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1865"/>
  </bookViews>
  <sheets>
    <sheet name="тар 01.01.2021 " sheetId="42" r:id="rId1"/>
    <sheet name="тар 01.09.2020 алфавит" sheetId="45" r:id="rId2"/>
    <sheet name="тар 01.09.2020с вак)" sheetId="46" r:id="rId3"/>
    <sheet name="тар 01.09.2020 алф24.09" sheetId="47" r:id="rId4"/>
    <sheet name="тар 01.09.2020  дополнительная" sheetId="48" r:id="rId5"/>
    <sheet name="дополнительнаая 27.10" sheetId="49" r:id="rId6"/>
  </sheets>
  <definedNames>
    <definedName name="_xlnm._FilterDatabase" localSheetId="5" hidden="1">'дополнительнаая 27.10'!$A$21:$BZ$32</definedName>
    <definedName name="_xlnm._FilterDatabase" localSheetId="0" hidden="1">'тар 01.01.2021 '!$B$1:$B$252</definedName>
    <definedName name="_xlnm._FilterDatabase" localSheetId="4" hidden="1">'тар 01.09.2020  дополнительная'!$A$23:$BZ$33</definedName>
    <definedName name="_xlnm._FilterDatabase" localSheetId="3" hidden="1">'тар 01.09.2020 алф24.09'!$A$23:$BZ$234</definedName>
    <definedName name="_xlnm._FilterDatabase" localSheetId="1" hidden="1">'тар 01.09.2020 алфавит'!$A$23:$BZ$236</definedName>
    <definedName name="_xlnm._FilterDatabase" localSheetId="2" hidden="1">'тар 01.09.2020с вак)'!$A$21:$BZ$244</definedName>
    <definedName name="_xlnm.Print_Area" localSheetId="5">'дополнительнаая 27.10'!$A$1:$BW$32</definedName>
    <definedName name="_xlnm.Print_Area" localSheetId="0">'тар 01.01.2021 '!$A$1:$BX$251</definedName>
    <definedName name="_xlnm.Print_Area" localSheetId="4">'тар 01.09.2020  дополнительная'!$A$1:$BW$47</definedName>
    <definedName name="_xlnm.Print_Area" localSheetId="3">'тар 01.09.2020 алф24.09'!$A$1:$BW$238</definedName>
    <definedName name="_xlnm.Print_Area" localSheetId="1">'тар 01.09.2020 алфавит'!$A$1:$BW$240</definedName>
    <definedName name="_xlnm.Print_Area" localSheetId="2">'тар 01.09.2020с вак)'!$A$1:$BW$248</definedName>
  </definedNames>
  <calcPr calcId="162913"/>
</workbook>
</file>

<file path=xl/calcChain.xml><?xml version="1.0" encoding="utf-8"?>
<calcChain xmlns="http://schemas.openxmlformats.org/spreadsheetml/2006/main">
  <c r="AF24" i="42" l="1"/>
  <c r="AF25" i="42" l="1"/>
  <c r="AF26" i="42"/>
  <c r="AF27" i="42"/>
  <c r="AF28" i="42"/>
  <c r="AF29" i="42"/>
  <c r="AF30" i="42"/>
  <c r="AF31" i="42"/>
  <c r="AF32" i="42"/>
  <c r="AF33" i="42"/>
  <c r="AF34" i="42"/>
  <c r="AF35" i="42"/>
  <c r="AF36" i="42"/>
  <c r="AF37" i="42"/>
  <c r="AF38" i="42"/>
  <c r="AF39" i="42"/>
  <c r="AF40" i="42"/>
  <c r="AF41" i="42"/>
  <c r="AF42" i="42"/>
  <c r="AF43" i="42"/>
  <c r="AF44" i="42"/>
  <c r="AF45" i="42"/>
  <c r="AF46" i="42"/>
  <c r="AF47" i="42"/>
  <c r="AF48" i="42"/>
  <c r="AF49" i="42"/>
  <c r="AF50" i="42"/>
  <c r="AF51" i="42"/>
  <c r="AF52" i="42"/>
  <c r="AF53" i="42"/>
  <c r="AF54" i="42"/>
  <c r="AF55" i="42"/>
  <c r="AF56" i="42"/>
  <c r="AF57" i="42"/>
  <c r="AF58" i="42"/>
  <c r="AF59" i="42"/>
  <c r="AF60" i="42"/>
  <c r="AF61" i="42"/>
  <c r="AF62" i="42"/>
  <c r="AF63" i="42"/>
  <c r="AF64" i="42"/>
  <c r="AF65" i="42"/>
  <c r="AF66" i="42"/>
  <c r="AF67" i="42"/>
  <c r="AF68" i="42"/>
  <c r="AF69" i="42"/>
  <c r="AF70" i="42"/>
  <c r="AF71" i="42"/>
  <c r="AF72" i="42"/>
  <c r="AF73" i="42"/>
  <c r="AF74" i="42"/>
  <c r="AF75" i="42"/>
  <c r="AF76" i="42"/>
  <c r="AF77" i="42"/>
  <c r="AF78" i="42"/>
  <c r="AF79" i="42"/>
  <c r="AF80" i="42"/>
  <c r="AF81" i="42"/>
  <c r="AF82" i="42"/>
  <c r="AF83" i="42"/>
  <c r="AF84" i="42"/>
  <c r="AF85" i="42"/>
  <c r="AF86" i="42"/>
  <c r="AF87" i="42"/>
  <c r="AF88" i="42"/>
  <c r="AF89" i="42"/>
  <c r="AF90" i="42"/>
  <c r="AF91" i="42"/>
  <c r="AF92" i="42"/>
  <c r="AF93" i="42"/>
  <c r="AF94" i="42"/>
  <c r="AF95" i="42"/>
  <c r="AF96" i="42"/>
  <c r="AF97" i="42"/>
  <c r="AF98" i="42"/>
  <c r="AF99" i="42"/>
  <c r="AF100" i="42"/>
  <c r="AF101" i="42"/>
  <c r="AF102" i="42"/>
  <c r="AF103" i="42"/>
  <c r="AF104" i="42"/>
  <c r="AF105" i="42"/>
  <c r="AF106" i="42"/>
  <c r="AF107" i="42"/>
  <c r="AF108" i="42"/>
  <c r="AF109" i="42"/>
  <c r="AF110" i="42"/>
  <c r="AF111" i="42"/>
  <c r="AF112" i="42"/>
  <c r="AF113" i="42"/>
  <c r="AF114" i="42"/>
  <c r="AF115" i="42"/>
  <c r="AF116" i="42"/>
  <c r="AF117" i="42"/>
  <c r="AF118" i="42"/>
  <c r="AF119" i="42"/>
  <c r="AF120" i="42"/>
  <c r="AF121" i="42"/>
  <c r="AF122" i="42"/>
  <c r="AF123" i="42"/>
  <c r="AF124" i="42"/>
  <c r="AF125" i="42"/>
  <c r="AF126" i="42"/>
  <c r="AF127" i="42"/>
  <c r="AF128" i="42"/>
  <c r="AF129" i="42"/>
  <c r="AF130" i="42"/>
  <c r="AF131" i="42"/>
  <c r="AF132" i="42"/>
  <c r="AF133" i="42"/>
  <c r="AF134" i="42"/>
  <c r="AF135" i="42"/>
  <c r="AF136" i="42"/>
  <c r="AF137" i="42"/>
  <c r="AF138" i="42"/>
  <c r="AF139" i="42"/>
  <c r="AF140" i="42"/>
  <c r="AF141" i="42"/>
  <c r="AF142" i="42"/>
  <c r="AF143" i="42"/>
  <c r="AF144" i="42"/>
  <c r="AF145" i="42"/>
  <c r="AF146" i="42"/>
  <c r="AF147" i="42"/>
  <c r="AF148" i="42"/>
  <c r="AF149" i="42"/>
  <c r="AF150" i="42"/>
  <c r="AF151" i="42"/>
  <c r="AF152" i="42"/>
  <c r="AF153" i="42"/>
  <c r="AF154" i="42"/>
  <c r="AF155" i="42"/>
  <c r="AF156" i="42"/>
  <c r="AF157" i="42"/>
  <c r="AF158" i="42"/>
  <c r="AF159" i="42"/>
  <c r="AF160" i="42"/>
  <c r="AF161" i="42"/>
  <c r="AF162" i="42"/>
  <c r="AF163" i="42"/>
  <c r="AF164" i="42"/>
  <c r="AF165" i="42"/>
  <c r="AF166" i="42"/>
  <c r="AF167" i="42"/>
  <c r="AF168" i="42"/>
  <c r="AF169" i="42"/>
  <c r="AF170" i="42"/>
  <c r="AF171" i="42"/>
  <c r="AF172" i="42"/>
  <c r="AF173" i="42"/>
  <c r="AF174" i="42"/>
  <c r="AF175" i="42"/>
  <c r="AF176" i="42"/>
  <c r="AF177" i="42"/>
  <c r="AF178" i="42"/>
  <c r="AF179" i="42"/>
  <c r="AF180" i="42"/>
  <c r="AF181" i="42"/>
  <c r="AF182" i="42"/>
  <c r="AF183" i="42"/>
  <c r="AF184" i="42"/>
  <c r="AF185" i="42"/>
  <c r="AF186" i="42"/>
  <c r="AF187" i="42"/>
  <c r="AF188" i="42"/>
  <c r="AF189" i="42"/>
  <c r="AF190" i="42"/>
  <c r="AF191" i="42"/>
  <c r="AF192" i="42"/>
  <c r="AF193" i="42"/>
  <c r="AF194" i="42"/>
  <c r="AF195" i="42"/>
  <c r="AF196" i="42"/>
  <c r="AF197" i="42"/>
  <c r="AF198" i="42"/>
  <c r="AF199" i="42"/>
  <c r="AF200" i="42"/>
  <c r="AF201" i="42"/>
  <c r="AF202" i="42"/>
  <c r="AF203" i="42"/>
  <c r="AF204" i="42"/>
  <c r="AF205" i="42"/>
  <c r="AF206" i="42"/>
  <c r="AF207" i="42"/>
  <c r="AF208" i="42"/>
  <c r="AF209" i="42"/>
  <c r="AF210" i="42"/>
  <c r="AF211" i="42"/>
  <c r="AF212" i="42"/>
  <c r="AF213" i="42"/>
  <c r="AF214" i="42"/>
  <c r="AF215" i="42"/>
  <c r="AF216" i="42"/>
  <c r="AF217" i="42"/>
  <c r="AF218" i="42"/>
  <c r="AF219" i="42"/>
  <c r="AF220" i="42"/>
  <c r="AF221" i="42"/>
  <c r="AF222" i="42"/>
  <c r="AF223" i="42"/>
  <c r="AF224" i="42"/>
  <c r="AF225" i="42"/>
  <c r="AF226" i="42"/>
  <c r="AF227" i="42"/>
  <c r="AF228" i="42"/>
  <c r="AF229" i="42"/>
  <c r="AF230" i="42"/>
  <c r="AF231" i="42"/>
  <c r="AF232" i="42"/>
  <c r="AF233" i="42"/>
  <c r="AF234" i="42"/>
  <c r="AF235" i="42"/>
  <c r="AF236" i="42"/>
  <c r="AF237" i="42"/>
  <c r="AF238" i="42"/>
  <c r="AF239" i="42"/>
  <c r="AF240" i="42"/>
  <c r="AF241" i="42"/>
  <c r="AF242" i="42"/>
  <c r="AF243" i="42"/>
  <c r="AF244" i="42"/>
  <c r="AF245" i="42"/>
  <c r="AF246" i="42"/>
  <c r="O193" i="42" l="1"/>
  <c r="BQ94" i="42"/>
  <c r="BI94" i="42"/>
  <c r="BE94" i="42"/>
  <c r="AW94" i="42"/>
  <c r="AY94" i="42" s="1"/>
  <c r="AV94" i="42"/>
  <c r="AT94" i="42"/>
  <c r="AX94" i="42" s="1"/>
  <c r="AQ94" i="42"/>
  <c r="AP94" i="42"/>
  <c r="AN94" i="42"/>
  <c r="AR94" i="42" s="1"/>
  <c r="AH94" i="42"/>
  <c r="AB94" i="42"/>
  <c r="AA94" i="42"/>
  <c r="X94" i="42"/>
  <c r="W94" i="42"/>
  <c r="BJ94" i="42" s="1"/>
  <c r="BK94" i="42" s="1"/>
  <c r="V94" i="42"/>
  <c r="O94" i="42"/>
  <c r="AD94" i="42" s="1"/>
  <c r="O95" i="42"/>
  <c r="AA95" i="42" s="1"/>
  <c r="V95" i="42"/>
  <c r="W95" i="42"/>
  <c r="X95" i="42"/>
  <c r="Y95" i="42"/>
  <c r="Z95" i="42"/>
  <c r="AC95" i="42"/>
  <c r="AD95" i="42"/>
  <c r="AH95" i="42"/>
  <c r="AN95" i="42"/>
  <c r="AP95" i="42"/>
  <c r="AQ95" i="42"/>
  <c r="AT95" i="42"/>
  <c r="AV95" i="42"/>
  <c r="AW95" i="42"/>
  <c r="AY95" i="42" s="1"/>
  <c r="BE95" i="42"/>
  <c r="BI95" i="42"/>
  <c r="BK95" i="42"/>
  <c r="BQ95" i="42"/>
  <c r="V53" i="42"/>
  <c r="BN94" i="42" l="1"/>
  <c r="AZ94" i="42"/>
  <c r="AR95" i="42"/>
  <c r="AZ95" i="42" s="1"/>
  <c r="AX95" i="42"/>
  <c r="AB95" i="42"/>
  <c r="AE95" i="42" s="1"/>
  <c r="Y94" i="42"/>
  <c r="AC94" i="42"/>
  <c r="BM94" i="42"/>
  <c r="BM95" i="42"/>
  <c r="Z94" i="42"/>
  <c r="O158" i="42"/>
  <c r="BQ174" i="42"/>
  <c r="BI174" i="42"/>
  <c r="BE174" i="42"/>
  <c r="AW174" i="42"/>
  <c r="AY174" i="42" s="1"/>
  <c r="AV174" i="42"/>
  <c r="AT174" i="42"/>
  <c r="AP174" i="42"/>
  <c r="AN174" i="42"/>
  <c r="AH174" i="42"/>
  <c r="X174" i="42"/>
  <c r="W174" i="42"/>
  <c r="V174" i="42"/>
  <c r="O174" i="42"/>
  <c r="AD174" i="42" s="1"/>
  <c r="BQ173" i="42"/>
  <c r="BI173" i="42"/>
  <c r="BE173" i="42"/>
  <c r="AW173" i="42"/>
  <c r="AV173" i="42"/>
  <c r="AT173" i="42"/>
  <c r="AQ173" i="42"/>
  <c r="AP173" i="42"/>
  <c r="AN173" i="42"/>
  <c r="AH173" i="42"/>
  <c r="X173" i="42"/>
  <c r="W173" i="42"/>
  <c r="V173" i="42"/>
  <c r="O173" i="42"/>
  <c r="AC173" i="42" s="1"/>
  <c r="BQ172" i="42"/>
  <c r="BI172" i="42"/>
  <c r="BE172" i="42"/>
  <c r="AW172" i="42"/>
  <c r="AV172" i="42"/>
  <c r="AT172" i="42"/>
  <c r="AQ172" i="42"/>
  <c r="AP172" i="42"/>
  <c r="AN172" i="42"/>
  <c r="AH172" i="42"/>
  <c r="X172" i="42"/>
  <c r="W172" i="42"/>
  <c r="V172" i="42"/>
  <c r="O172" i="42"/>
  <c r="AA172" i="42" s="1"/>
  <c r="BQ171" i="42"/>
  <c r="BI171" i="42"/>
  <c r="BE171" i="42"/>
  <c r="AW171" i="42"/>
  <c r="AV171" i="42"/>
  <c r="AT171" i="42"/>
  <c r="AQ171" i="42"/>
  <c r="AP171" i="42"/>
  <c r="AN171" i="42"/>
  <c r="AH171" i="42"/>
  <c r="X171" i="42"/>
  <c r="W171" i="42"/>
  <c r="V171" i="42"/>
  <c r="O171" i="42"/>
  <c r="BQ170" i="42"/>
  <c r="BI170" i="42"/>
  <c r="BE170" i="42"/>
  <c r="AW170" i="42"/>
  <c r="AV170" i="42"/>
  <c r="AT170" i="42"/>
  <c r="AQ170" i="42"/>
  <c r="AP170" i="42"/>
  <c r="AN170" i="42"/>
  <c r="AH170" i="42"/>
  <c r="X170" i="42"/>
  <c r="W170" i="42"/>
  <c r="V170" i="42"/>
  <c r="O170" i="42"/>
  <c r="AB170" i="42" s="1"/>
  <c r="BQ169" i="42"/>
  <c r="BI169" i="42"/>
  <c r="BE169" i="42"/>
  <c r="AW169" i="42"/>
  <c r="AV169" i="42"/>
  <c r="AT169" i="42"/>
  <c r="AQ169" i="42"/>
  <c r="AP169" i="42"/>
  <c r="AN169" i="42"/>
  <c r="AH169" i="42"/>
  <c r="X169" i="42"/>
  <c r="W169" i="42"/>
  <c r="V169" i="42"/>
  <c r="O169" i="42"/>
  <c r="AB169" i="42" s="1"/>
  <c r="BS95" i="42" l="1"/>
  <c r="AE94" i="42"/>
  <c r="BT94" i="42"/>
  <c r="BT95" i="42"/>
  <c r="AX174" i="42"/>
  <c r="AY171" i="42"/>
  <c r="AR171" i="42"/>
  <c r="AY172" i="42"/>
  <c r="BJ171" i="42"/>
  <c r="BK171" i="42" s="1"/>
  <c r="AR172" i="42"/>
  <c r="AR170" i="42"/>
  <c r="AX169" i="42"/>
  <c r="AR169" i="42"/>
  <c r="AY173" i="42"/>
  <c r="AA174" i="42"/>
  <c r="BN174" i="42"/>
  <c r="AX171" i="42"/>
  <c r="AY170" i="42"/>
  <c r="AA171" i="42"/>
  <c r="BJ172" i="42"/>
  <c r="BK172" i="42" s="1"/>
  <c r="AB174" i="42"/>
  <c r="AD171" i="42"/>
  <c r="BM171" i="42"/>
  <c r="AB172" i="42"/>
  <c r="Z171" i="42"/>
  <c r="AY169" i="42"/>
  <c r="BJ169" i="42"/>
  <c r="BK169" i="42" s="1"/>
  <c r="BJ170" i="42"/>
  <c r="BK170" i="42" s="1"/>
  <c r="AX170" i="42"/>
  <c r="AX172" i="42"/>
  <c r="BJ173" i="42"/>
  <c r="BK173" i="42" s="1"/>
  <c r="AX173" i="42"/>
  <c r="AR174" i="42"/>
  <c r="AZ174" i="42" s="1"/>
  <c r="BJ174" i="42"/>
  <c r="BK174" i="42" s="1"/>
  <c r="Y174" i="42"/>
  <c r="AC174" i="42"/>
  <c r="BM174" i="42"/>
  <c r="Z174" i="42"/>
  <c r="AB173" i="42"/>
  <c r="AA173" i="42"/>
  <c r="BM173" i="42"/>
  <c r="AD173" i="42"/>
  <c r="Z173" i="42"/>
  <c r="Y173" i="42"/>
  <c r="AR173" i="42"/>
  <c r="BN172" i="42"/>
  <c r="Y172" i="42"/>
  <c r="AC172" i="42"/>
  <c r="Z172" i="42"/>
  <c r="AD172" i="42"/>
  <c r="BM172" i="42"/>
  <c r="BN173" i="42"/>
  <c r="AC169" i="42"/>
  <c r="Y170" i="42"/>
  <c r="AC170" i="42"/>
  <c r="BM169" i="42"/>
  <c r="Z170" i="42"/>
  <c r="AD170" i="42"/>
  <c r="BM170" i="42"/>
  <c r="AA169" i="42"/>
  <c r="AA170" i="42"/>
  <c r="BN170" i="42"/>
  <c r="AB171" i="42"/>
  <c r="Y169" i="42"/>
  <c r="Z169" i="42"/>
  <c r="AD169" i="42"/>
  <c r="Y171" i="42"/>
  <c r="AC171" i="42"/>
  <c r="BI32" i="49"/>
  <c r="BE32" i="49"/>
  <c r="AW32" i="49"/>
  <c r="AY32" i="49" s="1"/>
  <c r="AV32" i="49"/>
  <c r="AT32" i="49"/>
  <c r="AP32" i="49"/>
  <c r="AN32" i="49"/>
  <c r="AH32" i="49"/>
  <c r="X32" i="49"/>
  <c r="W32" i="49"/>
  <c r="V32" i="49"/>
  <c r="O32" i="49"/>
  <c r="AC32" i="49" s="1"/>
  <c r="BQ31" i="49"/>
  <c r="BI31" i="49"/>
  <c r="BE31" i="49"/>
  <c r="AW31" i="49"/>
  <c r="AY31" i="49" s="1"/>
  <c r="AV31" i="49"/>
  <c r="AT31" i="49"/>
  <c r="AP31" i="49"/>
  <c r="AN31" i="49"/>
  <c r="AH31" i="49"/>
  <c r="X31" i="49"/>
  <c r="W31" i="49"/>
  <c r="V31" i="49"/>
  <c r="O31" i="49"/>
  <c r="AC31" i="49" s="1"/>
  <c r="BQ30" i="49"/>
  <c r="BI30" i="49"/>
  <c r="BE30" i="49"/>
  <c r="AW30" i="49"/>
  <c r="AV30" i="49"/>
  <c r="AT30" i="49"/>
  <c r="AQ30" i="49"/>
  <c r="AP30" i="49"/>
  <c r="AN30" i="49"/>
  <c r="AH30" i="49"/>
  <c r="X30" i="49"/>
  <c r="W30" i="49"/>
  <c r="V30" i="49"/>
  <c r="O30" i="49"/>
  <c r="AA30" i="49" s="1"/>
  <c r="BQ29" i="49"/>
  <c r="BI29" i="49"/>
  <c r="BE29" i="49"/>
  <c r="AW29" i="49"/>
  <c r="AV29" i="49"/>
  <c r="AT29" i="49"/>
  <c r="AQ29" i="49"/>
  <c r="AP29" i="49"/>
  <c r="AN29" i="49"/>
  <c r="AH29" i="49"/>
  <c r="X29" i="49"/>
  <c r="W29" i="49"/>
  <c r="V29" i="49"/>
  <c r="O29" i="49"/>
  <c r="AB29" i="49" s="1"/>
  <c r="BQ28" i="49"/>
  <c r="BI28" i="49"/>
  <c r="BE28" i="49"/>
  <c r="AW28" i="49"/>
  <c r="AV28" i="49"/>
  <c r="AT28" i="49"/>
  <c r="AQ28" i="49"/>
  <c r="AP28" i="49"/>
  <c r="AN28" i="49"/>
  <c r="AH28" i="49"/>
  <c r="X28" i="49"/>
  <c r="W28" i="49"/>
  <c r="V28" i="49"/>
  <c r="O28" i="49"/>
  <c r="AB28" i="49" s="1"/>
  <c r="BQ27" i="49"/>
  <c r="BI27" i="49"/>
  <c r="BE27" i="49"/>
  <c r="AW27" i="49"/>
  <c r="AV27" i="49"/>
  <c r="AT27" i="49"/>
  <c r="AQ27" i="49"/>
  <c r="AP27" i="49"/>
  <c r="AN27" i="49"/>
  <c r="AH27" i="49"/>
  <c r="X27" i="49"/>
  <c r="W27" i="49"/>
  <c r="V27" i="49"/>
  <c r="O27" i="49"/>
  <c r="AD27" i="49" s="1"/>
  <c r="BQ26" i="49"/>
  <c r="BI26" i="49"/>
  <c r="BE26" i="49"/>
  <c r="AW26" i="49"/>
  <c r="AV26" i="49"/>
  <c r="AT26" i="49"/>
  <c r="AQ26" i="49"/>
  <c r="AP26" i="49"/>
  <c r="AN26" i="49"/>
  <c r="AH26" i="49"/>
  <c r="X26" i="49"/>
  <c r="W26" i="49"/>
  <c r="V26" i="49"/>
  <c r="O26" i="49"/>
  <c r="AD26" i="49" s="1"/>
  <c r="BQ25" i="49"/>
  <c r="BI25" i="49"/>
  <c r="BE25" i="49"/>
  <c r="AW25" i="49"/>
  <c r="AY25" i="49" s="1"/>
  <c r="AV25" i="49"/>
  <c r="AT25" i="49"/>
  <c r="AP25" i="49"/>
  <c r="AN25" i="49"/>
  <c r="AH25" i="49"/>
  <c r="X25" i="49"/>
  <c r="W25" i="49"/>
  <c r="V25" i="49"/>
  <c r="O25" i="49"/>
  <c r="AI95" i="42" l="1"/>
  <c r="BS94" i="42"/>
  <c r="BO94" i="42"/>
  <c r="BR94" i="42" s="1"/>
  <c r="BO95" i="42"/>
  <c r="BR95" i="42" s="1"/>
  <c r="BV95" i="42" s="1"/>
  <c r="BW95" i="42" s="1"/>
  <c r="AZ170" i="42"/>
  <c r="BT170" i="42" s="1"/>
  <c r="AX28" i="49"/>
  <c r="AZ173" i="42"/>
  <c r="AZ171" i="42"/>
  <c r="BT171" i="42" s="1"/>
  <c r="AZ172" i="42"/>
  <c r="BT172" i="42" s="1"/>
  <c r="AZ169" i="42"/>
  <c r="BR169" i="42" s="1"/>
  <c r="AE172" i="42"/>
  <c r="AE174" i="42"/>
  <c r="BT174" i="42"/>
  <c r="AE173" i="42"/>
  <c r="BT173" i="42"/>
  <c r="AE170" i="42"/>
  <c r="AE171" i="42"/>
  <c r="AE169" i="42"/>
  <c r="BJ26" i="49"/>
  <c r="BN28" i="49"/>
  <c r="AX29" i="49"/>
  <c r="AX25" i="49"/>
  <c r="AX32" i="49"/>
  <c r="AY27" i="49"/>
  <c r="AY26" i="49"/>
  <c r="AX26" i="49"/>
  <c r="AR27" i="49"/>
  <c r="BJ28" i="49"/>
  <c r="BK28" i="49" s="1"/>
  <c r="AR26" i="49"/>
  <c r="AX27" i="49"/>
  <c r="AR28" i="49"/>
  <c r="AZ28" i="49" s="1"/>
  <c r="AR29" i="49"/>
  <c r="BM29" i="49"/>
  <c r="AA27" i="49"/>
  <c r="AA29" i="49"/>
  <c r="BJ25" i="49"/>
  <c r="BK25" i="49" s="1"/>
  <c r="AA26" i="49"/>
  <c r="AA28" i="49"/>
  <c r="AY28" i="49"/>
  <c r="AD29" i="49"/>
  <c r="AX30" i="49"/>
  <c r="BM32" i="49"/>
  <c r="AX31" i="49"/>
  <c r="BM31" i="49"/>
  <c r="AR32" i="49"/>
  <c r="AZ32" i="49" s="1"/>
  <c r="BK26" i="49"/>
  <c r="AB26" i="49"/>
  <c r="BJ27" i="49"/>
  <c r="BK27" i="49" s="1"/>
  <c r="AB27" i="49"/>
  <c r="AD28" i="49"/>
  <c r="BM28" i="49"/>
  <c r="AY29" i="49"/>
  <c r="AR25" i="49"/>
  <c r="Z26" i="49"/>
  <c r="Z27" i="49"/>
  <c r="Z28" i="49"/>
  <c r="BJ29" i="49"/>
  <c r="BK29" i="49" s="1"/>
  <c r="BJ30" i="49"/>
  <c r="BK30" i="49" s="1"/>
  <c r="AR30" i="49"/>
  <c r="AY30" i="49"/>
  <c r="Z29" i="49"/>
  <c r="AB31" i="49"/>
  <c r="AB32" i="49"/>
  <c r="BN32" i="49"/>
  <c r="AB25" i="49"/>
  <c r="BM25" i="49"/>
  <c r="BM26" i="49"/>
  <c r="BM27" i="49"/>
  <c r="Y28" i="49"/>
  <c r="AC28" i="49"/>
  <c r="Y29" i="49"/>
  <c r="AC29" i="49"/>
  <c r="Y25" i="49"/>
  <c r="AC25" i="49"/>
  <c r="BN27" i="49"/>
  <c r="Z25" i="49"/>
  <c r="AD25" i="49"/>
  <c r="AA25" i="49"/>
  <c r="Y26" i="49"/>
  <c r="AC26" i="49"/>
  <c r="Y27" i="49"/>
  <c r="AC27" i="49"/>
  <c r="AB30" i="49"/>
  <c r="Y30" i="49"/>
  <c r="AC30" i="49"/>
  <c r="Z30" i="49"/>
  <c r="AD30" i="49"/>
  <c r="BM30" i="49"/>
  <c r="AR31" i="49"/>
  <c r="BN31" i="49"/>
  <c r="Z31" i="49"/>
  <c r="AD31" i="49"/>
  <c r="BJ31" i="49"/>
  <c r="BK31" i="49" s="1"/>
  <c r="Z32" i="49"/>
  <c r="AD32" i="49"/>
  <c r="BJ32" i="49"/>
  <c r="BK32" i="49" s="1"/>
  <c r="AA31" i="49"/>
  <c r="AA32" i="49"/>
  <c r="BP32" i="49"/>
  <c r="Y31" i="49"/>
  <c r="Y32" i="49"/>
  <c r="BQ37" i="48"/>
  <c r="BI37" i="48"/>
  <c r="BE37" i="48"/>
  <c r="AW37" i="48"/>
  <c r="AV37" i="48"/>
  <c r="AT37" i="48"/>
  <c r="AX37" i="48" s="1"/>
  <c r="AQ37" i="48"/>
  <c r="AP37" i="48"/>
  <c r="AN37" i="48"/>
  <c r="AH37" i="48"/>
  <c r="X37" i="48"/>
  <c r="W37" i="48"/>
  <c r="V37" i="48"/>
  <c r="O37" i="48"/>
  <c r="AD37" i="48" s="1"/>
  <c r="BQ28" i="48"/>
  <c r="BI28" i="48"/>
  <c r="BE28" i="48"/>
  <c r="AW28" i="48"/>
  <c r="AV28" i="48"/>
  <c r="AT28" i="48"/>
  <c r="AQ28" i="48"/>
  <c r="AP28" i="48"/>
  <c r="AN28" i="48"/>
  <c r="AH28" i="48"/>
  <c r="X28" i="48"/>
  <c r="W28" i="48"/>
  <c r="V28" i="48"/>
  <c r="O28" i="48"/>
  <c r="BQ27" i="48"/>
  <c r="BI27" i="48"/>
  <c r="BE27" i="48"/>
  <c r="AW27" i="48"/>
  <c r="AV27" i="48"/>
  <c r="AT27" i="48"/>
  <c r="AQ27" i="48"/>
  <c r="AP27" i="48"/>
  <c r="AN27" i="48"/>
  <c r="AH27" i="48"/>
  <c r="X27" i="48"/>
  <c r="W27" i="48"/>
  <c r="V27" i="48"/>
  <c r="O27" i="48"/>
  <c r="AA27" i="48" s="1"/>
  <c r="BI26" i="48"/>
  <c r="BE26" i="48"/>
  <c r="AW26" i="48"/>
  <c r="AY26" i="48" s="1"/>
  <c r="AV26" i="48"/>
  <c r="AT26" i="48"/>
  <c r="AP26" i="48"/>
  <c r="AN26" i="48"/>
  <c r="AH26" i="48"/>
  <c r="X26" i="48"/>
  <c r="W26" i="48"/>
  <c r="V26" i="48"/>
  <c r="O26" i="48"/>
  <c r="AB26" i="48" s="1"/>
  <c r="BQ33" i="48"/>
  <c r="BI33" i="48"/>
  <c r="BE33" i="48"/>
  <c r="AW33" i="48"/>
  <c r="AV33" i="48"/>
  <c r="AT33" i="48"/>
  <c r="AQ33" i="48"/>
  <c r="AP33" i="48"/>
  <c r="AN33" i="48"/>
  <c r="AH33" i="48"/>
  <c r="X33" i="48"/>
  <c r="W33" i="48"/>
  <c r="V33" i="48"/>
  <c r="O33" i="48"/>
  <c r="AA33" i="48" s="1"/>
  <c r="BQ32" i="48"/>
  <c r="BI32" i="48"/>
  <c r="BE32" i="48"/>
  <c r="AW32" i="48"/>
  <c r="AV32" i="48"/>
  <c r="AT32" i="48"/>
  <c r="AQ32" i="48"/>
  <c r="AP32" i="48"/>
  <c r="AN32" i="48"/>
  <c r="AH32" i="48"/>
  <c r="X32" i="48"/>
  <c r="W32" i="48"/>
  <c r="V32" i="48"/>
  <c r="O32" i="48"/>
  <c r="AC32" i="48" s="1"/>
  <c r="BQ31" i="48"/>
  <c r="BI31" i="48"/>
  <c r="BE31" i="48"/>
  <c r="AW31" i="48"/>
  <c r="AV31" i="48"/>
  <c r="AT31" i="48"/>
  <c r="AP31" i="48"/>
  <c r="AN31" i="48"/>
  <c r="AH31" i="48"/>
  <c r="X31" i="48"/>
  <c r="W31" i="48"/>
  <c r="V31" i="48"/>
  <c r="O31" i="48"/>
  <c r="AC31" i="48" s="1"/>
  <c r="BL24" i="48"/>
  <c r="BH24" i="48"/>
  <c r="BG24" i="48"/>
  <c r="BF24" i="48"/>
  <c r="BD24" i="48"/>
  <c r="BC24" i="48"/>
  <c r="BB24" i="48"/>
  <c r="BA24" i="48"/>
  <c r="AU24" i="48"/>
  <c r="AS24" i="48"/>
  <c r="AO24" i="48"/>
  <c r="AM24" i="48"/>
  <c r="AL24" i="48"/>
  <c r="AK24" i="48"/>
  <c r="AJ24" i="48"/>
  <c r="U24" i="48"/>
  <c r="T24" i="48"/>
  <c r="S24" i="48"/>
  <c r="R24" i="48"/>
  <c r="Q24" i="48"/>
  <c r="P24" i="48"/>
  <c r="BQ40" i="48"/>
  <c r="BI40" i="48"/>
  <c r="BE40" i="48"/>
  <c r="AW40" i="48"/>
  <c r="AV40" i="48"/>
  <c r="AT40" i="48"/>
  <c r="AQ40" i="48"/>
  <c r="AP40" i="48"/>
  <c r="AN40" i="48"/>
  <c r="AH40" i="48"/>
  <c r="X40" i="48"/>
  <c r="W40" i="48"/>
  <c r="V40" i="48"/>
  <c r="O40" i="48"/>
  <c r="BM40" i="48" s="1"/>
  <c r="BQ25" i="48"/>
  <c r="BI25" i="48"/>
  <c r="BE25" i="48"/>
  <c r="AW25" i="48"/>
  <c r="AV25" i="48"/>
  <c r="AT25" i="48"/>
  <c r="AQ25" i="48"/>
  <c r="AP25" i="48"/>
  <c r="AN25" i="48"/>
  <c r="AH25" i="48"/>
  <c r="X25" i="48"/>
  <c r="W25" i="48"/>
  <c r="V25" i="48"/>
  <c r="O25" i="48"/>
  <c r="BQ43" i="48"/>
  <c r="BI43" i="48"/>
  <c r="BE43" i="48"/>
  <c r="AW43" i="48"/>
  <c r="AV43" i="48"/>
  <c r="AT43" i="48"/>
  <c r="AQ43" i="48"/>
  <c r="AP43" i="48"/>
  <c r="AN43" i="48"/>
  <c r="AH43" i="48"/>
  <c r="X43" i="48"/>
  <c r="W43" i="48"/>
  <c r="V43" i="48"/>
  <c r="O43" i="48"/>
  <c r="AB43" i="48" s="1"/>
  <c r="BQ36" i="48"/>
  <c r="BI36" i="48"/>
  <c r="BE36" i="48"/>
  <c r="AW36" i="48"/>
  <c r="AV36" i="48"/>
  <c r="AT36" i="48"/>
  <c r="AQ36" i="48"/>
  <c r="AP36" i="48"/>
  <c r="AN36" i="48"/>
  <c r="AH36" i="48"/>
  <c r="X36" i="48"/>
  <c r="W36" i="48"/>
  <c r="V36" i="48"/>
  <c r="O36" i="48"/>
  <c r="AD36" i="48" s="1"/>
  <c r="BQ38" i="48"/>
  <c r="BI38" i="48"/>
  <c r="BE38" i="48"/>
  <c r="AW38" i="48"/>
  <c r="AV38" i="48"/>
  <c r="AT38" i="48"/>
  <c r="AQ38" i="48"/>
  <c r="AP38" i="48"/>
  <c r="AN38" i="48"/>
  <c r="AH38" i="48"/>
  <c r="X38" i="48"/>
  <c r="W38" i="48"/>
  <c r="V38" i="48"/>
  <c r="O38" i="48"/>
  <c r="BQ42" i="48"/>
  <c r="BI42" i="48"/>
  <c r="BE42" i="48"/>
  <c r="AW42" i="48"/>
  <c r="AY42" i="48" s="1"/>
  <c r="AV42" i="48"/>
  <c r="AT42" i="48"/>
  <c r="AP42" i="48"/>
  <c r="AN42" i="48"/>
  <c r="AH42" i="48"/>
  <c r="X42" i="48"/>
  <c r="W42" i="48"/>
  <c r="V42" i="48"/>
  <c r="O42" i="48"/>
  <c r="AC42" i="48" s="1"/>
  <c r="BQ41" i="48"/>
  <c r="BI41" i="48"/>
  <c r="BH41" i="48"/>
  <c r="BE41" i="48"/>
  <c r="AW41" i="48"/>
  <c r="AV41" i="48"/>
  <c r="AT41" i="48"/>
  <c r="AQ41" i="48"/>
  <c r="AP41" i="48"/>
  <c r="AN41" i="48"/>
  <c r="AH41" i="48"/>
  <c r="X41" i="48"/>
  <c r="W41" i="48"/>
  <c r="V41" i="48"/>
  <c r="O41" i="48"/>
  <c r="AB41" i="48" s="1"/>
  <c r="BQ39" i="48"/>
  <c r="BI39" i="48"/>
  <c r="BE39" i="48"/>
  <c r="AW39" i="48"/>
  <c r="AV39" i="48"/>
  <c r="AT39" i="48"/>
  <c r="AQ39" i="48"/>
  <c r="AP39" i="48"/>
  <c r="AN39" i="48"/>
  <c r="AH39" i="48"/>
  <c r="X39" i="48"/>
  <c r="W39" i="48"/>
  <c r="V39" i="48"/>
  <c r="O39" i="48"/>
  <c r="BM39" i="48" s="1"/>
  <c r="AA17" i="48"/>
  <c r="AA16" i="48"/>
  <c r="AA15" i="48"/>
  <c r="AA14" i="48"/>
  <c r="AA13" i="48"/>
  <c r="AA12" i="48"/>
  <c r="AA9" i="48"/>
  <c r="AA8" i="48"/>
  <c r="AA7" i="48"/>
  <c r="AA5" i="48"/>
  <c r="AA4" i="48"/>
  <c r="AA3" i="48"/>
  <c r="AA2" i="48"/>
  <c r="BU95" i="42" l="1"/>
  <c r="BU94" i="42"/>
  <c r="AI94" i="42"/>
  <c r="BV94" i="42" s="1"/>
  <c r="BW94" i="42" s="1"/>
  <c r="BR171" i="42"/>
  <c r="BT169" i="42"/>
  <c r="AG174" i="42"/>
  <c r="BO172" i="42"/>
  <c r="BR172" i="42" s="1"/>
  <c r="AG172" i="42"/>
  <c r="AG173" i="42"/>
  <c r="AI173" i="42" s="1"/>
  <c r="BU171" i="42"/>
  <c r="BU169" i="42"/>
  <c r="AG170" i="42"/>
  <c r="AI170" i="42" s="1"/>
  <c r="AZ29" i="49"/>
  <c r="AZ25" i="49"/>
  <c r="BR25" i="49" s="1"/>
  <c r="AZ26" i="49"/>
  <c r="BR26" i="49" s="1"/>
  <c r="AZ30" i="49"/>
  <c r="BR30" i="49" s="1"/>
  <c r="AZ27" i="49"/>
  <c r="BT27" i="49" s="1"/>
  <c r="AZ31" i="49"/>
  <c r="BT31" i="49" s="1"/>
  <c r="BR29" i="49"/>
  <c r="AE26" i="49"/>
  <c r="AF26" i="49" s="1"/>
  <c r="BU26" i="49" s="1"/>
  <c r="BT32" i="49"/>
  <c r="AE32" i="49"/>
  <c r="AE31" i="49"/>
  <c r="BQ32" i="49"/>
  <c r="AE28" i="49"/>
  <c r="BT29" i="49"/>
  <c r="BT28" i="49"/>
  <c r="AE27" i="49"/>
  <c r="AE29" i="49"/>
  <c r="BT25" i="49"/>
  <c r="AE30" i="49"/>
  <c r="BT30" i="49"/>
  <c r="AE25" i="49"/>
  <c r="AF25" i="49" s="1"/>
  <c r="AY37" i="48"/>
  <c r="AR37" i="48"/>
  <c r="AZ37" i="48" s="1"/>
  <c r="AA37" i="48"/>
  <c r="BJ37" i="48"/>
  <c r="BK37" i="48" s="1"/>
  <c r="BN37" i="48"/>
  <c r="AB37" i="48"/>
  <c r="Y37" i="48"/>
  <c r="AC37" i="48"/>
  <c r="BM37" i="48"/>
  <c r="Z37" i="48"/>
  <c r="AX28" i="48"/>
  <c r="BJ32" i="48"/>
  <c r="BK32" i="48" s="1"/>
  <c r="AY27" i="48"/>
  <c r="BJ33" i="48"/>
  <c r="BK33" i="48" s="1"/>
  <c r="AX27" i="48"/>
  <c r="AY28" i="48"/>
  <c r="AR26" i="48"/>
  <c r="AX26" i="48"/>
  <c r="AR28" i="48"/>
  <c r="AZ28" i="48" s="1"/>
  <c r="AB27" i="48"/>
  <c r="Z28" i="48"/>
  <c r="BJ28" i="48"/>
  <c r="BK28" i="48" s="1"/>
  <c r="AA28" i="48"/>
  <c r="BM28" i="48"/>
  <c r="AR27" i="48"/>
  <c r="AD28" i="48"/>
  <c r="AB28" i="48"/>
  <c r="Y28" i="48"/>
  <c r="AC28" i="48"/>
  <c r="BN27" i="48"/>
  <c r="BJ27" i="48"/>
  <c r="BK27" i="48" s="1"/>
  <c r="Y27" i="48"/>
  <c r="AC27" i="48"/>
  <c r="Z27" i="48"/>
  <c r="AD27" i="48"/>
  <c r="BM27" i="48"/>
  <c r="BP26" i="48"/>
  <c r="BQ26" i="48" s="1"/>
  <c r="BJ26" i="48"/>
  <c r="BK26" i="48" s="1"/>
  <c r="Y26" i="48"/>
  <c r="AC26" i="48"/>
  <c r="Z26" i="48"/>
  <c r="AD26" i="48"/>
  <c r="AA26" i="48"/>
  <c r="AX40" i="48"/>
  <c r="AR33" i="48"/>
  <c r="AR43" i="48"/>
  <c r="AY43" i="48"/>
  <c r="AR31" i="48"/>
  <c r="AY32" i="48"/>
  <c r="AX41" i="48"/>
  <c r="AY33" i="48"/>
  <c r="AY39" i="48"/>
  <c r="AY41" i="48"/>
  <c r="AX38" i="48"/>
  <c r="AY40" i="48"/>
  <c r="AR39" i="48"/>
  <c r="AX43" i="48"/>
  <c r="AV24" i="48"/>
  <c r="BJ40" i="48"/>
  <c r="BK40" i="48" s="1"/>
  <c r="AR32" i="48"/>
  <c r="AX33" i="48"/>
  <c r="AA43" i="48"/>
  <c r="AB31" i="48"/>
  <c r="BJ42" i="48"/>
  <c r="BK42" i="48" s="1"/>
  <c r="BN36" i="48"/>
  <c r="AR36" i="48"/>
  <c r="BJ31" i="48"/>
  <c r="BK31" i="48" s="1"/>
  <c r="AX32" i="48"/>
  <c r="BJ39" i="48"/>
  <c r="BK39" i="48" s="1"/>
  <c r="AA41" i="48"/>
  <c r="BM41" i="48"/>
  <c r="AD33" i="48"/>
  <c r="BJ41" i="48"/>
  <c r="BK41" i="48" s="1"/>
  <c r="AD41" i="48"/>
  <c r="AB42" i="48"/>
  <c r="AY36" i="48"/>
  <c r="AA32" i="48"/>
  <c r="AX39" i="48"/>
  <c r="AD42" i="48"/>
  <c r="AX42" i="48"/>
  <c r="BN39" i="48"/>
  <c r="Z42" i="48"/>
  <c r="Z41" i="48"/>
  <c r="AR41" i="48"/>
  <c r="BN42" i="48"/>
  <c r="AA42" i="48"/>
  <c r="AR42" i="48"/>
  <c r="AA38" i="48"/>
  <c r="AD38" i="48"/>
  <c r="BM38" i="48"/>
  <c r="Z38" i="48"/>
  <c r="AD25" i="48"/>
  <c r="AC25" i="48"/>
  <c r="Z25" i="48"/>
  <c r="AR38" i="48"/>
  <c r="Z43" i="48"/>
  <c r="BJ25" i="48"/>
  <c r="BK25" i="48" s="1"/>
  <c r="AR40" i="48"/>
  <c r="AN24" i="48"/>
  <c r="BJ43" i="48"/>
  <c r="BK43" i="48" s="1"/>
  <c r="AA40" i="48"/>
  <c r="BI24" i="48"/>
  <c r="O24" i="48"/>
  <c r="BJ38" i="48"/>
  <c r="BK38" i="48" s="1"/>
  <c r="AY38" i="48"/>
  <c r="AX36" i="48"/>
  <c r="BN43" i="48"/>
  <c r="AD43" i="48"/>
  <c r="AX25" i="48"/>
  <c r="AB40" i="48"/>
  <c r="W24" i="48"/>
  <c r="AP24" i="48"/>
  <c r="X24" i="48"/>
  <c r="AQ24" i="48"/>
  <c r="BN31" i="48"/>
  <c r="AX31" i="48"/>
  <c r="BM31" i="48"/>
  <c r="AH24" i="48"/>
  <c r="AW24" i="48"/>
  <c r="Z33" i="48"/>
  <c r="BM33" i="48"/>
  <c r="BE24" i="48"/>
  <c r="AA31" i="48"/>
  <c r="AB33" i="48"/>
  <c r="AC39" i="48"/>
  <c r="AA39" i="48"/>
  <c r="Y41" i="48"/>
  <c r="AC41" i="48"/>
  <c r="AB38" i="48"/>
  <c r="AA36" i="48"/>
  <c r="BJ36" i="48"/>
  <c r="BK36" i="48" s="1"/>
  <c r="Y43" i="48"/>
  <c r="AC43" i="48"/>
  <c r="AB39" i="48"/>
  <c r="Y38" i="48"/>
  <c r="AC38" i="48"/>
  <c r="AB36" i="48"/>
  <c r="BM43" i="48"/>
  <c r="AB25" i="48"/>
  <c r="AA25" i="48"/>
  <c r="Y25" i="48"/>
  <c r="AY25" i="48"/>
  <c r="BM25" i="48"/>
  <c r="Y36" i="48"/>
  <c r="AC36" i="48"/>
  <c r="BM36" i="48"/>
  <c r="Y39" i="48"/>
  <c r="Z39" i="48"/>
  <c r="AD39" i="48"/>
  <c r="Y42" i="48"/>
  <c r="Z36" i="48"/>
  <c r="AR25" i="48"/>
  <c r="Y40" i="48"/>
  <c r="AC40" i="48"/>
  <c r="Z40" i="48"/>
  <c r="AD40" i="48"/>
  <c r="BN40" i="48"/>
  <c r="V24" i="48"/>
  <c r="AT24" i="48"/>
  <c r="Z31" i="48"/>
  <c r="AD31" i="48"/>
  <c r="AY31" i="48"/>
  <c r="Y31" i="48"/>
  <c r="AB32" i="48"/>
  <c r="BM32" i="48"/>
  <c r="AD32" i="48"/>
  <c r="Z32" i="48"/>
  <c r="Y32" i="48"/>
  <c r="Y33" i="48"/>
  <c r="AC33" i="48"/>
  <c r="AZ26" i="48" l="1"/>
  <c r="AG169" i="42"/>
  <c r="AI169" i="42" s="1"/>
  <c r="BV169" i="42" s="1"/>
  <c r="BW169" i="42" s="1"/>
  <c r="AG171" i="42"/>
  <c r="AI171" i="42" s="1"/>
  <c r="BV171" i="42" s="1"/>
  <c r="BW171" i="42" s="1"/>
  <c r="AI174" i="42"/>
  <c r="BS174" i="42"/>
  <c r="BO174" i="42"/>
  <c r="BR174" i="42" s="1"/>
  <c r="AI172" i="42"/>
  <c r="BV172" i="42" s="1"/>
  <c r="BW172" i="42" s="1"/>
  <c r="BS172" i="42"/>
  <c r="BS173" i="42"/>
  <c r="BO173" i="42"/>
  <c r="BR173" i="42" s="1"/>
  <c r="BV173" i="42" s="1"/>
  <c r="BW173" i="42" s="1"/>
  <c r="BU172" i="42"/>
  <c r="BS170" i="42"/>
  <c r="BO170" i="42"/>
  <c r="BR170" i="42" s="1"/>
  <c r="BV170" i="42" s="1"/>
  <c r="BW170" i="42" s="1"/>
  <c r="BT26" i="49"/>
  <c r="AG26" i="49"/>
  <c r="AI26" i="49" s="1"/>
  <c r="BV26" i="49" s="1"/>
  <c r="BW26" i="49" s="1"/>
  <c r="BS25" i="49"/>
  <c r="AF30" i="49"/>
  <c r="BU30" i="49" s="1"/>
  <c r="AF29" i="49"/>
  <c r="BU29" i="49" s="1"/>
  <c r="BS31" i="49"/>
  <c r="AF31" i="49"/>
  <c r="BO31" i="49" s="1"/>
  <c r="BR31" i="49" s="1"/>
  <c r="AF27" i="49"/>
  <c r="AF28" i="49"/>
  <c r="AF32" i="49"/>
  <c r="BO32" i="49" s="1"/>
  <c r="BR32" i="49" s="1"/>
  <c r="BS32" i="49"/>
  <c r="AZ39" i="48"/>
  <c r="AZ42" i="48"/>
  <c r="AZ43" i="48"/>
  <c r="BT43" i="48" s="1"/>
  <c r="BT37" i="48"/>
  <c r="AE37" i="48"/>
  <c r="AZ27" i="48"/>
  <c r="BR28" i="48"/>
  <c r="BT28" i="48"/>
  <c r="BR26" i="48"/>
  <c r="BT26" i="48"/>
  <c r="AZ40" i="48"/>
  <c r="BT40" i="48" s="1"/>
  <c r="AE28" i="48"/>
  <c r="AE27" i="48"/>
  <c r="BT27" i="48"/>
  <c r="AE26" i="48"/>
  <c r="AZ33" i="48"/>
  <c r="BR33" i="48" s="1"/>
  <c r="AZ38" i="48"/>
  <c r="BR38" i="48" s="1"/>
  <c r="AZ25" i="48"/>
  <c r="BT25" i="48" s="1"/>
  <c r="AZ41" i="48"/>
  <c r="BT41" i="48" s="1"/>
  <c r="AZ32" i="48"/>
  <c r="BR32" i="48" s="1"/>
  <c r="AE31" i="48"/>
  <c r="BS31" i="48" s="1"/>
  <c r="AY24" i="48"/>
  <c r="AZ36" i="48"/>
  <c r="BT36" i="48" s="1"/>
  <c r="AX24" i="48"/>
  <c r="BN24" i="48"/>
  <c r="BM24" i="48"/>
  <c r="AE42" i="48"/>
  <c r="AF42" i="48" s="1"/>
  <c r="AG42" i="48" s="1"/>
  <c r="AI42" i="48" s="1"/>
  <c r="BT39" i="48"/>
  <c r="AZ31" i="48"/>
  <c r="BT31" i="48" s="1"/>
  <c r="AE32" i="48"/>
  <c r="AF32" i="48" s="1"/>
  <c r="BU32" i="48" s="1"/>
  <c r="AR24" i="48"/>
  <c r="BJ24" i="48"/>
  <c r="AD24" i="48"/>
  <c r="AC24" i="48"/>
  <c r="AA24" i="48"/>
  <c r="Z24" i="48"/>
  <c r="Y24" i="48"/>
  <c r="AE36" i="48"/>
  <c r="AE41" i="48"/>
  <c r="AE33" i="48"/>
  <c r="AE40" i="48"/>
  <c r="BT42" i="48"/>
  <c r="BK24" i="48"/>
  <c r="AB24" i="48"/>
  <c r="AE39" i="48"/>
  <c r="AE25" i="48"/>
  <c r="AE38" i="48"/>
  <c r="AE43" i="48"/>
  <c r="BQ233" i="47"/>
  <c r="BI233" i="47"/>
  <c r="BE233" i="47"/>
  <c r="AW233" i="47"/>
  <c r="AV233" i="47"/>
  <c r="AT233" i="47"/>
  <c r="AX233" i="47" s="1"/>
  <c r="AQ233" i="47"/>
  <c r="AP233" i="47"/>
  <c r="AN233" i="47"/>
  <c r="AH233" i="47"/>
  <c r="X233" i="47"/>
  <c r="W233" i="47"/>
  <c r="V233" i="47"/>
  <c r="O233" i="47"/>
  <c r="BM233" i="47" s="1"/>
  <c r="BQ232" i="47"/>
  <c r="BI232" i="47"/>
  <c r="BE232" i="47"/>
  <c r="AW232" i="47"/>
  <c r="AV232" i="47"/>
  <c r="AT232" i="47"/>
  <c r="AQ232" i="47"/>
  <c r="AP232" i="47"/>
  <c r="AN232" i="47"/>
  <c r="AH232" i="47"/>
  <c r="X232" i="47"/>
  <c r="W232" i="47"/>
  <c r="V232" i="47"/>
  <c r="O232" i="47"/>
  <c r="BQ231" i="47"/>
  <c r="BI231" i="47"/>
  <c r="BE231" i="47"/>
  <c r="AW231" i="47"/>
  <c r="AV231" i="47"/>
  <c r="AT231" i="47"/>
  <c r="AQ231" i="47"/>
  <c r="AP231" i="47"/>
  <c r="AN231" i="47"/>
  <c r="AH231" i="47"/>
  <c r="X231" i="47"/>
  <c r="W231" i="47"/>
  <c r="V231" i="47"/>
  <c r="O231" i="47"/>
  <c r="BQ213" i="47"/>
  <c r="BI213" i="47"/>
  <c r="BE213" i="47"/>
  <c r="AW213" i="47"/>
  <c r="AV213" i="47"/>
  <c r="AT213" i="47"/>
  <c r="AQ213" i="47"/>
  <c r="AP213" i="47"/>
  <c r="AN213" i="47"/>
  <c r="AH213" i="47"/>
  <c r="X213" i="47"/>
  <c r="W213" i="47"/>
  <c r="V213" i="47"/>
  <c r="O213" i="47"/>
  <c r="BQ192" i="47"/>
  <c r="BI192" i="47"/>
  <c r="BE192" i="47"/>
  <c r="AW192" i="47"/>
  <c r="AV192" i="47"/>
  <c r="AT192" i="47"/>
  <c r="AQ192" i="47"/>
  <c r="AP192" i="47"/>
  <c r="AN192" i="47"/>
  <c r="AH192" i="47"/>
  <c r="X192" i="47"/>
  <c r="W192" i="47"/>
  <c r="V192" i="47"/>
  <c r="O192" i="47"/>
  <c r="BM192" i="47" s="1"/>
  <c r="BQ191" i="47"/>
  <c r="BI191" i="47"/>
  <c r="BE191" i="47"/>
  <c r="AW191" i="47"/>
  <c r="AV191" i="47"/>
  <c r="AT191" i="47"/>
  <c r="AQ191" i="47"/>
  <c r="AP191" i="47"/>
  <c r="AN191" i="47"/>
  <c r="AH191" i="47"/>
  <c r="X191" i="47"/>
  <c r="W191" i="47"/>
  <c r="V191" i="47"/>
  <c r="O191" i="47"/>
  <c r="AA191" i="47" s="1"/>
  <c r="BQ190" i="47"/>
  <c r="BI190" i="47"/>
  <c r="BE190" i="47"/>
  <c r="AW190" i="47"/>
  <c r="AV190" i="47"/>
  <c r="AT190" i="47"/>
  <c r="AQ190" i="47"/>
  <c r="AP190" i="47"/>
  <c r="AN190" i="47"/>
  <c r="AH190" i="47"/>
  <c r="X190" i="47"/>
  <c r="W190" i="47"/>
  <c r="V190" i="47"/>
  <c r="O190" i="47"/>
  <c r="BQ166" i="47"/>
  <c r="BI166" i="47"/>
  <c r="BE166" i="47"/>
  <c r="AW166" i="47"/>
  <c r="AV166" i="47"/>
  <c r="AT166" i="47"/>
  <c r="AQ166" i="47"/>
  <c r="AP166" i="47"/>
  <c r="AN166" i="47"/>
  <c r="AH166" i="47"/>
  <c r="X166" i="47"/>
  <c r="W166" i="47"/>
  <c r="V166" i="47"/>
  <c r="O166" i="47"/>
  <c r="AA166" i="47" s="1"/>
  <c r="BQ165" i="47"/>
  <c r="BI165" i="47"/>
  <c r="BE165" i="47"/>
  <c r="AW165" i="47"/>
  <c r="AV165" i="47"/>
  <c r="AT165" i="47"/>
  <c r="AQ165" i="47"/>
  <c r="AP165" i="47"/>
  <c r="AN165" i="47"/>
  <c r="AH165" i="47"/>
  <c r="X165" i="47"/>
  <c r="W165" i="47"/>
  <c r="V165" i="47"/>
  <c r="O165" i="47"/>
  <c r="AD165" i="47" s="1"/>
  <c r="BQ183" i="47"/>
  <c r="BI183" i="47"/>
  <c r="BE183" i="47"/>
  <c r="AW183" i="47"/>
  <c r="AY183" i="47" s="1"/>
  <c r="AV183" i="47"/>
  <c r="AT183" i="47"/>
  <c r="AP183" i="47"/>
  <c r="AN183" i="47"/>
  <c r="AH183" i="47"/>
  <c r="X183" i="47"/>
  <c r="W183" i="47"/>
  <c r="V183" i="47"/>
  <c r="O183" i="47"/>
  <c r="AC183" i="47" s="1"/>
  <c r="BQ182" i="47"/>
  <c r="BI182" i="47"/>
  <c r="BE182" i="47"/>
  <c r="AW182" i="47"/>
  <c r="AY182" i="47" s="1"/>
  <c r="AV182" i="47"/>
  <c r="AT182" i="47"/>
  <c r="AP182" i="47"/>
  <c r="AN182" i="47"/>
  <c r="AH182" i="47"/>
  <c r="X182" i="47"/>
  <c r="W182" i="47"/>
  <c r="V182" i="47"/>
  <c r="O182" i="47"/>
  <c r="AC182" i="47" s="1"/>
  <c r="BQ155" i="47"/>
  <c r="BI155" i="47"/>
  <c r="BE155" i="47"/>
  <c r="AW155" i="47"/>
  <c r="AV155" i="47"/>
  <c r="AT155" i="47"/>
  <c r="AQ155" i="47"/>
  <c r="AP155" i="47"/>
  <c r="AN155" i="47"/>
  <c r="AH155" i="47"/>
  <c r="X155" i="47"/>
  <c r="W155" i="47"/>
  <c r="V155" i="47"/>
  <c r="O155" i="47"/>
  <c r="BQ154" i="47"/>
  <c r="BI154" i="47"/>
  <c r="BE154" i="47"/>
  <c r="AW154" i="47"/>
  <c r="AV154" i="47"/>
  <c r="AT154" i="47"/>
  <c r="AQ154" i="47"/>
  <c r="AP154" i="47"/>
  <c r="AN154" i="47"/>
  <c r="AH154" i="47"/>
  <c r="X154" i="47"/>
  <c r="W154" i="47"/>
  <c r="V154" i="47"/>
  <c r="O154" i="47"/>
  <c r="BK154" i="47" s="1"/>
  <c r="BQ153" i="47"/>
  <c r="BI153" i="47"/>
  <c r="BE153" i="47"/>
  <c r="AW153" i="47"/>
  <c r="AV153" i="47"/>
  <c r="AT153" i="47"/>
  <c r="AQ153" i="47"/>
  <c r="AP153" i="47"/>
  <c r="AN153" i="47"/>
  <c r="AH153" i="47"/>
  <c r="X153" i="47"/>
  <c r="W153" i="47"/>
  <c r="V153" i="47"/>
  <c r="O153" i="47"/>
  <c r="BM153" i="47" s="1"/>
  <c r="BQ149" i="47"/>
  <c r="BI149" i="47"/>
  <c r="BE149" i="47"/>
  <c r="AW149" i="47"/>
  <c r="AV149" i="47"/>
  <c r="AT149" i="47"/>
  <c r="AQ149" i="47"/>
  <c r="AP149" i="47"/>
  <c r="AN149" i="47"/>
  <c r="AH149" i="47"/>
  <c r="X149" i="47"/>
  <c r="W149" i="47"/>
  <c r="V149" i="47"/>
  <c r="O149" i="47"/>
  <c r="BM149" i="47" s="1"/>
  <c r="BQ133" i="47"/>
  <c r="BI133" i="47"/>
  <c r="BE133" i="47"/>
  <c r="AW133" i="47"/>
  <c r="AV133" i="47"/>
  <c r="AT133" i="47"/>
  <c r="AQ133" i="47"/>
  <c r="AP133" i="47"/>
  <c r="AN133" i="47"/>
  <c r="AH133" i="47"/>
  <c r="X133" i="47"/>
  <c r="W133" i="47"/>
  <c r="V133" i="47"/>
  <c r="O133" i="47"/>
  <c r="BM133" i="47" s="1"/>
  <c r="BQ124" i="47"/>
  <c r="BI124" i="47"/>
  <c r="BE124" i="47"/>
  <c r="AW124" i="47"/>
  <c r="AV124" i="47"/>
  <c r="AT124" i="47"/>
  <c r="AQ124" i="47"/>
  <c r="AP124" i="47"/>
  <c r="AN124" i="47"/>
  <c r="AH124" i="47"/>
  <c r="X124" i="47"/>
  <c r="W124" i="47"/>
  <c r="V124" i="47"/>
  <c r="O124" i="47"/>
  <c r="BQ103" i="47"/>
  <c r="BI103" i="47"/>
  <c r="BE103" i="47"/>
  <c r="AW103" i="47"/>
  <c r="AV103" i="47"/>
  <c r="AT103" i="47"/>
  <c r="AQ103" i="47"/>
  <c r="AP103" i="47"/>
  <c r="AN103" i="47"/>
  <c r="AH103" i="47"/>
  <c r="X103" i="47"/>
  <c r="W103" i="47"/>
  <c r="V103" i="47"/>
  <c r="O103" i="47"/>
  <c r="BQ107" i="47"/>
  <c r="BI107" i="47"/>
  <c r="BE107" i="47"/>
  <c r="AW107" i="47"/>
  <c r="AV107" i="47"/>
  <c r="AT107" i="47"/>
  <c r="AQ107" i="47"/>
  <c r="AP107" i="47"/>
  <c r="AN107" i="47"/>
  <c r="AH107" i="47"/>
  <c r="X107" i="47"/>
  <c r="W107" i="47"/>
  <c r="V107" i="47"/>
  <c r="O107" i="47"/>
  <c r="BQ106" i="47"/>
  <c r="BI106" i="47"/>
  <c r="BE106" i="47"/>
  <c r="AW106" i="47"/>
  <c r="AV106" i="47"/>
  <c r="AT106" i="47"/>
  <c r="AQ106" i="47"/>
  <c r="AP106" i="47"/>
  <c r="AN106" i="47"/>
  <c r="AH106" i="47"/>
  <c r="X106" i="47"/>
  <c r="W106" i="47"/>
  <c r="V106" i="47"/>
  <c r="O106" i="47"/>
  <c r="AD106" i="47" s="1"/>
  <c r="BQ87" i="47"/>
  <c r="BI87" i="47"/>
  <c r="BE87" i="47"/>
  <c r="AW87" i="47"/>
  <c r="AV87" i="47"/>
  <c r="AT87" i="47"/>
  <c r="AQ87" i="47"/>
  <c r="AP87" i="47"/>
  <c r="AN87" i="47"/>
  <c r="AH87" i="47"/>
  <c r="X87" i="47"/>
  <c r="W87" i="47"/>
  <c r="V87" i="47"/>
  <c r="O87" i="47"/>
  <c r="BM87" i="47" s="1"/>
  <c r="BQ84" i="47"/>
  <c r="BI84" i="47"/>
  <c r="BE84" i="47"/>
  <c r="AW84" i="47"/>
  <c r="AV84" i="47"/>
  <c r="AT84" i="47"/>
  <c r="AQ84" i="47"/>
  <c r="AP84" i="47"/>
  <c r="AN84" i="47"/>
  <c r="AH84" i="47"/>
  <c r="X84" i="47"/>
  <c r="W84" i="47"/>
  <c r="V84" i="47"/>
  <c r="O84" i="47"/>
  <c r="BQ83" i="47"/>
  <c r="BI83" i="47"/>
  <c r="BE83" i="47"/>
  <c r="AW83" i="47"/>
  <c r="AV83" i="47"/>
  <c r="AT83" i="47"/>
  <c r="AQ83" i="47"/>
  <c r="AP83" i="47"/>
  <c r="AN83" i="47"/>
  <c r="AH83" i="47"/>
  <c r="X83" i="47"/>
  <c r="W83" i="47"/>
  <c r="V83" i="47"/>
  <c r="O83" i="47"/>
  <c r="BM83" i="47" s="1"/>
  <c r="BQ82" i="47"/>
  <c r="BI82" i="47"/>
  <c r="BE82" i="47"/>
  <c r="AW82" i="47"/>
  <c r="AV82" i="47"/>
  <c r="AT82" i="47"/>
  <c r="AQ82" i="47"/>
  <c r="AP82" i="47"/>
  <c r="AN82" i="47"/>
  <c r="AH82" i="47"/>
  <c r="X82" i="47"/>
  <c r="W82" i="47"/>
  <c r="V82" i="47"/>
  <c r="O82" i="47"/>
  <c r="BM82" i="47" s="1"/>
  <c r="BQ79" i="47"/>
  <c r="BI79" i="47"/>
  <c r="BE79" i="47"/>
  <c r="AW79" i="47"/>
  <c r="AV79" i="47"/>
  <c r="AT79" i="47"/>
  <c r="AQ79" i="47"/>
  <c r="AP79" i="47"/>
  <c r="AN79" i="47"/>
  <c r="AH79" i="47"/>
  <c r="X79" i="47"/>
  <c r="W79" i="47"/>
  <c r="V79" i="47"/>
  <c r="O79" i="47"/>
  <c r="BM79" i="47" s="1"/>
  <c r="BQ74" i="47"/>
  <c r="BI74" i="47"/>
  <c r="BE74" i="47"/>
  <c r="AW74" i="47"/>
  <c r="AY74" i="47" s="1"/>
  <c r="AV74" i="47"/>
  <c r="AT74" i="47"/>
  <c r="AP74" i="47"/>
  <c r="AN74" i="47"/>
  <c r="AH74" i="47"/>
  <c r="X74" i="47"/>
  <c r="W74" i="47"/>
  <c r="V74" i="47"/>
  <c r="O74" i="47"/>
  <c r="AB74" i="47" s="1"/>
  <c r="BQ73" i="47"/>
  <c r="BI73" i="47"/>
  <c r="BE73" i="47"/>
  <c r="AW73" i="47"/>
  <c r="AY73" i="47" s="1"/>
  <c r="AV73" i="47"/>
  <c r="AT73" i="47"/>
  <c r="AP73" i="47"/>
  <c r="AN73" i="47"/>
  <c r="AH73" i="47"/>
  <c r="X73" i="47"/>
  <c r="W73" i="47"/>
  <c r="V73" i="47"/>
  <c r="O73" i="47"/>
  <c r="AC73" i="47" s="1"/>
  <c r="BQ69" i="47"/>
  <c r="BI69" i="47"/>
  <c r="BE69" i="47"/>
  <c r="AW69" i="47"/>
  <c r="AY69" i="47" s="1"/>
  <c r="AV69" i="47"/>
  <c r="AT69" i="47"/>
  <c r="AP69" i="47"/>
  <c r="AN69" i="47"/>
  <c r="AH69" i="47"/>
  <c r="X69" i="47"/>
  <c r="W69" i="47"/>
  <c r="V69" i="47"/>
  <c r="O69" i="47"/>
  <c r="AA69" i="47" s="1"/>
  <c r="BQ68" i="47"/>
  <c r="BI68" i="47"/>
  <c r="BE68" i="47"/>
  <c r="AW68" i="47"/>
  <c r="AY68" i="47" s="1"/>
  <c r="AV68" i="47"/>
  <c r="AT68" i="47"/>
  <c r="AP68" i="47"/>
  <c r="AN68" i="47"/>
  <c r="AH68" i="47"/>
  <c r="X68" i="47"/>
  <c r="W68" i="47"/>
  <c r="V68" i="47"/>
  <c r="O68" i="47"/>
  <c r="AC68" i="47" s="1"/>
  <c r="BQ67" i="47"/>
  <c r="BI67" i="47"/>
  <c r="BE67" i="47"/>
  <c r="AW67" i="47"/>
  <c r="AY67" i="47" s="1"/>
  <c r="AV67" i="47"/>
  <c r="AT67" i="47"/>
  <c r="AP67" i="47"/>
  <c r="AN67" i="47"/>
  <c r="AH67" i="47"/>
  <c r="X67" i="47"/>
  <c r="W67" i="47"/>
  <c r="V67" i="47"/>
  <c r="O67" i="47"/>
  <c r="BQ58" i="47"/>
  <c r="BM58" i="47"/>
  <c r="BK58" i="47"/>
  <c r="BI58" i="47"/>
  <c r="BE58" i="47"/>
  <c r="AW58" i="47"/>
  <c r="AV58" i="47"/>
  <c r="AT58" i="47"/>
  <c r="AQ58" i="47"/>
  <c r="AP58" i="47"/>
  <c r="AN58" i="47"/>
  <c r="AH58" i="47"/>
  <c r="AD58" i="47"/>
  <c r="AC58" i="47"/>
  <c r="AB58" i="47"/>
  <c r="AA58" i="47"/>
  <c r="Z58" i="47"/>
  <c r="Y58" i="47"/>
  <c r="X58" i="47"/>
  <c r="W58" i="47"/>
  <c r="V58" i="47"/>
  <c r="BQ57" i="47"/>
  <c r="BM57" i="47"/>
  <c r="BK57" i="47"/>
  <c r="BI57" i="47"/>
  <c r="BE57" i="47"/>
  <c r="AW57" i="47"/>
  <c r="AV57" i="47"/>
  <c r="AT57" i="47"/>
  <c r="AQ57" i="47"/>
  <c r="AP57" i="47"/>
  <c r="AN57" i="47"/>
  <c r="AH57" i="47"/>
  <c r="AD57" i="47"/>
  <c r="AC57" i="47"/>
  <c r="AB57" i="47"/>
  <c r="AA57" i="47"/>
  <c r="Z57" i="47"/>
  <c r="Y57" i="47"/>
  <c r="X57" i="47"/>
  <c r="W57" i="47"/>
  <c r="V57" i="47"/>
  <c r="BQ53" i="47"/>
  <c r="BI53" i="47"/>
  <c r="BE53" i="47"/>
  <c r="AW53" i="47"/>
  <c r="AV53" i="47"/>
  <c r="AT53" i="47"/>
  <c r="AQ53" i="47"/>
  <c r="AP53" i="47"/>
  <c r="AN53" i="47"/>
  <c r="AH53" i="47"/>
  <c r="X53" i="47"/>
  <c r="W53" i="47"/>
  <c r="V53" i="47"/>
  <c r="O53" i="47"/>
  <c r="AD53" i="47" s="1"/>
  <c r="BQ52" i="47"/>
  <c r="BI52" i="47"/>
  <c r="BE52" i="47"/>
  <c r="AW52" i="47"/>
  <c r="AV52" i="47"/>
  <c r="AT52" i="47"/>
  <c r="AQ52" i="47"/>
  <c r="AP52" i="47"/>
  <c r="AN52" i="47"/>
  <c r="AH52" i="47"/>
  <c r="X52" i="47"/>
  <c r="W52" i="47"/>
  <c r="V52" i="47"/>
  <c r="O52" i="47"/>
  <c r="BM52" i="47" s="1"/>
  <c r="BQ51" i="47"/>
  <c r="BI51" i="47"/>
  <c r="BE51" i="47"/>
  <c r="AW51" i="47"/>
  <c r="AV51" i="47"/>
  <c r="AT51" i="47"/>
  <c r="AQ51" i="47"/>
  <c r="AP51" i="47"/>
  <c r="AN51" i="47"/>
  <c r="AH51" i="47"/>
  <c r="X51" i="47"/>
  <c r="W51" i="47"/>
  <c r="V51" i="47"/>
  <c r="O51" i="47"/>
  <c r="BK51" i="47" s="1"/>
  <c r="BQ50" i="47"/>
  <c r="BI50" i="47"/>
  <c r="BE50" i="47"/>
  <c r="AW50" i="47"/>
  <c r="AV50" i="47"/>
  <c r="AT50" i="47"/>
  <c r="AQ50" i="47"/>
  <c r="AP50" i="47"/>
  <c r="AN50" i="47"/>
  <c r="AH50" i="47"/>
  <c r="X50" i="47"/>
  <c r="W50" i="47"/>
  <c r="V50" i="47"/>
  <c r="O50" i="47"/>
  <c r="BM50" i="47" s="1"/>
  <c r="BQ207" i="47"/>
  <c r="BI207" i="47"/>
  <c r="BE207" i="47"/>
  <c r="AW207" i="47"/>
  <c r="AV207" i="47"/>
  <c r="AT207" i="47"/>
  <c r="AQ207" i="47"/>
  <c r="AP207" i="47"/>
  <c r="AN207" i="47"/>
  <c r="AH207" i="47"/>
  <c r="X207" i="47"/>
  <c r="W207" i="47"/>
  <c r="V207" i="47"/>
  <c r="O207" i="47"/>
  <c r="AD207" i="47" s="1"/>
  <c r="BQ33" i="47"/>
  <c r="BI33" i="47"/>
  <c r="BE33" i="47"/>
  <c r="AW33" i="47"/>
  <c r="AV33" i="47"/>
  <c r="AT33" i="47"/>
  <c r="AQ33" i="47"/>
  <c r="AP33" i="47"/>
  <c r="AN33" i="47"/>
  <c r="AH33" i="47"/>
  <c r="X33" i="47"/>
  <c r="W33" i="47"/>
  <c r="V33" i="47"/>
  <c r="O33" i="47"/>
  <c r="BQ160" i="47"/>
  <c r="BI160" i="47"/>
  <c r="BE160" i="47"/>
  <c r="AW160" i="47"/>
  <c r="AV160" i="47"/>
  <c r="AT160" i="47"/>
  <c r="AQ160" i="47"/>
  <c r="AP160" i="47"/>
  <c r="AN160" i="47"/>
  <c r="AH160" i="47"/>
  <c r="X160" i="47"/>
  <c r="W160" i="47"/>
  <c r="V160" i="47"/>
  <c r="O160" i="47"/>
  <c r="BM160" i="47" s="1"/>
  <c r="BQ27" i="47"/>
  <c r="BI27" i="47"/>
  <c r="BE27" i="47"/>
  <c r="AW27" i="47"/>
  <c r="AV27" i="47"/>
  <c r="AT27" i="47"/>
  <c r="AQ27" i="47"/>
  <c r="AP27" i="47"/>
  <c r="AN27" i="47"/>
  <c r="AH27" i="47"/>
  <c r="X27" i="47"/>
  <c r="W27" i="47"/>
  <c r="V27" i="47"/>
  <c r="O27" i="47"/>
  <c r="BM27" i="47" s="1"/>
  <c r="BQ26" i="47"/>
  <c r="BI26" i="47"/>
  <c r="BE26" i="47"/>
  <c r="AW26" i="47"/>
  <c r="AV26" i="47"/>
  <c r="AT26" i="47"/>
  <c r="AQ26" i="47"/>
  <c r="AP26" i="47"/>
  <c r="AN26" i="47"/>
  <c r="AH26" i="47"/>
  <c r="X26" i="47"/>
  <c r="W26" i="47"/>
  <c r="V26" i="47"/>
  <c r="O26" i="47"/>
  <c r="BM26" i="47" s="1"/>
  <c r="BQ223" i="47"/>
  <c r="BI223" i="47"/>
  <c r="BE223" i="47"/>
  <c r="AW223" i="47"/>
  <c r="AV223" i="47"/>
  <c r="AT223" i="47"/>
  <c r="AQ223" i="47"/>
  <c r="AP223" i="47"/>
  <c r="AN223" i="47"/>
  <c r="AH223" i="47"/>
  <c r="X223" i="47"/>
  <c r="W223" i="47"/>
  <c r="V223" i="47"/>
  <c r="O223" i="47"/>
  <c r="BM223" i="47" s="1"/>
  <c r="BQ32" i="47"/>
  <c r="BI32" i="47"/>
  <c r="BE32" i="47"/>
  <c r="AW32" i="47"/>
  <c r="AV32" i="47"/>
  <c r="AT32" i="47"/>
  <c r="AQ32" i="47"/>
  <c r="AP32" i="47"/>
  <c r="AN32" i="47"/>
  <c r="AH32" i="47"/>
  <c r="X32" i="47"/>
  <c r="W32" i="47"/>
  <c r="V32" i="47"/>
  <c r="O32" i="47"/>
  <c r="AD32" i="47" s="1"/>
  <c r="BQ145" i="47"/>
  <c r="BI145" i="47"/>
  <c r="BE145" i="47"/>
  <c r="AW145" i="47"/>
  <c r="AV145" i="47"/>
  <c r="AT145" i="47"/>
  <c r="AQ145" i="47"/>
  <c r="AP145" i="47"/>
  <c r="AN145" i="47"/>
  <c r="AH145" i="47"/>
  <c r="X145" i="47"/>
  <c r="W145" i="47"/>
  <c r="V145" i="47"/>
  <c r="O145" i="47"/>
  <c r="AC145" i="47" s="1"/>
  <c r="BQ189" i="47"/>
  <c r="BI189" i="47"/>
  <c r="BE189" i="47"/>
  <c r="AW189" i="47"/>
  <c r="AV189" i="47"/>
  <c r="AT189" i="47"/>
  <c r="AQ189" i="47"/>
  <c r="AP189" i="47"/>
  <c r="AN189" i="47"/>
  <c r="AH189" i="47"/>
  <c r="X189" i="47"/>
  <c r="W189" i="47"/>
  <c r="V189" i="47"/>
  <c r="O189" i="47"/>
  <c r="AB189" i="47" s="1"/>
  <c r="BQ128" i="47"/>
  <c r="BI128" i="47"/>
  <c r="BE128" i="47"/>
  <c r="AW128" i="47"/>
  <c r="AV128" i="47"/>
  <c r="AT128" i="47"/>
  <c r="AQ128" i="47"/>
  <c r="AP128" i="47"/>
  <c r="AN128" i="47"/>
  <c r="AH128" i="47"/>
  <c r="X128" i="47"/>
  <c r="W128" i="47"/>
  <c r="V128" i="47"/>
  <c r="O128" i="47"/>
  <c r="BM128" i="47" s="1"/>
  <c r="BQ222" i="47"/>
  <c r="BI222" i="47"/>
  <c r="BE222" i="47"/>
  <c r="AW222" i="47"/>
  <c r="AV222" i="47"/>
  <c r="AT222" i="47"/>
  <c r="AQ222" i="47"/>
  <c r="AP222" i="47"/>
  <c r="AN222" i="47"/>
  <c r="AH222" i="47"/>
  <c r="X222" i="47"/>
  <c r="W222" i="47"/>
  <c r="V222" i="47"/>
  <c r="O222" i="47"/>
  <c r="AD222" i="47" s="1"/>
  <c r="BQ212" i="47"/>
  <c r="BI212" i="47"/>
  <c r="BE212" i="47"/>
  <c r="AW212" i="47"/>
  <c r="AV212" i="47"/>
  <c r="AT212" i="47"/>
  <c r="AQ212" i="47"/>
  <c r="AP212" i="47"/>
  <c r="AN212" i="47"/>
  <c r="AH212" i="47"/>
  <c r="X212" i="47"/>
  <c r="W212" i="47"/>
  <c r="V212" i="47"/>
  <c r="O212" i="47"/>
  <c r="AD212" i="47" s="1"/>
  <c r="BQ98" i="47"/>
  <c r="BI98" i="47"/>
  <c r="BE98" i="47"/>
  <c r="AW98" i="47"/>
  <c r="AV98" i="47"/>
  <c r="AT98" i="47"/>
  <c r="AQ98" i="47"/>
  <c r="AP98" i="47"/>
  <c r="AN98" i="47"/>
  <c r="AH98" i="47"/>
  <c r="X98" i="47"/>
  <c r="W98" i="47"/>
  <c r="V98" i="47"/>
  <c r="O98" i="47"/>
  <c r="AD98" i="47" s="1"/>
  <c r="BQ63" i="47"/>
  <c r="BI63" i="47"/>
  <c r="BE63" i="47"/>
  <c r="AW63" i="47"/>
  <c r="AV63" i="47"/>
  <c r="AT63" i="47"/>
  <c r="AQ63" i="47"/>
  <c r="AP63" i="47"/>
  <c r="AN63" i="47"/>
  <c r="AH63" i="47"/>
  <c r="X63" i="47"/>
  <c r="W63" i="47"/>
  <c r="V63" i="47"/>
  <c r="O63" i="47"/>
  <c r="AD63" i="47" s="1"/>
  <c r="BQ59" i="47"/>
  <c r="BI59" i="47"/>
  <c r="BE59" i="47"/>
  <c r="AW59" i="47"/>
  <c r="AY59" i="47" s="1"/>
  <c r="AV59" i="47"/>
  <c r="AT59" i="47"/>
  <c r="AP59" i="47"/>
  <c r="AN59" i="47"/>
  <c r="AH59" i="47"/>
  <c r="X59" i="47"/>
  <c r="W59" i="47"/>
  <c r="V59" i="47"/>
  <c r="O59" i="47"/>
  <c r="BK59" i="47" s="1"/>
  <c r="BT185" i="47"/>
  <c r="AH185" i="47"/>
  <c r="W185" i="47"/>
  <c r="O185" i="47"/>
  <c r="AA185" i="47" s="1"/>
  <c r="BT36" i="47"/>
  <c r="AH36" i="47"/>
  <c r="W36" i="47"/>
  <c r="O36" i="47"/>
  <c r="AB36" i="47" s="1"/>
  <c r="BQ184" i="47"/>
  <c r="BI184" i="47"/>
  <c r="BE184" i="47"/>
  <c r="AW184" i="47"/>
  <c r="AV184" i="47"/>
  <c r="AT184" i="47"/>
  <c r="AQ184" i="47"/>
  <c r="AP184" i="47"/>
  <c r="AN184" i="47"/>
  <c r="AH184" i="47"/>
  <c r="X184" i="47"/>
  <c r="W184" i="47"/>
  <c r="V184" i="47"/>
  <c r="O184" i="47"/>
  <c r="AC184" i="47" s="1"/>
  <c r="BQ42" i="47"/>
  <c r="BI42" i="47"/>
  <c r="BE42" i="47"/>
  <c r="AW42" i="47"/>
  <c r="AY42" i="47" s="1"/>
  <c r="AV42" i="47"/>
  <c r="AT42" i="47"/>
  <c r="AP42" i="47"/>
  <c r="AN42" i="47"/>
  <c r="AH42" i="47"/>
  <c r="X42" i="47"/>
  <c r="W42" i="47"/>
  <c r="V42" i="47"/>
  <c r="O42" i="47"/>
  <c r="AC42" i="47" s="1"/>
  <c r="BQ45" i="47"/>
  <c r="BI45" i="47"/>
  <c r="BH45" i="47"/>
  <c r="BE45" i="47"/>
  <c r="AW45" i="47"/>
  <c r="AV45" i="47"/>
  <c r="AT45" i="47"/>
  <c r="AQ45" i="47"/>
  <c r="AP45" i="47"/>
  <c r="AN45" i="47"/>
  <c r="AH45" i="47"/>
  <c r="X45" i="47"/>
  <c r="W45" i="47"/>
  <c r="V45" i="47"/>
  <c r="O45" i="47"/>
  <c r="BM45" i="47" s="1"/>
  <c r="BQ196" i="47"/>
  <c r="BI196" i="47"/>
  <c r="BE196" i="47"/>
  <c r="AW196" i="47"/>
  <c r="AY196" i="47" s="1"/>
  <c r="AV196" i="47"/>
  <c r="AT196" i="47"/>
  <c r="AP196" i="47"/>
  <c r="AN196" i="47"/>
  <c r="AH196" i="47"/>
  <c r="X196" i="47"/>
  <c r="W196" i="47"/>
  <c r="V196" i="47"/>
  <c r="O196" i="47"/>
  <c r="AC196" i="47" s="1"/>
  <c r="BQ195" i="47"/>
  <c r="BI195" i="47"/>
  <c r="BE195" i="47"/>
  <c r="AW195" i="47"/>
  <c r="AV195" i="47"/>
  <c r="AT195" i="47"/>
  <c r="AP195" i="47"/>
  <c r="AN195" i="47"/>
  <c r="AH195" i="47"/>
  <c r="X195" i="47"/>
  <c r="W195" i="47"/>
  <c r="V195" i="47"/>
  <c r="O195" i="47"/>
  <c r="AB195" i="47" s="1"/>
  <c r="BQ193" i="47"/>
  <c r="BI193" i="47"/>
  <c r="BE193" i="47"/>
  <c r="AW193" i="47"/>
  <c r="AY193" i="47" s="1"/>
  <c r="AV193" i="47"/>
  <c r="AT193" i="47"/>
  <c r="AP193" i="47"/>
  <c r="AN193" i="47"/>
  <c r="AH193" i="47"/>
  <c r="X193" i="47"/>
  <c r="W193" i="47"/>
  <c r="V193" i="47"/>
  <c r="O193" i="47"/>
  <c r="AC193" i="47" s="1"/>
  <c r="BQ198" i="47"/>
  <c r="BI198" i="47"/>
  <c r="BE198" i="47"/>
  <c r="AW198" i="47"/>
  <c r="AY198" i="47" s="1"/>
  <c r="AV198" i="47"/>
  <c r="AT198" i="47"/>
  <c r="AP198" i="47"/>
  <c r="AN198" i="47"/>
  <c r="AH198" i="47"/>
  <c r="X198" i="47"/>
  <c r="W198" i="47"/>
  <c r="V198" i="47"/>
  <c r="O198" i="47"/>
  <c r="AC198" i="47" s="1"/>
  <c r="BQ144" i="47"/>
  <c r="BI144" i="47"/>
  <c r="BE144" i="47"/>
  <c r="AW144" i="47"/>
  <c r="AV144" i="47"/>
  <c r="AT144" i="47"/>
  <c r="AQ144" i="47"/>
  <c r="AP144" i="47"/>
  <c r="AN144" i="47"/>
  <c r="AH144" i="47"/>
  <c r="X144" i="47"/>
  <c r="W144" i="47"/>
  <c r="V144" i="47"/>
  <c r="O144" i="47"/>
  <c r="BM144" i="47" s="1"/>
  <c r="BQ115" i="47"/>
  <c r="BI115" i="47"/>
  <c r="BE115" i="47"/>
  <c r="AW115" i="47"/>
  <c r="AV115" i="47"/>
  <c r="AT115" i="47"/>
  <c r="AQ115" i="47"/>
  <c r="AP115" i="47"/>
  <c r="AN115" i="47"/>
  <c r="AH115" i="47"/>
  <c r="X115" i="47"/>
  <c r="W115" i="47"/>
  <c r="V115" i="47"/>
  <c r="O115" i="47"/>
  <c r="AA115" i="47" s="1"/>
  <c r="BQ221" i="47"/>
  <c r="BI221" i="47"/>
  <c r="BE221" i="47"/>
  <c r="AW221" i="47"/>
  <c r="AV221" i="47"/>
  <c r="AT221" i="47"/>
  <c r="AQ221" i="47"/>
  <c r="AP221" i="47"/>
  <c r="AN221" i="47"/>
  <c r="AH221" i="47"/>
  <c r="X221" i="47"/>
  <c r="W221" i="47"/>
  <c r="V221" i="47"/>
  <c r="O221" i="47"/>
  <c r="BK221" i="47" s="1"/>
  <c r="BQ203" i="47"/>
  <c r="BI203" i="47"/>
  <c r="BE203" i="47"/>
  <c r="AW203" i="47"/>
  <c r="AY203" i="47" s="1"/>
  <c r="AV203" i="47"/>
  <c r="AT203" i="47"/>
  <c r="AP203" i="47"/>
  <c r="AN203" i="47"/>
  <c r="AH203" i="47"/>
  <c r="X203" i="47"/>
  <c r="W203" i="47"/>
  <c r="V203" i="47"/>
  <c r="O203" i="47"/>
  <c r="AC203" i="47" s="1"/>
  <c r="BQ102" i="47"/>
  <c r="BI102" i="47"/>
  <c r="BE102" i="47"/>
  <c r="AW102" i="47"/>
  <c r="AV102" i="47"/>
  <c r="AT102" i="47"/>
  <c r="AQ102" i="47"/>
  <c r="AP102" i="47"/>
  <c r="AN102" i="47"/>
  <c r="AH102" i="47"/>
  <c r="X102" i="47"/>
  <c r="W102" i="47"/>
  <c r="V102" i="47"/>
  <c r="O102" i="47"/>
  <c r="AD102" i="47" s="1"/>
  <c r="BQ90" i="47"/>
  <c r="BI90" i="47"/>
  <c r="BE90" i="47"/>
  <c r="AW90" i="47"/>
  <c r="AV90" i="47"/>
  <c r="AT90" i="47"/>
  <c r="AQ90" i="47"/>
  <c r="AP90" i="47"/>
  <c r="AN90" i="47"/>
  <c r="AH90" i="47"/>
  <c r="X90" i="47"/>
  <c r="W90" i="47"/>
  <c r="V90" i="47"/>
  <c r="O90" i="47"/>
  <c r="BQ30" i="47"/>
  <c r="BI30" i="47"/>
  <c r="BE30" i="47"/>
  <c r="AW30" i="47"/>
  <c r="AV30" i="47"/>
  <c r="AT30" i="47"/>
  <c r="AQ30" i="47"/>
  <c r="AP30" i="47"/>
  <c r="AN30" i="47"/>
  <c r="AH30" i="47"/>
  <c r="X30" i="47"/>
  <c r="W30" i="47"/>
  <c r="V30" i="47"/>
  <c r="O30" i="47"/>
  <c r="BM30" i="47" s="1"/>
  <c r="BQ29" i="47"/>
  <c r="BI29" i="47"/>
  <c r="BE29" i="47"/>
  <c r="AW29" i="47"/>
  <c r="AV29" i="47"/>
  <c r="AT29" i="47"/>
  <c r="AQ29" i="47"/>
  <c r="AP29" i="47"/>
  <c r="AN29" i="47"/>
  <c r="AH29" i="47"/>
  <c r="X29" i="47"/>
  <c r="W29" i="47"/>
  <c r="V29" i="47"/>
  <c r="O29" i="47"/>
  <c r="BM29" i="47" s="1"/>
  <c r="BQ130" i="47"/>
  <c r="W130" i="47"/>
  <c r="BN130" i="47" s="1"/>
  <c r="O130" i="47"/>
  <c r="BI35" i="47"/>
  <c r="BE35" i="47"/>
  <c r="AW35" i="47"/>
  <c r="AY35" i="47" s="1"/>
  <c r="AV35" i="47"/>
  <c r="AT35" i="47"/>
  <c r="AP35" i="47"/>
  <c r="AN35" i="47"/>
  <c r="AH35" i="47"/>
  <c r="X35" i="47"/>
  <c r="W35" i="47"/>
  <c r="V35" i="47"/>
  <c r="O35" i="47"/>
  <c r="AD35" i="47" s="1"/>
  <c r="BI101" i="47"/>
  <c r="BE101" i="47"/>
  <c r="AW101" i="47"/>
  <c r="AY101" i="47" s="1"/>
  <c r="AV101" i="47"/>
  <c r="AT101" i="47"/>
  <c r="AP101" i="47"/>
  <c r="AN101" i="47"/>
  <c r="AH101" i="47"/>
  <c r="X101" i="47"/>
  <c r="W101" i="47"/>
  <c r="V101" i="47"/>
  <c r="O101" i="47"/>
  <c r="AC101" i="47" s="1"/>
  <c r="BQ114" i="47"/>
  <c r="BI114" i="47"/>
  <c r="BE114" i="47"/>
  <c r="AW114" i="47"/>
  <c r="AV114" i="47"/>
  <c r="AT114" i="47"/>
  <c r="AQ114" i="47"/>
  <c r="AP114" i="47"/>
  <c r="AN114" i="47"/>
  <c r="AH114" i="47"/>
  <c r="X114" i="47"/>
  <c r="W114" i="47"/>
  <c r="V114" i="47"/>
  <c r="O114" i="47"/>
  <c r="AB114" i="47" s="1"/>
  <c r="BQ211" i="47"/>
  <c r="BI211" i="47"/>
  <c r="BE211" i="47"/>
  <c r="AW211" i="47"/>
  <c r="AV211" i="47"/>
  <c r="AT211" i="47"/>
  <c r="AQ211" i="47"/>
  <c r="AP211" i="47"/>
  <c r="AN211" i="47"/>
  <c r="AH211" i="47"/>
  <c r="X211" i="47"/>
  <c r="W211" i="47"/>
  <c r="V211" i="47"/>
  <c r="O211" i="47"/>
  <c r="AB211" i="47" s="1"/>
  <c r="BQ225" i="47"/>
  <c r="BI225" i="47"/>
  <c r="BE225" i="47"/>
  <c r="AW225" i="47"/>
  <c r="AY225" i="47" s="1"/>
  <c r="AV225" i="47"/>
  <c r="AT225" i="47"/>
  <c r="AP225" i="47"/>
  <c r="AN225" i="47"/>
  <c r="AH225" i="47"/>
  <c r="X225" i="47"/>
  <c r="W225" i="47"/>
  <c r="V225" i="47"/>
  <c r="O225" i="47"/>
  <c r="BM225" i="47" s="1"/>
  <c r="BI194" i="47"/>
  <c r="BE194" i="47"/>
  <c r="AW194" i="47"/>
  <c r="AY194" i="47" s="1"/>
  <c r="AV194" i="47"/>
  <c r="AT194" i="47"/>
  <c r="AP194" i="47"/>
  <c r="AN194" i="47"/>
  <c r="AH194" i="47"/>
  <c r="X194" i="47"/>
  <c r="W194" i="47"/>
  <c r="V194" i="47"/>
  <c r="O194" i="47"/>
  <c r="AD194" i="47" s="1"/>
  <c r="BQ147" i="47"/>
  <c r="BI147" i="47"/>
  <c r="BE147" i="47"/>
  <c r="AW147" i="47"/>
  <c r="AV147" i="47"/>
  <c r="AT147" i="47"/>
  <c r="AQ147" i="47"/>
  <c r="AP147" i="47"/>
  <c r="AN147" i="47"/>
  <c r="AH147" i="47"/>
  <c r="X147" i="47"/>
  <c r="W147" i="47"/>
  <c r="V147" i="47"/>
  <c r="O147" i="47"/>
  <c r="BQ143" i="47"/>
  <c r="BI143" i="47"/>
  <c r="BE143" i="47"/>
  <c r="AW143" i="47"/>
  <c r="AV143" i="47"/>
  <c r="AT143" i="47"/>
  <c r="AQ143" i="47"/>
  <c r="AP143" i="47"/>
  <c r="AN143" i="47"/>
  <c r="AH143" i="47"/>
  <c r="X143" i="47"/>
  <c r="W143" i="47"/>
  <c r="V143" i="47"/>
  <c r="O143" i="47"/>
  <c r="AB143" i="47" s="1"/>
  <c r="BQ142" i="47"/>
  <c r="BI142" i="47"/>
  <c r="BE142" i="47"/>
  <c r="AW142" i="47"/>
  <c r="AV142" i="47"/>
  <c r="AT142" i="47"/>
  <c r="AQ142" i="47"/>
  <c r="AP142" i="47"/>
  <c r="AN142" i="47"/>
  <c r="AH142" i="47"/>
  <c r="X142" i="47"/>
  <c r="W142" i="47"/>
  <c r="V142" i="47"/>
  <c r="O142" i="47"/>
  <c r="BQ141" i="47"/>
  <c r="BI141" i="47"/>
  <c r="BE141" i="47"/>
  <c r="AW141" i="47"/>
  <c r="AV141" i="47"/>
  <c r="AT141" i="47"/>
  <c r="AQ141" i="47"/>
  <c r="AP141" i="47"/>
  <c r="AN141" i="47"/>
  <c r="AH141" i="47"/>
  <c r="X141" i="47"/>
  <c r="W141" i="47"/>
  <c r="V141" i="47"/>
  <c r="O141" i="47"/>
  <c r="AB141" i="47" s="1"/>
  <c r="BQ97" i="47"/>
  <c r="BI97" i="47"/>
  <c r="BE97" i="47"/>
  <c r="AW97" i="47"/>
  <c r="AV97" i="47"/>
  <c r="AT97" i="47"/>
  <c r="AQ97" i="47"/>
  <c r="AP97" i="47"/>
  <c r="AN97" i="47"/>
  <c r="AH97" i="47"/>
  <c r="X97" i="47"/>
  <c r="W97" i="47"/>
  <c r="V97" i="47"/>
  <c r="O97" i="47"/>
  <c r="BM97" i="47" s="1"/>
  <c r="BQ94" i="47"/>
  <c r="BI94" i="47"/>
  <c r="BE94" i="47"/>
  <c r="AW94" i="47"/>
  <c r="AV94" i="47"/>
  <c r="AT94" i="47"/>
  <c r="AP94" i="47"/>
  <c r="AN94" i="47"/>
  <c r="AH94" i="47"/>
  <c r="X94" i="47"/>
  <c r="W94" i="47"/>
  <c r="V94" i="47"/>
  <c r="O94" i="47"/>
  <c r="BM94" i="47" s="1"/>
  <c r="BQ197" i="47"/>
  <c r="BI197" i="47"/>
  <c r="BE197" i="47"/>
  <c r="AW197" i="47"/>
  <c r="AY197" i="47" s="1"/>
  <c r="AV197" i="47"/>
  <c r="AT197" i="47"/>
  <c r="AX197" i="47" s="1"/>
  <c r="AP197" i="47"/>
  <c r="AN197" i="47"/>
  <c r="AH197" i="47"/>
  <c r="X197" i="47"/>
  <c r="W197" i="47"/>
  <c r="V197" i="47"/>
  <c r="O197" i="47"/>
  <c r="BQ49" i="47"/>
  <c r="BI49" i="47"/>
  <c r="BE49" i="47"/>
  <c r="AW49" i="47"/>
  <c r="AV49" i="47"/>
  <c r="AT49" i="47"/>
  <c r="AQ49" i="47"/>
  <c r="AP49" i="47"/>
  <c r="AN49" i="47"/>
  <c r="AH49" i="47"/>
  <c r="X49" i="47"/>
  <c r="W49" i="47"/>
  <c r="V49" i="47"/>
  <c r="O49" i="47"/>
  <c r="AB49" i="47" s="1"/>
  <c r="BQ230" i="47"/>
  <c r="BI230" i="47"/>
  <c r="BE230" i="47"/>
  <c r="AW230" i="47"/>
  <c r="AY230" i="47" s="1"/>
  <c r="AV230" i="47"/>
  <c r="AT230" i="47"/>
  <c r="AP230" i="47"/>
  <c r="AN230" i="47"/>
  <c r="AH230" i="47"/>
  <c r="X230" i="47"/>
  <c r="W230" i="47"/>
  <c r="V230" i="47"/>
  <c r="O230" i="47"/>
  <c r="AD230" i="47" s="1"/>
  <c r="BQ175" i="47"/>
  <c r="BI175" i="47"/>
  <c r="BE175" i="47"/>
  <c r="AW175" i="47"/>
  <c r="AV175" i="47"/>
  <c r="AT175" i="47"/>
  <c r="AX175" i="47" s="1"/>
  <c r="AQ175" i="47"/>
  <c r="AP175" i="47"/>
  <c r="AN175" i="47"/>
  <c r="AH175" i="47"/>
  <c r="X175" i="47"/>
  <c r="W175" i="47"/>
  <c r="V175" i="47"/>
  <c r="O175" i="47"/>
  <c r="Z175" i="47" s="1"/>
  <c r="BQ118" i="47"/>
  <c r="BI118" i="47"/>
  <c r="BE118" i="47"/>
  <c r="AW118" i="47"/>
  <c r="AV118" i="47"/>
  <c r="AT118" i="47"/>
  <c r="AQ118" i="47"/>
  <c r="AP118" i="47"/>
  <c r="AN118" i="47"/>
  <c r="AH118" i="47"/>
  <c r="X118" i="47"/>
  <c r="W118" i="47"/>
  <c r="V118" i="47"/>
  <c r="O118" i="47"/>
  <c r="Z118" i="47" s="1"/>
  <c r="BQ137" i="47"/>
  <c r="BI137" i="47"/>
  <c r="BE137" i="47"/>
  <c r="AW137" i="47"/>
  <c r="AV137" i="47"/>
  <c r="AT137" i="47"/>
  <c r="AQ137" i="47"/>
  <c r="AP137" i="47"/>
  <c r="AN137" i="47"/>
  <c r="AH137" i="47"/>
  <c r="X137" i="47"/>
  <c r="W137" i="47"/>
  <c r="V137" i="47"/>
  <c r="O137" i="47"/>
  <c r="BK137" i="47" s="1"/>
  <c r="BQ125" i="47"/>
  <c r="BI125" i="47"/>
  <c r="BE125" i="47"/>
  <c r="AW125" i="47"/>
  <c r="AY125" i="47" s="1"/>
  <c r="AV125" i="47"/>
  <c r="AT125" i="47"/>
  <c r="AP125" i="47"/>
  <c r="AN125" i="47"/>
  <c r="AH125" i="47"/>
  <c r="X125" i="47"/>
  <c r="W125" i="47"/>
  <c r="V125" i="47"/>
  <c r="O125" i="47"/>
  <c r="AC125" i="47" s="1"/>
  <c r="BQ56" i="47"/>
  <c r="BM56" i="47"/>
  <c r="BK56" i="47"/>
  <c r="BI56" i="47"/>
  <c r="BE56" i="47"/>
  <c r="AW56" i="47"/>
  <c r="AV56" i="47"/>
  <c r="AT56" i="47"/>
  <c r="AQ56" i="47"/>
  <c r="AP56" i="47"/>
  <c r="AN56" i="47"/>
  <c r="AR56" i="47" s="1"/>
  <c r="AH56" i="47"/>
  <c r="AD56" i="47"/>
  <c r="AC56" i="47"/>
  <c r="AB56" i="47"/>
  <c r="AA56" i="47"/>
  <c r="Z56" i="47"/>
  <c r="Y56" i="47"/>
  <c r="X56" i="47"/>
  <c r="W56" i="47"/>
  <c r="V56" i="47"/>
  <c r="BQ172" i="47"/>
  <c r="BI172" i="47"/>
  <c r="BE172" i="47"/>
  <c r="AW172" i="47"/>
  <c r="AV172" i="47"/>
  <c r="AT172" i="47"/>
  <c r="AX172" i="47" s="1"/>
  <c r="AQ172" i="47"/>
  <c r="AP172" i="47"/>
  <c r="AN172" i="47"/>
  <c r="AH172" i="47"/>
  <c r="X172" i="47"/>
  <c r="W172" i="47"/>
  <c r="V172" i="47"/>
  <c r="O172" i="47"/>
  <c r="AA172" i="47" s="1"/>
  <c r="BQ89" i="47"/>
  <c r="BI89" i="47"/>
  <c r="BE89" i="47"/>
  <c r="AW89" i="47"/>
  <c r="AV89" i="47"/>
  <c r="AT89" i="47"/>
  <c r="AQ89" i="47"/>
  <c r="AP89" i="47"/>
  <c r="AN89" i="47"/>
  <c r="AH89" i="47"/>
  <c r="X89" i="47"/>
  <c r="W89" i="47"/>
  <c r="V89" i="47"/>
  <c r="O89" i="47"/>
  <c r="BQ44" i="47"/>
  <c r="BI44" i="47"/>
  <c r="BH44" i="47"/>
  <c r="BE44" i="47"/>
  <c r="AW44" i="47"/>
  <c r="AV44" i="47"/>
  <c r="AT44" i="47"/>
  <c r="AQ44" i="47"/>
  <c r="AP44" i="47"/>
  <c r="AN44" i="47"/>
  <c r="AR44" i="47" s="1"/>
  <c r="AH44" i="47"/>
  <c r="X44" i="47"/>
  <c r="W44" i="47"/>
  <c r="V44" i="47"/>
  <c r="O44" i="47"/>
  <c r="BK44" i="47" s="1"/>
  <c r="BQ61" i="47"/>
  <c r="BI61" i="47"/>
  <c r="BE61" i="47"/>
  <c r="AW61" i="47"/>
  <c r="AV61" i="47"/>
  <c r="AT61" i="47"/>
  <c r="AQ61" i="47"/>
  <c r="AP61" i="47"/>
  <c r="AN61" i="47"/>
  <c r="AH61" i="47"/>
  <c r="X61" i="47"/>
  <c r="W61" i="47"/>
  <c r="V61" i="47"/>
  <c r="O61" i="47"/>
  <c r="BK61" i="47" s="1"/>
  <c r="BQ54" i="47"/>
  <c r="BI54" i="47"/>
  <c r="BE54" i="47"/>
  <c r="AW54" i="47"/>
  <c r="AY54" i="47" s="1"/>
  <c r="AV54" i="47"/>
  <c r="AT54" i="47"/>
  <c r="AP54" i="47"/>
  <c r="AN54" i="47"/>
  <c r="AH54" i="47"/>
  <c r="X54" i="47"/>
  <c r="W54" i="47"/>
  <c r="V54" i="47"/>
  <c r="O54" i="47"/>
  <c r="AD54" i="47" s="1"/>
  <c r="BQ229" i="47"/>
  <c r="BI229" i="47"/>
  <c r="BE229" i="47"/>
  <c r="AW229" i="47"/>
  <c r="AV229" i="47"/>
  <c r="AT229" i="47"/>
  <c r="AQ229" i="47"/>
  <c r="AP229" i="47"/>
  <c r="AN229" i="47"/>
  <c r="AH229" i="47"/>
  <c r="X229" i="47"/>
  <c r="W229" i="47"/>
  <c r="V229" i="47"/>
  <c r="O229" i="47"/>
  <c r="AB229" i="47" s="1"/>
  <c r="BQ176" i="47"/>
  <c r="BI176" i="47"/>
  <c r="BE176" i="47"/>
  <c r="AW176" i="47"/>
  <c r="AY176" i="47" s="1"/>
  <c r="AV176" i="47"/>
  <c r="AT176" i="47"/>
  <c r="AP176" i="47"/>
  <c r="AN176" i="47"/>
  <c r="AH176" i="47"/>
  <c r="X176" i="47"/>
  <c r="W176" i="47"/>
  <c r="V176" i="47"/>
  <c r="O176" i="47"/>
  <c r="AD176" i="47" s="1"/>
  <c r="BQ169" i="47"/>
  <c r="BI169" i="47"/>
  <c r="BE169" i="47"/>
  <c r="AW169" i="47"/>
  <c r="AY169" i="47" s="1"/>
  <c r="AV169" i="47"/>
  <c r="AT169" i="47"/>
  <c r="AP169" i="47"/>
  <c r="AN169" i="47"/>
  <c r="AH169" i="47"/>
  <c r="X169" i="47"/>
  <c r="W169" i="47"/>
  <c r="V169" i="47"/>
  <c r="O169" i="47"/>
  <c r="AD169" i="47" s="1"/>
  <c r="BQ93" i="47"/>
  <c r="BI93" i="47"/>
  <c r="BE93" i="47"/>
  <c r="AW93" i="47"/>
  <c r="AV93" i="47"/>
  <c r="AT93" i="47"/>
  <c r="AQ93" i="47"/>
  <c r="AP93" i="47"/>
  <c r="AN93" i="47"/>
  <c r="AH93" i="47"/>
  <c r="X93" i="47"/>
  <c r="W93" i="47"/>
  <c r="V93" i="47"/>
  <c r="O93" i="47"/>
  <c r="BQ92" i="47"/>
  <c r="BI92" i="47"/>
  <c r="BE92" i="47"/>
  <c r="AW92" i="47"/>
  <c r="AV92" i="47"/>
  <c r="AT92" i="47"/>
  <c r="AQ92" i="47"/>
  <c r="AP92" i="47"/>
  <c r="AN92" i="47"/>
  <c r="AH92" i="47"/>
  <c r="X92" i="47"/>
  <c r="W92" i="47"/>
  <c r="V92" i="47"/>
  <c r="O92" i="47"/>
  <c r="BM92" i="47" s="1"/>
  <c r="BQ48" i="47"/>
  <c r="BI48" i="47"/>
  <c r="BE48" i="47"/>
  <c r="AW48" i="47"/>
  <c r="AV48" i="47"/>
  <c r="AT48" i="47"/>
  <c r="AQ48" i="47"/>
  <c r="AP48" i="47"/>
  <c r="AN48" i="47"/>
  <c r="AH48" i="47"/>
  <c r="X48" i="47"/>
  <c r="W48" i="47"/>
  <c r="V48" i="47"/>
  <c r="O48" i="47"/>
  <c r="BQ47" i="47"/>
  <c r="BI47" i="47"/>
  <c r="BE47" i="47"/>
  <c r="AW47" i="47"/>
  <c r="AV47" i="47"/>
  <c r="AT47" i="47"/>
  <c r="AQ47" i="47"/>
  <c r="AP47" i="47"/>
  <c r="AN47" i="47"/>
  <c r="AH47" i="47"/>
  <c r="X47" i="47"/>
  <c r="W47" i="47"/>
  <c r="V47" i="47"/>
  <c r="O47" i="47"/>
  <c r="BM47" i="47" s="1"/>
  <c r="BQ227" i="47"/>
  <c r="BI227" i="47"/>
  <c r="BE227" i="47"/>
  <c r="AW227" i="47"/>
  <c r="AV227" i="47"/>
  <c r="AT227" i="47"/>
  <c r="AQ227" i="47"/>
  <c r="AP227" i="47"/>
  <c r="AN227" i="47"/>
  <c r="AH227" i="47"/>
  <c r="X227" i="47"/>
  <c r="W227" i="47"/>
  <c r="V227" i="47"/>
  <c r="O227" i="47"/>
  <c r="AA227" i="47" s="1"/>
  <c r="BQ96" i="47"/>
  <c r="BI96" i="47"/>
  <c r="BE96" i="47"/>
  <c r="AW96" i="47"/>
  <c r="AV96" i="47"/>
  <c r="AT96" i="47"/>
  <c r="AQ96" i="47"/>
  <c r="AP96" i="47"/>
  <c r="AN96" i="47"/>
  <c r="AH96" i="47"/>
  <c r="X96" i="47"/>
  <c r="W96" i="47"/>
  <c r="V96" i="47"/>
  <c r="O96" i="47"/>
  <c r="AB96" i="47" s="1"/>
  <c r="BQ105" i="47"/>
  <c r="BI105" i="47"/>
  <c r="BE105" i="47"/>
  <c r="AW105" i="47"/>
  <c r="AV105" i="47"/>
  <c r="AT105" i="47"/>
  <c r="AQ105" i="47"/>
  <c r="AP105" i="47"/>
  <c r="AN105" i="47"/>
  <c r="AH105" i="47"/>
  <c r="X105" i="47"/>
  <c r="W105" i="47"/>
  <c r="V105" i="47"/>
  <c r="O105" i="47"/>
  <c r="AA105" i="47" s="1"/>
  <c r="BQ226" i="47"/>
  <c r="BI226" i="47"/>
  <c r="BE226" i="47"/>
  <c r="AW226" i="47"/>
  <c r="AV226" i="47"/>
  <c r="AT226" i="47"/>
  <c r="AQ226" i="47"/>
  <c r="AP226" i="47"/>
  <c r="AN226" i="47"/>
  <c r="AH226" i="47"/>
  <c r="X226" i="47"/>
  <c r="W226" i="47"/>
  <c r="V226" i="47"/>
  <c r="O226" i="47"/>
  <c r="BM226" i="47" s="1"/>
  <c r="BQ152" i="47"/>
  <c r="BI152" i="47"/>
  <c r="BE152" i="47"/>
  <c r="AW152" i="47"/>
  <c r="AV152" i="47"/>
  <c r="AT152" i="47"/>
  <c r="AQ152" i="47"/>
  <c r="AP152" i="47"/>
  <c r="AN152" i="47"/>
  <c r="AH152" i="47"/>
  <c r="X152" i="47"/>
  <c r="W152" i="47"/>
  <c r="V152" i="47"/>
  <c r="O152" i="47"/>
  <c r="AA152" i="47" s="1"/>
  <c r="BQ151" i="47"/>
  <c r="BI151" i="47"/>
  <c r="BE151" i="47"/>
  <c r="AW151" i="47"/>
  <c r="AV151" i="47"/>
  <c r="AT151" i="47"/>
  <c r="AQ151" i="47"/>
  <c r="AP151" i="47"/>
  <c r="AN151" i="47"/>
  <c r="AH151" i="47"/>
  <c r="X151" i="47"/>
  <c r="W151" i="47"/>
  <c r="V151" i="47"/>
  <c r="O151" i="47"/>
  <c r="AB151" i="47" s="1"/>
  <c r="BQ202" i="47"/>
  <c r="BI202" i="47"/>
  <c r="BE202" i="47"/>
  <c r="AW202" i="47"/>
  <c r="AY202" i="47" s="1"/>
  <c r="AV202" i="47"/>
  <c r="AT202" i="47"/>
  <c r="AP202" i="47"/>
  <c r="AN202" i="47"/>
  <c r="AH202" i="47"/>
  <c r="X202" i="47"/>
  <c r="W202" i="47"/>
  <c r="V202" i="47"/>
  <c r="O202" i="47"/>
  <c r="AD202" i="47" s="1"/>
  <c r="BQ201" i="47"/>
  <c r="BI201" i="47"/>
  <c r="BE201" i="47"/>
  <c r="AW201" i="47"/>
  <c r="AY201" i="47" s="1"/>
  <c r="AV201" i="47"/>
  <c r="AT201" i="47"/>
  <c r="AP201" i="47"/>
  <c r="AN201" i="47"/>
  <c r="AH201" i="47"/>
  <c r="X201" i="47"/>
  <c r="W201" i="47"/>
  <c r="V201" i="47"/>
  <c r="O201" i="47"/>
  <c r="BQ188" i="47"/>
  <c r="BI188" i="47"/>
  <c r="BE188" i="47"/>
  <c r="AW188" i="47"/>
  <c r="AV188" i="47"/>
  <c r="AT188" i="47"/>
  <c r="AQ188" i="47"/>
  <c r="AP188" i="47"/>
  <c r="AN188" i="47"/>
  <c r="AH188" i="47"/>
  <c r="X188" i="47"/>
  <c r="W188" i="47"/>
  <c r="V188" i="47"/>
  <c r="O188" i="47"/>
  <c r="BM188" i="47" s="1"/>
  <c r="BQ187" i="47"/>
  <c r="BI187" i="47"/>
  <c r="BE187" i="47"/>
  <c r="AW187" i="47"/>
  <c r="AV187" i="47"/>
  <c r="AT187" i="47"/>
  <c r="AQ187" i="47"/>
  <c r="AP187" i="47"/>
  <c r="AN187" i="47"/>
  <c r="AH187" i="47"/>
  <c r="X187" i="47"/>
  <c r="W187" i="47"/>
  <c r="V187" i="47"/>
  <c r="O187" i="47"/>
  <c r="BM187" i="47" s="1"/>
  <c r="BQ66" i="47"/>
  <c r="BI66" i="47"/>
  <c r="BE66" i="47"/>
  <c r="AW66" i="47"/>
  <c r="AY66" i="47" s="1"/>
  <c r="AV66" i="47"/>
  <c r="AT66" i="47"/>
  <c r="AP66" i="47"/>
  <c r="AN66" i="47"/>
  <c r="AH66" i="47"/>
  <c r="X66" i="47"/>
  <c r="W66" i="47"/>
  <c r="V66" i="47"/>
  <c r="O66" i="47"/>
  <c r="AC66" i="47" s="1"/>
  <c r="BQ65" i="47"/>
  <c r="BI65" i="47"/>
  <c r="BE65" i="47"/>
  <c r="AW65" i="47"/>
  <c r="AY65" i="47" s="1"/>
  <c r="AV65" i="47"/>
  <c r="AT65" i="47"/>
  <c r="AP65" i="47"/>
  <c r="AN65" i="47"/>
  <c r="AH65" i="47"/>
  <c r="X65" i="47"/>
  <c r="W65" i="47"/>
  <c r="V65" i="47"/>
  <c r="O65" i="47"/>
  <c r="AC65" i="47" s="1"/>
  <c r="BQ121" i="47"/>
  <c r="BI121" i="47"/>
  <c r="BE121" i="47"/>
  <c r="AW121" i="47"/>
  <c r="AV121" i="47"/>
  <c r="AT121" i="47"/>
  <c r="AQ121" i="47"/>
  <c r="AP121" i="47"/>
  <c r="AN121" i="47"/>
  <c r="AH121" i="47"/>
  <c r="X121" i="47"/>
  <c r="W121" i="47"/>
  <c r="V121" i="47"/>
  <c r="O121" i="47"/>
  <c r="BM121" i="47" s="1"/>
  <c r="BQ164" i="47"/>
  <c r="BI164" i="47"/>
  <c r="BE164" i="47"/>
  <c r="AW164" i="47"/>
  <c r="AV164" i="47"/>
  <c r="AT164" i="47"/>
  <c r="AQ164" i="47"/>
  <c r="AP164" i="47"/>
  <c r="AN164" i="47"/>
  <c r="AH164" i="47"/>
  <c r="X164" i="47"/>
  <c r="W164" i="47"/>
  <c r="V164" i="47"/>
  <c r="O164" i="47"/>
  <c r="BQ163" i="47"/>
  <c r="BI163" i="47"/>
  <c r="BE163" i="47"/>
  <c r="AW163" i="47"/>
  <c r="AV163" i="47"/>
  <c r="AT163" i="47"/>
  <c r="AQ163" i="47"/>
  <c r="AP163" i="47"/>
  <c r="AN163" i="47"/>
  <c r="AH163" i="47"/>
  <c r="X163" i="47"/>
  <c r="W163" i="47"/>
  <c r="V163" i="47"/>
  <c r="O163" i="47"/>
  <c r="AB163" i="47" s="1"/>
  <c r="BQ162" i="47"/>
  <c r="BI162" i="47"/>
  <c r="BE162" i="47"/>
  <c r="AW162" i="47"/>
  <c r="AV162" i="47"/>
  <c r="AT162" i="47"/>
  <c r="AQ162" i="47"/>
  <c r="AP162" i="47"/>
  <c r="AN162" i="47"/>
  <c r="AH162" i="47"/>
  <c r="X162" i="47"/>
  <c r="W162" i="47"/>
  <c r="V162" i="47"/>
  <c r="O162" i="47"/>
  <c r="AD162" i="47" s="1"/>
  <c r="BQ181" i="47"/>
  <c r="BI181" i="47"/>
  <c r="BE181" i="47"/>
  <c r="AW181" i="47"/>
  <c r="AY181" i="47" s="1"/>
  <c r="AV181" i="47"/>
  <c r="AT181" i="47"/>
  <c r="AP181" i="47"/>
  <c r="AN181" i="47"/>
  <c r="AH181" i="47"/>
  <c r="X181" i="47"/>
  <c r="W181" i="47"/>
  <c r="V181" i="47"/>
  <c r="O181" i="47"/>
  <c r="AC181" i="47" s="1"/>
  <c r="BQ180" i="47"/>
  <c r="BI180" i="47"/>
  <c r="BE180" i="47"/>
  <c r="AW180" i="47"/>
  <c r="AY180" i="47" s="1"/>
  <c r="AV180" i="47"/>
  <c r="AT180" i="47"/>
  <c r="AP180" i="47"/>
  <c r="AN180" i="47"/>
  <c r="AH180" i="47"/>
  <c r="X180" i="47"/>
  <c r="W180" i="47"/>
  <c r="V180" i="47"/>
  <c r="O180" i="47"/>
  <c r="BQ179" i="47"/>
  <c r="BI179" i="47"/>
  <c r="BE179" i="47"/>
  <c r="AW179" i="47"/>
  <c r="AY179" i="47" s="1"/>
  <c r="AV179" i="47"/>
  <c r="AT179" i="47"/>
  <c r="AP179" i="47"/>
  <c r="AN179" i="47"/>
  <c r="AH179" i="47"/>
  <c r="X179" i="47"/>
  <c r="W179" i="47"/>
  <c r="V179" i="47"/>
  <c r="O179" i="47"/>
  <c r="AC179" i="47" s="1"/>
  <c r="BQ210" i="47"/>
  <c r="BI210" i="47"/>
  <c r="BE210" i="47"/>
  <c r="AW210" i="47"/>
  <c r="AV210" i="47"/>
  <c r="AT210" i="47"/>
  <c r="AQ210" i="47"/>
  <c r="AP210" i="47"/>
  <c r="AN210" i="47"/>
  <c r="AH210" i="47"/>
  <c r="X210" i="47"/>
  <c r="W210" i="47"/>
  <c r="V210" i="47"/>
  <c r="O210" i="47"/>
  <c r="BQ209" i="47"/>
  <c r="BI209" i="47"/>
  <c r="BE209" i="47"/>
  <c r="AW209" i="47"/>
  <c r="AV209" i="47"/>
  <c r="AT209" i="47"/>
  <c r="AQ209" i="47"/>
  <c r="AP209" i="47"/>
  <c r="AN209" i="47"/>
  <c r="AH209" i="47"/>
  <c r="X209" i="47"/>
  <c r="W209" i="47"/>
  <c r="V209" i="47"/>
  <c r="O209" i="47"/>
  <c r="AA209" i="47" s="1"/>
  <c r="BQ135" i="47"/>
  <c r="BI135" i="47"/>
  <c r="BE135" i="47"/>
  <c r="AW135" i="47"/>
  <c r="AV135" i="47"/>
  <c r="AT135" i="47"/>
  <c r="AQ135" i="47"/>
  <c r="AP135" i="47"/>
  <c r="AN135" i="47"/>
  <c r="AH135" i="47"/>
  <c r="X135" i="47"/>
  <c r="W135" i="47"/>
  <c r="V135" i="47"/>
  <c r="O135" i="47"/>
  <c r="BQ72" i="47"/>
  <c r="BI72" i="47"/>
  <c r="BE72" i="47"/>
  <c r="AW72" i="47"/>
  <c r="AY72" i="47" s="1"/>
  <c r="AV72" i="47"/>
  <c r="AT72" i="47"/>
  <c r="AP72" i="47"/>
  <c r="AN72" i="47"/>
  <c r="AH72" i="47"/>
  <c r="X72" i="47"/>
  <c r="W72" i="47"/>
  <c r="V72" i="47"/>
  <c r="O72" i="47"/>
  <c r="AA72" i="47" s="1"/>
  <c r="BQ123" i="47"/>
  <c r="BI123" i="47"/>
  <c r="BE123" i="47"/>
  <c r="AW123" i="47"/>
  <c r="AV123" i="47"/>
  <c r="AT123" i="47"/>
  <c r="AQ123" i="47"/>
  <c r="AP123" i="47"/>
  <c r="AN123" i="47"/>
  <c r="AH123" i="47"/>
  <c r="X123" i="47"/>
  <c r="W123" i="47"/>
  <c r="V123" i="47"/>
  <c r="O123" i="47"/>
  <c r="BQ113" i="47"/>
  <c r="BI113" i="47"/>
  <c r="BE113" i="47"/>
  <c r="AW113" i="47"/>
  <c r="AV113" i="47"/>
  <c r="AT113" i="47"/>
  <c r="AQ113" i="47"/>
  <c r="AP113" i="47"/>
  <c r="AN113" i="47"/>
  <c r="AH113" i="47"/>
  <c r="X113" i="47"/>
  <c r="W113" i="47"/>
  <c r="V113" i="47"/>
  <c r="O113" i="47"/>
  <c r="AD113" i="47" s="1"/>
  <c r="BQ200" i="47"/>
  <c r="BI200" i="47"/>
  <c r="BE200" i="47"/>
  <c r="AW200" i="47"/>
  <c r="AY200" i="47" s="1"/>
  <c r="AV200" i="47"/>
  <c r="AT200" i="47"/>
  <c r="AP200" i="47"/>
  <c r="AN200" i="47"/>
  <c r="AH200" i="47"/>
  <c r="X200" i="47"/>
  <c r="W200" i="47"/>
  <c r="V200" i="47"/>
  <c r="O200" i="47"/>
  <c r="AB200" i="47" s="1"/>
  <c r="BQ157" i="47"/>
  <c r="BI157" i="47"/>
  <c r="BE157" i="47"/>
  <c r="AW157" i="47"/>
  <c r="AY157" i="47" s="1"/>
  <c r="AV157" i="47"/>
  <c r="AT157" i="47"/>
  <c r="AP157" i="47"/>
  <c r="AN157" i="47"/>
  <c r="AH157" i="47"/>
  <c r="X157" i="47"/>
  <c r="W157" i="47"/>
  <c r="V157" i="47"/>
  <c r="O157" i="47"/>
  <c r="AA157" i="47" s="1"/>
  <c r="BQ100" i="47"/>
  <c r="BI100" i="47"/>
  <c r="BE100" i="47"/>
  <c r="AW100" i="47"/>
  <c r="AV100" i="47"/>
  <c r="AT100" i="47"/>
  <c r="AQ100" i="47"/>
  <c r="AP100" i="47"/>
  <c r="AN100" i="47"/>
  <c r="AH100" i="47"/>
  <c r="X100" i="47"/>
  <c r="W100" i="47"/>
  <c r="V100" i="47"/>
  <c r="O100" i="47"/>
  <c r="Z100" i="47" s="1"/>
  <c r="BQ109" i="47"/>
  <c r="BI109" i="47"/>
  <c r="BE109" i="47"/>
  <c r="AW109" i="47"/>
  <c r="AY109" i="47" s="1"/>
  <c r="AV109" i="47"/>
  <c r="AT109" i="47"/>
  <c r="AP109" i="47"/>
  <c r="AN109" i="47"/>
  <c r="AH109" i="47"/>
  <c r="X109" i="47"/>
  <c r="W109" i="47"/>
  <c r="V109" i="47"/>
  <c r="O109" i="47"/>
  <c r="BQ220" i="47"/>
  <c r="BI220" i="47"/>
  <c r="BE220" i="47"/>
  <c r="AW220" i="47"/>
  <c r="AV220" i="47"/>
  <c r="AT220" i="47"/>
  <c r="AQ220" i="47"/>
  <c r="AP220" i="47"/>
  <c r="AN220" i="47"/>
  <c r="AH220" i="47"/>
  <c r="X220" i="47"/>
  <c r="W220" i="47"/>
  <c r="V220" i="47"/>
  <c r="O220" i="47"/>
  <c r="AA220" i="47" s="1"/>
  <c r="BQ40" i="47"/>
  <c r="BI40" i="47"/>
  <c r="BE40" i="47"/>
  <c r="AW40" i="47"/>
  <c r="AV40" i="47"/>
  <c r="AT40" i="47"/>
  <c r="AQ40" i="47"/>
  <c r="AP40" i="47"/>
  <c r="AN40" i="47"/>
  <c r="AH40" i="47"/>
  <c r="X40" i="47"/>
  <c r="W40" i="47"/>
  <c r="V40" i="47"/>
  <c r="O40" i="47"/>
  <c r="AA40" i="47" s="1"/>
  <c r="BQ39" i="47"/>
  <c r="BI39" i="47"/>
  <c r="BE39" i="47"/>
  <c r="AW39" i="47"/>
  <c r="AV39" i="47"/>
  <c r="AT39" i="47"/>
  <c r="AQ39" i="47"/>
  <c r="AP39" i="47"/>
  <c r="AN39" i="47"/>
  <c r="AH39" i="47"/>
  <c r="X39" i="47"/>
  <c r="W39" i="47"/>
  <c r="V39" i="47"/>
  <c r="O39" i="47"/>
  <c r="Z39" i="47" s="1"/>
  <c r="BQ159" i="47"/>
  <c r="BI159" i="47"/>
  <c r="BE159" i="47"/>
  <c r="AW159" i="47"/>
  <c r="AV159" i="47"/>
  <c r="AT159" i="47"/>
  <c r="AQ159" i="47"/>
  <c r="AP159" i="47"/>
  <c r="AN159" i="47"/>
  <c r="AH159" i="47"/>
  <c r="X159" i="47"/>
  <c r="W159" i="47"/>
  <c r="V159" i="47"/>
  <c r="O159" i="47"/>
  <c r="BM159" i="47" s="1"/>
  <c r="BQ171" i="47"/>
  <c r="BI171" i="47"/>
  <c r="BE171" i="47"/>
  <c r="AW171" i="47"/>
  <c r="AV171" i="47"/>
  <c r="AT171" i="47"/>
  <c r="AQ171" i="47"/>
  <c r="AP171" i="47"/>
  <c r="AN171" i="47"/>
  <c r="AH171" i="47"/>
  <c r="X171" i="47"/>
  <c r="W171" i="47"/>
  <c r="V171" i="47"/>
  <c r="O171" i="47"/>
  <c r="AC171" i="47" s="1"/>
  <c r="BQ127" i="47"/>
  <c r="BI127" i="47"/>
  <c r="BE127" i="47"/>
  <c r="AW127" i="47"/>
  <c r="AV127" i="47"/>
  <c r="AT127" i="47"/>
  <c r="AQ127" i="47"/>
  <c r="AP127" i="47"/>
  <c r="AN127" i="47"/>
  <c r="AH127" i="47"/>
  <c r="X127" i="47"/>
  <c r="W127" i="47"/>
  <c r="V127" i="47"/>
  <c r="O127" i="47"/>
  <c r="BM127" i="47" s="1"/>
  <c r="BQ78" i="47"/>
  <c r="BI78" i="47"/>
  <c r="BE78" i="47"/>
  <c r="AW78" i="47"/>
  <c r="AV78" i="47"/>
  <c r="AT78" i="47"/>
  <c r="AQ78" i="47"/>
  <c r="AP78" i="47"/>
  <c r="AN78" i="47"/>
  <c r="AH78" i="47"/>
  <c r="X78" i="47"/>
  <c r="W78" i="47"/>
  <c r="V78" i="47"/>
  <c r="O78" i="47"/>
  <c r="AA78" i="47" s="1"/>
  <c r="BQ219" i="47"/>
  <c r="BI219" i="47"/>
  <c r="BE219" i="47"/>
  <c r="AW219" i="47"/>
  <c r="AV219" i="47"/>
  <c r="AT219" i="47"/>
  <c r="AQ219" i="47"/>
  <c r="AP219" i="47"/>
  <c r="AN219" i="47"/>
  <c r="AH219" i="47"/>
  <c r="X219" i="47"/>
  <c r="W219" i="47"/>
  <c r="V219" i="47"/>
  <c r="O219" i="47"/>
  <c r="AB219" i="47" s="1"/>
  <c r="BQ234" i="47"/>
  <c r="BI234" i="47"/>
  <c r="BE234" i="47"/>
  <c r="AW234" i="47"/>
  <c r="AV234" i="47"/>
  <c r="AT234" i="47"/>
  <c r="AQ234" i="47"/>
  <c r="AP234" i="47"/>
  <c r="AN234" i="47"/>
  <c r="AH234" i="47"/>
  <c r="X234" i="47"/>
  <c r="W234" i="47"/>
  <c r="V234" i="47"/>
  <c r="O234" i="47"/>
  <c r="BQ228" i="47"/>
  <c r="BI228" i="47"/>
  <c r="BE228" i="47"/>
  <c r="AW228" i="47"/>
  <c r="AV228" i="47"/>
  <c r="AT228" i="47"/>
  <c r="AQ228" i="47"/>
  <c r="AP228" i="47"/>
  <c r="AN228" i="47"/>
  <c r="AH228" i="47"/>
  <c r="X228" i="47"/>
  <c r="W228" i="47"/>
  <c r="V228" i="47"/>
  <c r="O228" i="47"/>
  <c r="BM228" i="47" s="1"/>
  <c r="BQ224" i="47"/>
  <c r="BI224" i="47"/>
  <c r="BE224" i="47"/>
  <c r="AW224" i="47"/>
  <c r="AV224" i="47"/>
  <c r="AT224" i="47"/>
  <c r="AQ224" i="47"/>
  <c r="AP224" i="47"/>
  <c r="AN224" i="47"/>
  <c r="AH224" i="47"/>
  <c r="X224" i="47"/>
  <c r="W224" i="47"/>
  <c r="V224" i="47"/>
  <c r="O224" i="47"/>
  <c r="BM224" i="47" s="1"/>
  <c r="BQ218" i="47"/>
  <c r="BI218" i="47"/>
  <c r="BE218" i="47"/>
  <c r="AW218" i="47"/>
  <c r="AV218" i="47"/>
  <c r="AT218" i="47"/>
  <c r="AQ218" i="47"/>
  <c r="AP218" i="47"/>
  <c r="AN218" i="47"/>
  <c r="AH218" i="47"/>
  <c r="X218" i="47"/>
  <c r="W218" i="47"/>
  <c r="V218" i="47"/>
  <c r="O218" i="47"/>
  <c r="BQ217" i="47"/>
  <c r="BI217" i="47"/>
  <c r="BE217" i="47"/>
  <c r="AW217" i="47"/>
  <c r="AV217" i="47"/>
  <c r="AT217" i="47"/>
  <c r="AQ217" i="47"/>
  <c r="AP217" i="47"/>
  <c r="AN217" i="47"/>
  <c r="AH217" i="47"/>
  <c r="X217" i="47"/>
  <c r="W217" i="47"/>
  <c r="V217" i="47"/>
  <c r="O217" i="47"/>
  <c r="AD217" i="47" s="1"/>
  <c r="BQ208" i="47"/>
  <c r="BI208" i="47"/>
  <c r="BE208" i="47"/>
  <c r="AW208" i="47"/>
  <c r="AV208" i="47"/>
  <c r="AT208" i="47"/>
  <c r="AQ208" i="47"/>
  <c r="AP208" i="47"/>
  <c r="AN208" i="47"/>
  <c r="AH208" i="47"/>
  <c r="X208" i="47"/>
  <c r="W208" i="47"/>
  <c r="V208" i="47"/>
  <c r="O208" i="47"/>
  <c r="BM208" i="47" s="1"/>
  <c r="BQ206" i="47"/>
  <c r="BI206" i="47"/>
  <c r="BE206" i="47"/>
  <c r="AW206" i="47"/>
  <c r="AV206" i="47"/>
  <c r="AT206" i="47"/>
  <c r="AQ206" i="47"/>
  <c r="AP206" i="47"/>
  <c r="AN206" i="47"/>
  <c r="AH206" i="47"/>
  <c r="X206" i="47"/>
  <c r="W206" i="47"/>
  <c r="V206" i="47"/>
  <c r="O206" i="47"/>
  <c r="BQ205" i="47"/>
  <c r="BI205" i="47"/>
  <c r="BE205" i="47"/>
  <c r="AW205" i="47"/>
  <c r="AV205" i="47"/>
  <c r="AT205" i="47"/>
  <c r="AQ205" i="47"/>
  <c r="AP205" i="47"/>
  <c r="AN205" i="47"/>
  <c r="AH205" i="47"/>
  <c r="X205" i="47"/>
  <c r="W205" i="47"/>
  <c r="V205" i="47"/>
  <c r="O205" i="47"/>
  <c r="Z205" i="47" s="1"/>
  <c r="BQ204" i="47"/>
  <c r="BI204" i="47"/>
  <c r="BE204" i="47"/>
  <c r="AW204" i="47"/>
  <c r="AV204" i="47"/>
  <c r="AT204" i="47"/>
  <c r="AQ204" i="47"/>
  <c r="AP204" i="47"/>
  <c r="AN204" i="47"/>
  <c r="AH204" i="47"/>
  <c r="X204" i="47"/>
  <c r="W204" i="47"/>
  <c r="V204" i="47"/>
  <c r="O204" i="47"/>
  <c r="Z204" i="47" s="1"/>
  <c r="BQ199" i="47"/>
  <c r="BI199" i="47"/>
  <c r="BE199" i="47"/>
  <c r="AW199" i="47"/>
  <c r="AY199" i="47" s="1"/>
  <c r="AV199" i="47"/>
  <c r="AT199" i="47"/>
  <c r="AP199" i="47"/>
  <c r="AN199" i="47"/>
  <c r="AH199" i="47"/>
  <c r="X199" i="47"/>
  <c r="W199" i="47"/>
  <c r="V199" i="47"/>
  <c r="O199" i="47"/>
  <c r="BQ216" i="47"/>
  <c r="BI216" i="47"/>
  <c r="BE216" i="47"/>
  <c r="AW216" i="47"/>
  <c r="AY216" i="47" s="1"/>
  <c r="AV216" i="47"/>
  <c r="AT216" i="47"/>
  <c r="AP216" i="47"/>
  <c r="AN216" i="47"/>
  <c r="AH216" i="47"/>
  <c r="X216" i="47"/>
  <c r="W216" i="47"/>
  <c r="V216" i="47"/>
  <c r="O216" i="47"/>
  <c r="AC216" i="47" s="1"/>
  <c r="BQ215" i="47"/>
  <c r="BI215" i="47"/>
  <c r="BE215" i="47"/>
  <c r="AW215" i="47"/>
  <c r="AY215" i="47" s="1"/>
  <c r="AV215" i="47"/>
  <c r="AT215" i="47"/>
  <c r="AP215" i="47"/>
  <c r="AN215" i="47"/>
  <c r="AH215" i="47"/>
  <c r="X215" i="47"/>
  <c r="W215" i="47"/>
  <c r="V215" i="47"/>
  <c r="O215" i="47"/>
  <c r="AC215" i="47" s="1"/>
  <c r="BQ214" i="47"/>
  <c r="BI214" i="47"/>
  <c r="BE214" i="47"/>
  <c r="AW214" i="47"/>
  <c r="AY214" i="47" s="1"/>
  <c r="AV214" i="47"/>
  <c r="AT214" i="47"/>
  <c r="AP214" i="47"/>
  <c r="AN214" i="47"/>
  <c r="AH214" i="47"/>
  <c r="X214" i="47"/>
  <c r="W214" i="47"/>
  <c r="V214" i="47"/>
  <c r="O214" i="47"/>
  <c r="BQ186" i="47"/>
  <c r="BI186" i="47"/>
  <c r="BE186" i="47"/>
  <c r="AW186" i="47"/>
  <c r="AV186" i="47"/>
  <c r="AT186" i="47"/>
  <c r="AQ186" i="47"/>
  <c r="AP186" i="47"/>
  <c r="AN186" i="47"/>
  <c r="AH186" i="47"/>
  <c r="X186" i="47"/>
  <c r="W186" i="47"/>
  <c r="V186" i="47"/>
  <c r="O186" i="47"/>
  <c r="BM186" i="47" s="1"/>
  <c r="BQ177" i="47"/>
  <c r="BI177" i="47"/>
  <c r="BE177" i="47"/>
  <c r="AW177" i="47"/>
  <c r="AV177" i="47"/>
  <c r="AT177" i="47"/>
  <c r="AQ177" i="47"/>
  <c r="AP177" i="47"/>
  <c r="AN177" i="47"/>
  <c r="AH177" i="47"/>
  <c r="X177" i="47"/>
  <c r="W177" i="47"/>
  <c r="V177" i="47"/>
  <c r="O177" i="47"/>
  <c r="BQ167" i="47"/>
  <c r="BI167" i="47"/>
  <c r="BE167" i="47"/>
  <c r="AW167" i="47"/>
  <c r="AV167" i="47"/>
  <c r="AT167" i="47"/>
  <c r="AQ167" i="47"/>
  <c r="AP167" i="47"/>
  <c r="AN167" i="47"/>
  <c r="AH167" i="47"/>
  <c r="X167" i="47"/>
  <c r="W167" i="47"/>
  <c r="V167" i="47"/>
  <c r="O167" i="47"/>
  <c r="BQ174" i="47"/>
  <c r="BI174" i="47"/>
  <c r="BE174" i="47"/>
  <c r="AW174" i="47"/>
  <c r="AV174" i="47"/>
  <c r="AT174" i="47"/>
  <c r="AQ174" i="47"/>
  <c r="AP174" i="47"/>
  <c r="AN174" i="47"/>
  <c r="AH174" i="47"/>
  <c r="X174" i="47"/>
  <c r="W174" i="47"/>
  <c r="V174" i="47"/>
  <c r="O174" i="47"/>
  <c r="BQ161" i="47"/>
  <c r="BI161" i="47"/>
  <c r="BE161" i="47"/>
  <c r="AW161" i="47"/>
  <c r="AV161" i="47"/>
  <c r="AT161" i="47"/>
  <c r="AQ161" i="47"/>
  <c r="AP161" i="47"/>
  <c r="AN161" i="47"/>
  <c r="AH161" i="47"/>
  <c r="X161" i="47"/>
  <c r="W161" i="47"/>
  <c r="V161" i="47"/>
  <c r="O161" i="47"/>
  <c r="AA161" i="47" s="1"/>
  <c r="BQ156" i="47"/>
  <c r="BI156" i="47"/>
  <c r="BE156" i="47"/>
  <c r="AW156" i="47"/>
  <c r="AY156" i="47" s="1"/>
  <c r="AV156" i="47"/>
  <c r="AT156" i="47"/>
  <c r="AP156" i="47"/>
  <c r="AN156" i="47"/>
  <c r="AH156" i="47"/>
  <c r="X156" i="47"/>
  <c r="W156" i="47"/>
  <c r="V156" i="47"/>
  <c r="O156" i="47"/>
  <c r="AC156" i="47" s="1"/>
  <c r="BQ150" i="47"/>
  <c r="BI150" i="47"/>
  <c r="BE150" i="47"/>
  <c r="AW150" i="47"/>
  <c r="AV150" i="47"/>
  <c r="AT150" i="47"/>
  <c r="AQ150" i="47"/>
  <c r="AP150" i="47"/>
  <c r="AN150" i="47"/>
  <c r="AH150" i="47"/>
  <c r="X150" i="47"/>
  <c r="W150" i="47"/>
  <c r="V150" i="47"/>
  <c r="O150" i="47"/>
  <c r="BM150" i="47" s="1"/>
  <c r="BQ108" i="47"/>
  <c r="BI108" i="47"/>
  <c r="BE108" i="47"/>
  <c r="AW108" i="47"/>
  <c r="AY108" i="47" s="1"/>
  <c r="AV108" i="47"/>
  <c r="AT108" i="47"/>
  <c r="AP108" i="47"/>
  <c r="AN108" i="47"/>
  <c r="AH108" i="47"/>
  <c r="X108" i="47"/>
  <c r="W108" i="47"/>
  <c r="V108" i="47"/>
  <c r="O108" i="47"/>
  <c r="AD108" i="47" s="1"/>
  <c r="BQ148" i="47"/>
  <c r="BI148" i="47"/>
  <c r="BE148" i="47"/>
  <c r="AW148" i="47"/>
  <c r="AV148" i="47"/>
  <c r="AT148" i="47"/>
  <c r="AQ148" i="47"/>
  <c r="AP148" i="47"/>
  <c r="AN148" i="47"/>
  <c r="AH148" i="47"/>
  <c r="X148" i="47"/>
  <c r="W148" i="47"/>
  <c r="V148" i="47"/>
  <c r="O148" i="47"/>
  <c r="BM148" i="47" s="1"/>
  <c r="BQ146" i="47"/>
  <c r="BI146" i="47"/>
  <c r="BE146" i="47"/>
  <c r="AW146" i="47"/>
  <c r="AV146" i="47"/>
  <c r="AT146" i="47"/>
  <c r="AQ146" i="47"/>
  <c r="AP146" i="47"/>
  <c r="AN146" i="47"/>
  <c r="AH146" i="47"/>
  <c r="X146" i="47"/>
  <c r="W146" i="47"/>
  <c r="V146" i="47"/>
  <c r="O146" i="47"/>
  <c r="AA146" i="47" s="1"/>
  <c r="BQ116" i="47"/>
  <c r="BI116" i="47"/>
  <c r="BE116" i="47"/>
  <c r="AW116" i="47"/>
  <c r="AV116" i="47"/>
  <c r="AT116" i="47"/>
  <c r="AQ116" i="47"/>
  <c r="AP116" i="47"/>
  <c r="AN116" i="47"/>
  <c r="AH116" i="47"/>
  <c r="X116" i="47"/>
  <c r="W116" i="47"/>
  <c r="V116" i="47"/>
  <c r="O116" i="47"/>
  <c r="BM116" i="47" s="1"/>
  <c r="BQ170" i="47"/>
  <c r="BI170" i="47"/>
  <c r="BE170" i="47"/>
  <c r="AW170" i="47"/>
  <c r="AV170" i="47"/>
  <c r="AT170" i="47"/>
  <c r="AQ170" i="47"/>
  <c r="AP170" i="47"/>
  <c r="AN170" i="47"/>
  <c r="AH170" i="47"/>
  <c r="X170" i="47"/>
  <c r="W170" i="47"/>
  <c r="V170" i="47"/>
  <c r="O170" i="47"/>
  <c r="AB170" i="47" s="1"/>
  <c r="BQ173" i="47"/>
  <c r="BI173" i="47"/>
  <c r="BE173" i="47"/>
  <c r="AW173" i="47"/>
  <c r="AV173" i="47"/>
  <c r="AT173" i="47"/>
  <c r="AQ173" i="47"/>
  <c r="AP173" i="47"/>
  <c r="AN173" i="47"/>
  <c r="AH173" i="47"/>
  <c r="X173" i="47"/>
  <c r="W173" i="47"/>
  <c r="V173" i="47"/>
  <c r="O173" i="47"/>
  <c r="BM173" i="47" s="1"/>
  <c r="BQ140" i="47"/>
  <c r="BI140" i="47"/>
  <c r="BE140" i="47"/>
  <c r="AW140" i="47"/>
  <c r="AV140" i="47"/>
  <c r="AT140" i="47"/>
  <c r="AQ140" i="47"/>
  <c r="AP140" i="47"/>
  <c r="AN140" i="47"/>
  <c r="AH140" i="47"/>
  <c r="X140" i="47"/>
  <c r="W140" i="47"/>
  <c r="V140" i="47"/>
  <c r="O140" i="47"/>
  <c r="AA140" i="47" s="1"/>
  <c r="BQ139" i="47"/>
  <c r="BI139" i="47"/>
  <c r="BE139" i="47"/>
  <c r="AW139" i="47"/>
  <c r="AV139" i="47"/>
  <c r="AT139" i="47"/>
  <c r="AQ139" i="47"/>
  <c r="AP139" i="47"/>
  <c r="AN139" i="47"/>
  <c r="AH139" i="47"/>
  <c r="X139" i="47"/>
  <c r="W139" i="47"/>
  <c r="V139" i="47"/>
  <c r="O139" i="47"/>
  <c r="BM139" i="47" s="1"/>
  <c r="BQ138" i="47"/>
  <c r="BI138" i="47"/>
  <c r="BE138" i="47"/>
  <c r="AW138" i="47"/>
  <c r="AV138" i="47"/>
  <c r="AT138" i="47"/>
  <c r="AQ138" i="47"/>
  <c r="AP138" i="47"/>
  <c r="AN138" i="47"/>
  <c r="AH138" i="47"/>
  <c r="X138" i="47"/>
  <c r="W138" i="47"/>
  <c r="V138" i="47"/>
  <c r="O138" i="47"/>
  <c r="BQ136" i="47"/>
  <c r="BI136" i="47"/>
  <c r="BE136" i="47"/>
  <c r="AW136" i="47"/>
  <c r="AV136" i="47"/>
  <c r="AT136" i="47"/>
  <c r="AQ136" i="47"/>
  <c r="AP136" i="47"/>
  <c r="AN136" i="47"/>
  <c r="AH136" i="47"/>
  <c r="X136" i="47"/>
  <c r="W136" i="47"/>
  <c r="V136" i="47"/>
  <c r="O136" i="47"/>
  <c r="AB136" i="47" s="1"/>
  <c r="BQ134" i="47"/>
  <c r="BI134" i="47"/>
  <c r="BE134" i="47"/>
  <c r="AW134" i="47"/>
  <c r="AV134" i="47"/>
  <c r="AT134" i="47"/>
  <c r="AQ134" i="47"/>
  <c r="AP134" i="47"/>
  <c r="AN134" i="47"/>
  <c r="AH134" i="47"/>
  <c r="X134" i="47"/>
  <c r="W134" i="47"/>
  <c r="V134" i="47"/>
  <c r="O134" i="47"/>
  <c r="AA134" i="47" s="1"/>
  <c r="BQ132" i="47"/>
  <c r="BI132" i="47"/>
  <c r="BE132" i="47"/>
  <c r="AW132" i="47"/>
  <c r="AV132" i="47"/>
  <c r="AT132" i="47"/>
  <c r="AQ132" i="47"/>
  <c r="AP132" i="47"/>
  <c r="AN132" i="47"/>
  <c r="AH132" i="47"/>
  <c r="X132" i="47"/>
  <c r="W132" i="47"/>
  <c r="V132" i="47"/>
  <c r="O132" i="47"/>
  <c r="AB132" i="47" s="1"/>
  <c r="BQ131" i="47"/>
  <c r="BI131" i="47"/>
  <c r="BE131" i="47"/>
  <c r="AW131" i="47"/>
  <c r="AV131" i="47"/>
  <c r="AT131" i="47"/>
  <c r="AQ131" i="47"/>
  <c r="AP131" i="47"/>
  <c r="AN131" i="47"/>
  <c r="AH131" i="47"/>
  <c r="X131" i="47"/>
  <c r="W131" i="47"/>
  <c r="V131" i="47"/>
  <c r="O131" i="47"/>
  <c r="BM131" i="47" s="1"/>
  <c r="BQ129" i="47"/>
  <c r="BI129" i="47"/>
  <c r="BE129" i="47"/>
  <c r="AW129" i="47"/>
  <c r="AV129" i="47"/>
  <c r="AT129" i="47"/>
  <c r="AQ129" i="47"/>
  <c r="AP129" i="47"/>
  <c r="AN129" i="47"/>
  <c r="AH129" i="47"/>
  <c r="X129" i="47"/>
  <c r="W129" i="47"/>
  <c r="V129" i="47"/>
  <c r="O129" i="47"/>
  <c r="BQ126" i="47"/>
  <c r="BI126" i="47"/>
  <c r="BE126" i="47"/>
  <c r="AW126" i="47"/>
  <c r="AV126" i="47"/>
  <c r="AT126" i="47"/>
  <c r="AQ126" i="47"/>
  <c r="AP126" i="47"/>
  <c r="AN126" i="47"/>
  <c r="AH126" i="47"/>
  <c r="X126" i="47"/>
  <c r="W126" i="47"/>
  <c r="V126" i="47"/>
  <c r="O126" i="47"/>
  <c r="AB126" i="47" s="1"/>
  <c r="BQ122" i="47"/>
  <c r="BI122" i="47"/>
  <c r="BE122" i="47"/>
  <c r="AW122" i="47"/>
  <c r="AV122" i="47"/>
  <c r="AT122" i="47"/>
  <c r="AQ122" i="47"/>
  <c r="AP122" i="47"/>
  <c r="AN122" i="47"/>
  <c r="AH122" i="47"/>
  <c r="X122" i="47"/>
  <c r="W122" i="47"/>
  <c r="V122" i="47"/>
  <c r="O122" i="47"/>
  <c r="BM122" i="47" s="1"/>
  <c r="BQ120" i="47"/>
  <c r="BI120" i="47"/>
  <c r="BE120" i="47"/>
  <c r="AW120" i="47"/>
  <c r="AV120" i="47"/>
  <c r="AT120" i="47"/>
  <c r="AQ120" i="47"/>
  <c r="AP120" i="47"/>
  <c r="AN120" i="47"/>
  <c r="AH120" i="47"/>
  <c r="X120" i="47"/>
  <c r="W120" i="47"/>
  <c r="V120" i="47"/>
  <c r="O120" i="47"/>
  <c r="AA120" i="47" s="1"/>
  <c r="BQ119" i="47"/>
  <c r="BI119" i="47"/>
  <c r="BE119" i="47"/>
  <c r="AW119" i="47"/>
  <c r="AV119" i="47"/>
  <c r="AT119" i="47"/>
  <c r="AQ119" i="47"/>
  <c r="AP119" i="47"/>
  <c r="AN119" i="47"/>
  <c r="AH119" i="47"/>
  <c r="X119" i="47"/>
  <c r="W119" i="47"/>
  <c r="V119" i="47"/>
  <c r="O119" i="47"/>
  <c r="Z119" i="47" s="1"/>
  <c r="BQ117" i="47"/>
  <c r="BI117" i="47"/>
  <c r="BE117" i="47"/>
  <c r="AW117" i="47"/>
  <c r="AY117" i="47" s="1"/>
  <c r="AV117" i="47"/>
  <c r="AT117" i="47"/>
  <c r="AP117" i="47"/>
  <c r="AN117" i="47"/>
  <c r="AH117" i="47"/>
  <c r="X117" i="47"/>
  <c r="W117" i="47"/>
  <c r="V117" i="47"/>
  <c r="O117" i="47"/>
  <c r="AB117" i="47" s="1"/>
  <c r="BQ112" i="47"/>
  <c r="BI112" i="47"/>
  <c r="BE112" i="47"/>
  <c r="AW112" i="47"/>
  <c r="AV112" i="47"/>
  <c r="AT112" i="47"/>
  <c r="AQ112" i="47"/>
  <c r="AP112" i="47"/>
  <c r="AN112" i="47"/>
  <c r="AH112" i="47"/>
  <c r="X112" i="47"/>
  <c r="W112" i="47"/>
  <c r="V112" i="47"/>
  <c r="O112" i="47"/>
  <c r="BM112" i="47" s="1"/>
  <c r="BQ111" i="47"/>
  <c r="BI111" i="47"/>
  <c r="BE111" i="47"/>
  <c r="AW111" i="47"/>
  <c r="AV111" i="47"/>
  <c r="AT111" i="47"/>
  <c r="AQ111" i="47"/>
  <c r="AP111" i="47"/>
  <c r="AN111" i="47"/>
  <c r="AH111" i="47"/>
  <c r="X111" i="47"/>
  <c r="W111" i="47"/>
  <c r="V111" i="47"/>
  <c r="O111" i="47"/>
  <c r="BM111" i="47" s="1"/>
  <c r="BQ110" i="47"/>
  <c r="BI110" i="47"/>
  <c r="BE110" i="47"/>
  <c r="AW110" i="47"/>
  <c r="AV110" i="47"/>
  <c r="AT110" i="47"/>
  <c r="AQ110" i="47"/>
  <c r="AP110" i="47"/>
  <c r="AN110" i="47"/>
  <c r="AH110" i="47"/>
  <c r="X110" i="47"/>
  <c r="W110" i="47"/>
  <c r="V110" i="47"/>
  <c r="O110" i="47"/>
  <c r="Z110" i="47" s="1"/>
  <c r="BQ104" i="47"/>
  <c r="BI104" i="47"/>
  <c r="BE104" i="47"/>
  <c r="AW104" i="47"/>
  <c r="AV104" i="47"/>
  <c r="AT104" i="47"/>
  <c r="AQ104" i="47"/>
  <c r="AP104" i="47"/>
  <c r="AN104" i="47"/>
  <c r="AH104" i="47"/>
  <c r="X104" i="47"/>
  <c r="W104" i="47"/>
  <c r="V104" i="47"/>
  <c r="O104" i="47"/>
  <c r="AB104" i="47" s="1"/>
  <c r="BQ99" i="47"/>
  <c r="BI99" i="47"/>
  <c r="BE99" i="47"/>
  <c r="AW99" i="47"/>
  <c r="AV99" i="47"/>
  <c r="AT99" i="47"/>
  <c r="AQ99" i="47"/>
  <c r="AP99" i="47"/>
  <c r="AN99" i="47"/>
  <c r="AH99" i="47"/>
  <c r="X99" i="47"/>
  <c r="W99" i="47"/>
  <c r="V99" i="47"/>
  <c r="O99" i="47"/>
  <c r="BM99" i="47" s="1"/>
  <c r="BQ95" i="47"/>
  <c r="BI95" i="47"/>
  <c r="BE95" i="47"/>
  <c r="AW95" i="47"/>
  <c r="AV95" i="47"/>
  <c r="AT95" i="47"/>
  <c r="AQ95" i="47"/>
  <c r="AP95" i="47"/>
  <c r="AN95" i="47"/>
  <c r="AH95" i="47"/>
  <c r="X95" i="47"/>
  <c r="W95" i="47"/>
  <c r="V95" i="47"/>
  <c r="O95" i="47"/>
  <c r="AA95" i="47" s="1"/>
  <c r="BQ91" i="47"/>
  <c r="BI91" i="47"/>
  <c r="BE91" i="47"/>
  <c r="AW91" i="47"/>
  <c r="AV91" i="47"/>
  <c r="AT91" i="47"/>
  <c r="AQ91" i="47"/>
  <c r="AP91" i="47"/>
  <c r="AN91" i="47"/>
  <c r="AH91" i="47"/>
  <c r="X91" i="47"/>
  <c r="W91" i="47"/>
  <c r="V91" i="47"/>
  <c r="O91" i="47"/>
  <c r="AB91" i="47" s="1"/>
  <c r="BQ88" i="47"/>
  <c r="BI88" i="47"/>
  <c r="BE88" i="47"/>
  <c r="AW88" i="47"/>
  <c r="AV88" i="47"/>
  <c r="AT88" i="47"/>
  <c r="AQ88" i="47"/>
  <c r="AP88" i="47"/>
  <c r="AN88" i="47"/>
  <c r="AH88" i="47"/>
  <c r="X88" i="47"/>
  <c r="W88" i="47"/>
  <c r="V88" i="47"/>
  <c r="O88" i="47"/>
  <c r="AA88" i="47" s="1"/>
  <c r="BQ86" i="47"/>
  <c r="BI86" i="47"/>
  <c r="BE86" i="47"/>
  <c r="AW86" i="47"/>
  <c r="AV86" i="47"/>
  <c r="AT86" i="47"/>
  <c r="AQ86" i="47"/>
  <c r="AP86" i="47"/>
  <c r="AN86" i="47"/>
  <c r="AH86" i="47"/>
  <c r="X86" i="47"/>
  <c r="W86" i="47"/>
  <c r="V86" i="47"/>
  <c r="O86" i="47"/>
  <c r="AB86" i="47" s="1"/>
  <c r="BQ85" i="47"/>
  <c r="BI85" i="47"/>
  <c r="BE85" i="47"/>
  <c r="AW85" i="47"/>
  <c r="AV85" i="47"/>
  <c r="AT85" i="47"/>
  <c r="AQ85" i="47"/>
  <c r="AP85" i="47"/>
  <c r="AN85" i="47"/>
  <c r="AH85" i="47"/>
  <c r="X85" i="47"/>
  <c r="W85" i="47"/>
  <c r="V85" i="47"/>
  <c r="O85" i="47"/>
  <c r="AD85" i="47" s="1"/>
  <c r="BQ81" i="47"/>
  <c r="BI81" i="47"/>
  <c r="BE81" i="47"/>
  <c r="AW81" i="47"/>
  <c r="AV81" i="47"/>
  <c r="AT81" i="47"/>
  <c r="AQ81" i="47"/>
  <c r="AP81" i="47"/>
  <c r="AN81" i="47"/>
  <c r="AH81" i="47"/>
  <c r="X81" i="47"/>
  <c r="W81" i="47"/>
  <c r="V81" i="47"/>
  <c r="O81" i="47"/>
  <c r="AA81" i="47" s="1"/>
  <c r="BQ80" i="47"/>
  <c r="BI80" i="47"/>
  <c r="BE80" i="47"/>
  <c r="AW80" i="47"/>
  <c r="AV80" i="47"/>
  <c r="AT80" i="47"/>
  <c r="AQ80" i="47"/>
  <c r="AP80" i="47"/>
  <c r="AN80" i="47"/>
  <c r="AH80" i="47"/>
  <c r="X80" i="47"/>
  <c r="W80" i="47"/>
  <c r="V80" i="47"/>
  <c r="O80" i="47"/>
  <c r="BM80" i="47" s="1"/>
  <c r="BQ77" i="47"/>
  <c r="BI77" i="47"/>
  <c r="BE77" i="47"/>
  <c r="AW77" i="47"/>
  <c r="AV77" i="47"/>
  <c r="AT77" i="47"/>
  <c r="AQ77" i="47"/>
  <c r="AP77" i="47"/>
  <c r="AN77" i="47"/>
  <c r="AH77" i="47"/>
  <c r="X77" i="47"/>
  <c r="W77" i="47"/>
  <c r="V77" i="47"/>
  <c r="O77" i="47"/>
  <c r="Z77" i="47" s="1"/>
  <c r="BQ178" i="47"/>
  <c r="BI178" i="47"/>
  <c r="BE178" i="47"/>
  <c r="AW178" i="47"/>
  <c r="AY178" i="47" s="1"/>
  <c r="AV178" i="47"/>
  <c r="AT178" i="47"/>
  <c r="AP178" i="47"/>
  <c r="AN178" i="47"/>
  <c r="AH178" i="47"/>
  <c r="X178" i="47"/>
  <c r="W178" i="47"/>
  <c r="V178" i="47"/>
  <c r="O178" i="47"/>
  <c r="AC178" i="47" s="1"/>
  <c r="BQ168" i="47"/>
  <c r="BI168" i="47"/>
  <c r="BE168" i="47"/>
  <c r="AW168" i="47"/>
  <c r="AV168" i="47"/>
  <c r="AT168" i="47"/>
  <c r="AQ168" i="47"/>
  <c r="AP168" i="47"/>
  <c r="AN168" i="47"/>
  <c r="AH168" i="47"/>
  <c r="X168" i="47"/>
  <c r="W168" i="47"/>
  <c r="V168" i="47"/>
  <c r="O168" i="47"/>
  <c r="BM168" i="47" s="1"/>
  <c r="BQ76" i="47"/>
  <c r="BI76" i="47"/>
  <c r="BE76" i="47"/>
  <c r="AW76" i="47"/>
  <c r="AY76" i="47" s="1"/>
  <c r="AV76" i="47"/>
  <c r="AT76" i="47"/>
  <c r="AP76" i="47"/>
  <c r="AN76" i="47"/>
  <c r="AH76" i="47"/>
  <c r="X76" i="47"/>
  <c r="W76" i="47"/>
  <c r="V76" i="47"/>
  <c r="O76" i="47"/>
  <c r="AD76" i="47" s="1"/>
  <c r="BQ158" i="47"/>
  <c r="BI158" i="47"/>
  <c r="BE158" i="47"/>
  <c r="AW158" i="47"/>
  <c r="AV158" i="47"/>
  <c r="AT158" i="47"/>
  <c r="AQ158" i="47"/>
  <c r="AP158" i="47"/>
  <c r="AN158" i="47"/>
  <c r="AH158" i="47"/>
  <c r="X158" i="47"/>
  <c r="W158" i="47"/>
  <c r="V158" i="47"/>
  <c r="O158" i="47"/>
  <c r="AD158" i="47" s="1"/>
  <c r="BQ71" i="47"/>
  <c r="BI71" i="47"/>
  <c r="BE71" i="47"/>
  <c r="AW71" i="47"/>
  <c r="AY71" i="47" s="1"/>
  <c r="AV71" i="47"/>
  <c r="AT71" i="47"/>
  <c r="AP71" i="47"/>
  <c r="AN71" i="47"/>
  <c r="AH71" i="47"/>
  <c r="X71" i="47"/>
  <c r="W71" i="47"/>
  <c r="V71" i="47"/>
  <c r="O71" i="47"/>
  <c r="AD71" i="47" s="1"/>
  <c r="BQ70" i="47"/>
  <c r="BI70" i="47"/>
  <c r="BE70" i="47"/>
  <c r="AW70" i="47"/>
  <c r="AY70" i="47" s="1"/>
  <c r="AV70" i="47"/>
  <c r="AT70" i="47"/>
  <c r="AP70" i="47"/>
  <c r="AN70" i="47"/>
  <c r="AH70" i="47"/>
  <c r="X70" i="47"/>
  <c r="W70" i="47"/>
  <c r="V70" i="47"/>
  <c r="O70" i="47"/>
  <c r="AC70" i="47" s="1"/>
  <c r="BQ64" i="47"/>
  <c r="BI64" i="47"/>
  <c r="BE64" i="47"/>
  <c r="AW64" i="47"/>
  <c r="AY64" i="47" s="1"/>
  <c r="AV64" i="47"/>
  <c r="AT64" i="47"/>
  <c r="AP64" i="47"/>
  <c r="AN64" i="47"/>
  <c r="AH64" i="47"/>
  <c r="X64" i="47"/>
  <c r="W64" i="47"/>
  <c r="V64" i="47"/>
  <c r="O64" i="47"/>
  <c r="AC64" i="47" s="1"/>
  <c r="BQ75" i="47"/>
  <c r="BI75" i="47"/>
  <c r="BE75" i="47"/>
  <c r="AW75" i="47"/>
  <c r="AV75" i="47"/>
  <c r="AT75" i="47"/>
  <c r="AQ75" i="47"/>
  <c r="AP75" i="47"/>
  <c r="AN75" i="47"/>
  <c r="AH75" i="47"/>
  <c r="X75" i="47"/>
  <c r="W75" i="47"/>
  <c r="V75" i="47"/>
  <c r="O75" i="47"/>
  <c r="BM75" i="47" s="1"/>
  <c r="BQ55" i="47"/>
  <c r="BI55" i="47"/>
  <c r="BE55" i="47"/>
  <c r="AW55" i="47"/>
  <c r="AV55" i="47"/>
  <c r="AT55" i="47"/>
  <c r="AQ55" i="47"/>
  <c r="AP55" i="47"/>
  <c r="AN55" i="47"/>
  <c r="AH55" i="47"/>
  <c r="X55" i="47"/>
  <c r="W55" i="47"/>
  <c r="V55" i="47"/>
  <c r="O55" i="47"/>
  <c r="BM55" i="47" s="1"/>
  <c r="BQ46" i="47"/>
  <c r="BI46" i="47"/>
  <c r="BE46" i="47"/>
  <c r="AW46" i="47"/>
  <c r="AV46" i="47"/>
  <c r="AT46" i="47"/>
  <c r="AQ46" i="47"/>
  <c r="AP46" i="47"/>
  <c r="AN46" i="47"/>
  <c r="AH46" i="47"/>
  <c r="X46" i="47"/>
  <c r="W46" i="47"/>
  <c r="V46" i="47"/>
  <c r="O46" i="47"/>
  <c r="AB46" i="47" s="1"/>
  <c r="BQ43" i="47"/>
  <c r="BI43" i="47"/>
  <c r="BH43" i="47"/>
  <c r="BE43" i="47"/>
  <c r="AW43" i="47"/>
  <c r="AV43" i="47"/>
  <c r="AT43" i="47"/>
  <c r="AQ43" i="47"/>
  <c r="AP43" i="47"/>
  <c r="AN43" i="47"/>
  <c r="AH43" i="47"/>
  <c r="X43" i="47"/>
  <c r="W43" i="47"/>
  <c r="V43" i="47"/>
  <c r="O43" i="47"/>
  <c r="BM43" i="47" s="1"/>
  <c r="BQ41" i="47"/>
  <c r="BI41" i="47"/>
  <c r="BE41" i="47"/>
  <c r="AW41" i="47"/>
  <c r="AY41" i="47" s="1"/>
  <c r="AV41" i="47"/>
  <c r="AT41" i="47"/>
  <c r="AP41" i="47"/>
  <c r="AN41" i="47"/>
  <c r="AH41" i="47"/>
  <c r="X41" i="47"/>
  <c r="W41" i="47"/>
  <c r="V41" i="47"/>
  <c r="O41" i="47"/>
  <c r="AD41" i="47" s="1"/>
  <c r="BQ38" i="47"/>
  <c r="BI38" i="47"/>
  <c r="BE38" i="47"/>
  <c r="AW38" i="47"/>
  <c r="AV38" i="47"/>
  <c r="AT38" i="47"/>
  <c r="AQ38" i="47"/>
  <c r="AP38" i="47"/>
  <c r="AN38" i="47"/>
  <c r="AH38" i="47"/>
  <c r="X38" i="47"/>
  <c r="W38" i="47"/>
  <c r="V38" i="47"/>
  <c r="O38" i="47"/>
  <c r="AB38" i="47" s="1"/>
  <c r="BQ37" i="47"/>
  <c r="BI37" i="47"/>
  <c r="BE37" i="47"/>
  <c r="AW37" i="47"/>
  <c r="AV37" i="47"/>
  <c r="AT37" i="47"/>
  <c r="AQ37" i="47"/>
  <c r="AP37" i="47"/>
  <c r="AN37" i="47"/>
  <c r="AH37" i="47"/>
  <c r="X37" i="47"/>
  <c r="W37" i="47"/>
  <c r="V37" i="47"/>
  <c r="O37" i="47"/>
  <c r="BM37" i="47" s="1"/>
  <c r="BQ60" i="47"/>
  <c r="BI60" i="47"/>
  <c r="BE60" i="47"/>
  <c r="AW60" i="47"/>
  <c r="AV60" i="47"/>
  <c r="AT60" i="47"/>
  <c r="AQ60" i="47"/>
  <c r="AP60" i="47"/>
  <c r="AN60" i="47"/>
  <c r="AH60" i="47"/>
  <c r="X60" i="47"/>
  <c r="W60" i="47"/>
  <c r="V60" i="47"/>
  <c r="O60" i="47"/>
  <c r="AD60" i="47" s="1"/>
  <c r="BQ34" i="47"/>
  <c r="BI34" i="47"/>
  <c r="BE34" i="47"/>
  <c r="AW34" i="47"/>
  <c r="AY34" i="47" s="1"/>
  <c r="AV34" i="47"/>
  <c r="AT34" i="47"/>
  <c r="AP34" i="47"/>
  <c r="AN34" i="47"/>
  <c r="AH34" i="47"/>
  <c r="X34" i="47"/>
  <c r="W34" i="47"/>
  <c r="V34" i="47"/>
  <c r="O34" i="47"/>
  <c r="AC34" i="47" s="1"/>
  <c r="BQ31" i="47"/>
  <c r="BI31" i="47"/>
  <c r="BE31" i="47"/>
  <c r="AW31" i="47"/>
  <c r="AV31" i="47"/>
  <c r="AT31" i="47"/>
  <c r="AQ31" i="47"/>
  <c r="AP31" i="47"/>
  <c r="AN31" i="47"/>
  <c r="AH31" i="47"/>
  <c r="X31" i="47"/>
  <c r="W31" i="47"/>
  <c r="V31" i="47"/>
  <c r="O31" i="47"/>
  <c r="Z31" i="47" s="1"/>
  <c r="BQ28" i="47"/>
  <c r="BI28" i="47"/>
  <c r="BE28" i="47"/>
  <c r="AW28" i="47"/>
  <c r="AV28" i="47"/>
  <c r="AT28" i="47"/>
  <c r="AQ28" i="47"/>
  <c r="AP28" i="47"/>
  <c r="AN28" i="47"/>
  <c r="AH28" i="47"/>
  <c r="X28" i="47"/>
  <c r="W28" i="47"/>
  <c r="V28" i="47"/>
  <c r="O28" i="47"/>
  <c r="AB28" i="47" s="1"/>
  <c r="BQ25" i="47"/>
  <c r="BI25" i="47"/>
  <c r="BE25" i="47"/>
  <c r="AW25" i="47"/>
  <c r="AV25" i="47"/>
  <c r="AT25" i="47"/>
  <c r="AQ25" i="47"/>
  <c r="AP25" i="47"/>
  <c r="AN25" i="47"/>
  <c r="AH25" i="47"/>
  <c r="X25" i="47"/>
  <c r="W25" i="47"/>
  <c r="V25" i="47"/>
  <c r="O25" i="47"/>
  <c r="AB25" i="47" s="1"/>
  <c r="BQ24" i="47"/>
  <c r="BI24" i="47"/>
  <c r="BE24" i="47"/>
  <c r="AW24" i="47"/>
  <c r="AV24" i="47"/>
  <c r="AT24" i="47"/>
  <c r="AQ24" i="47"/>
  <c r="AP24" i="47"/>
  <c r="AN24" i="47"/>
  <c r="AH24" i="47"/>
  <c r="X24" i="47"/>
  <c r="W24" i="47"/>
  <c r="V24" i="47"/>
  <c r="O24" i="47"/>
  <c r="AB24" i="47" s="1"/>
  <c r="AA17" i="47"/>
  <c r="AA16" i="47"/>
  <c r="AA15" i="47"/>
  <c r="AA14" i="47"/>
  <c r="AA13" i="47"/>
  <c r="AA12" i="47"/>
  <c r="AA9" i="47"/>
  <c r="AA8" i="47"/>
  <c r="AA7" i="47"/>
  <c r="AA5" i="47"/>
  <c r="AA4" i="47"/>
  <c r="AA3" i="47"/>
  <c r="AA2" i="47"/>
  <c r="BS169" i="42" l="1"/>
  <c r="BN37" i="47"/>
  <c r="BN46" i="47"/>
  <c r="BN126" i="47"/>
  <c r="BN131" i="47"/>
  <c r="BN138" i="47"/>
  <c r="BN140" i="47"/>
  <c r="BN170" i="47"/>
  <c r="BN161" i="47"/>
  <c r="BN186" i="47"/>
  <c r="BN205" i="47"/>
  <c r="BN218" i="47"/>
  <c r="BN219" i="47"/>
  <c r="BN127" i="47"/>
  <c r="BN40" i="47"/>
  <c r="BN179" i="47"/>
  <c r="BN80" i="47"/>
  <c r="BN88" i="47"/>
  <c r="BN95" i="47"/>
  <c r="BN104" i="47"/>
  <c r="BN68" i="47"/>
  <c r="BN66" i="47"/>
  <c r="BN176" i="47"/>
  <c r="BN56" i="47"/>
  <c r="BN197" i="47"/>
  <c r="BN141" i="47"/>
  <c r="BN143" i="47"/>
  <c r="BN194" i="47"/>
  <c r="BN90" i="47"/>
  <c r="BN98" i="47"/>
  <c r="BN222" i="47"/>
  <c r="BN189" i="47"/>
  <c r="BN32" i="47"/>
  <c r="BN207" i="47"/>
  <c r="BN51" i="47"/>
  <c r="BN53" i="47"/>
  <c r="AR58" i="47"/>
  <c r="BN67" i="47"/>
  <c r="AX87" i="47"/>
  <c r="AX124" i="47"/>
  <c r="AX149" i="47"/>
  <c r="AX154" i="47"/>
  <c r="AX213" i="47"/>
  <c r="AX232" i="47"/>
  <c r="BS171" i="42"/>
  <c r="BU174" i="42"/>
  <c r="BV174" i="42"/>
  <c r="BW174" i="42" s="1"/>
  <c r="BU173" i="42"/>
  <c r="BU170" i="42"/>
  <c r="BS26" i="49"/>
  <c r="AG30" i="49"/>
  <c r="AI30" i="49" s="1"/>
  <c r="BV30" i="49" s="1"/>
  <c r="BW30" i="49" s="1"/>
  <c r="BU32" i="49"/>
  <c r="AI32" i="49"/>
  <c r="BV32" i="49" s="1"/>
  <c r="BW32" i="49" s="1"/>
  <c r="BO28" i="49"/>
  <c r="BR28" i="49" s="1"/>
  <c r="BO27" i="49"/>
  <c r="BR27" i="49" s="1"/>
  <c r="AG29" i="49"/>
  <c r="BU25" i="49"/>
  <c r="AI25" i="49"/>
  <c r="BV25" i="49" s="1"/>
  <c r="BW25" i="49" s="1"/>
  <c r="AG28" i="49"/>
  <c r="AG27" i="49"/>
  <c r="BU31" i="49"/>
  <c r="AI31" i="49"/>
  <c r="BV31" i="49" s="1"/>
  <c r="BW31" i="49" s="1"/>
  <c r="BS37" i="48"/>
  <c r="AF37" i="48"/>
  <c r="BO37" i="48" s="1"/>
  <c r="BR37" i="48" s="1"/>
  <c r="BT33" i="48"/>
  <c r="AF28" i="48"/>
  <c r="BU28" i="48" s="1"/>
  <c r="AF27" i="48"/>
  <c r="AG27" i="48" s="1"/>
  <c r="AI27" i="48" s="1"/>
  <c r="BS26" i="48"/>
  <c r="AF26" i="48"/>
  <c r="BT38" i="48"/>
  <c r="BR25" i="48"/>
  <c r="BT32" i="48"/>
  <c r="AF31" i="48"/>
  <c r="BO31" i="48" s="1"/>
  <c r="BR31" i="48" s="1"/>
  <c r="BR41" i="48"/>
  <c r="AZ24" i="48"/>
  <c r="AG32" i="48"/>
  <c r="AF25" i="48"/>
  <c r="BU25" i="48" s="1"/>
  <c r="AF33" i="48"/>
  <c r="BU33" i="48" s="1"/>
  <c r="BO42" i="48"/>
  <c r="BR42" i="48" s="1"/>
  <c r="BV42" i="48" s="1"/>
  <c r="BW42" i="48" s="1"/>
  <c r="AF40" i="48"/>
  <c r="AG40" i="48" s="1"/>
  <c r="AF43" i="48"/>
  <c r="AG43" i="48" s="1"/>
  <c r="AI43" i="48" s="1"/>
  <c r="AF38" i="48"/>
  <c r="BU38" i="48" s="1"/>
  <c r="AF39" i="48"/>
  <c r="AG39" i="48" s="1"/>
  <c r="AF41" i="48"/>
  <c r="BS41" i="48"/>
  <c r="BS36" i="48"/>
  <c r="AF36" i="48"/>
  <c r="BO36" i="48" s="1"/>
  <c r="BR36" i="48" s="1"/>
  <c r="AE24" i="48"/>
  <c r="BS42" i="48"/>
  <c r="BN100" i="47"/>
  <c r="BN180" i="47"/>
  <c r="BN163" i="47"/>
  <c r="BN187" i="47"/>
  <c r="BN105" i="47"/>
  <c r="BN48" i="47"/>
  <c r="BN93" i="47"/>
  <c r="BN89" i="47"/>
  <c r="BN94" i="47"/>
  <c r="BN101" i="47"/>
  <c r="BN221" i="47"/>
  <c r="BN144" i="47"/>
  <c r="BN57" i="47"/>
  <c r="BN83" i="47"/>
  <c r="BN107" i="47"/>
  <c r="BN149" i="47"/>
  <c r="BN182" i="47"/>
  <c r="BN166" i="47"/>
  <c r="BN191" i="47"/>
  <c r="BN55" i="47"/>
  <c r="AY75" i="47"/>
  <c r="BN64" i="47"/>
  <c r="BN178" i="47"/>
  <c r="AR104" i="47"/>
  <c r="AY120" i="47"/>
  <c r="BN129" i="47"/>
  <c r="AY131" i="47"/>
  <c r="AX132" i="47"/>
  <c r="AY134" i="47"/>
  <c r="AX136" i="47"/>
  <c r="AY138" i="47"/>
  <c r="BN139" i="47"/>
  <c r="AY140" i="47"/>
  <c r="BN173" i="47"/>
  <c r="AY170" i="47"/>
  <c r="BN148" i="47"/>
  <c r="BN174" i="47"/>
  <c r="BN204" i="47"/>
  <c r="BN206" i="47"/>
  <c r="BN217" i="47"/>
  <c r="BN234" i="47"/>
  <c r="BN171" i="47"/>
  <c r="BN39" i="47"/>
  <c r="BN220" i="47"/>
  <c r="BN181" i="47"/>
  <c r="AX66" i="47"/>
  <c r="AX151" i="47"/>
  <c r="AY61" i="47"/>
  <c r="BN49" i="47"/>
  <c r="BN97" i="47"/>
  <c r="BN142" i="47"/>
  <c r="BN102" i="47"/>
  <c r="BN128" i="47"/>
  <c r="BN145" i="47"/>
  <c r="AY32" i="47"/>
  <c r="BN223" i="47"/>
  <c r="AY26" i="47"/>
  <c r="AY160" i="47"/>
  <c r="BN33" i="47"/>
  <c r="BN50" i="47"/>
  <c r="BN52" i="47"/>
  <c r="BN58" i="47"/>
  <c r="AY58" i="47"/>
  <c r="BN69" i="47"/>
  <c r="BN183" i="47"/>
  <c r="BN38" i="47"/>
  <c r="BN31" i="47"/>
  <c r="BN76" i="47"/>
  <c r="BN81" i="47"/>
  <c r="BN91" i="47"/>
  <c r="BN99" i="47"/>
  <c r="BN156" i="47"/>
  <c r="BN157" i="47"/>
  <c r="BN162" i="47"/>
  <c r="BN164" i="47"/>
  <c r="BN65" i="47"/>
  <c r="BN188" i="47"/>
  <c r="BN96" i="47"/>
  <c r="BN47" i="47"/>
  <c r="BN92" i="47"/>
  <c r="BN172" i="47"/>
  <c r="BN175" i="47"/>
  <c r="BN82" i="47"/>
  <c r="BN84" i="47"/>
  <c r="BN106" i="47"/>
  <c r="BN103" i="47"/>
  <c r="BN165" i="47"/>
  <c r="BN190" i="47"/>
  <c r="BN192" i="47"/>
  <c r="AY233" i="47"/>
  <c r="AX117" i="47"/>
  <c r="AR233" i="47"/>
  <c r="AR30" i="47"/>
  <c r="AR102" i="47"/>
  <c r="AX193" i="47"/>
  <c r="AR196" i="47"/>
  <c r="AX57" i="47"/>
  <c r="AX67" i="47"/>
  <c r="AX103" i="47"/>
  <c r="AR183" i="47"/>
  <c r="AX165" i="47"/>
  <c r="AX192" i="47"/>
  <c r="AY206" i="47"/>
  <c r="AY30" i="47"/>
  <c r="AY102" i="47"/>
  <c r="AR184" i="47"/>
  <c r="AY52" i="47"/>
  <c r="AY24" i="47"/>
  <c r="AR70" i="47"/>
  <c r="AR99" i="47"/>
  <c r="AX120" i="47"/>
  <c r="AX134" i="47"/>
  <c r="AX138" i="47"/>
  <c r="AX140" i="47"/>
  <c r="AX170" i="47"/>
  <c r="AX161" i="47"/>
  <c r="AY100" i="47"/>
  <c r="AY113" i="47"/>
  <c r="AX72" i="47"/>
  <c r="AX180" i="47"/>
  <c r="AR97" i="47"/>
  <c r="AR114" i="47"/>
  <c r="AX101" i="47"/>
  <c r="AX35" i="47"/>
  <c r="AX182" i="47"/>
  <c r="AY91" i="47"/>
  <c r="AY99" i="47"/>
  <c r="AR216" i="47"/>
  <c r="AX39" i="47"/>
  <c r="AX220" i="47"/>
  <c r="AX142" i="47"/>
  <c r="AX147" i="47"/>
  <c r="AY114" i="47"/>
  <c r="AY45" i="47"/>
  <c r="AY190" i="47"/>
  <c r="AR28" i="47"/>
  <c r="AR34" i="47"/>
  <c r="AR41" i="47"/>
  <c r="AY55" i="47"/>
  <c r="AR86" i="47"/>
  <c r="AY119" i="47"/>
  <c r="AY116" i="47"/>
  <c r="AY148" i="47"/>
  <c r="AY177" i="47"/>
  <c r="AY219" i="47"/>
  <c r="AY159" i="47"/>
  <c r="AY209" i="47"/>
  <c r="AY164" i="47"/>
  <c r="AY151" i="47"/>
  <c r="AY226" i="47"/>
  <c r="AY96" i="47"/>
  <c r="AY92" i="47"/>
  <c r="AX89" i="47"/>
  <c r="AY172" i="47"/>
  <c r="AX29" i="47"/>
  <c r="AR45" i="47"/>
  <c r="AX26" i="47"/>
  <c r="AX160" i="47"/>
  <c r="AX51" i="47"/>
  <c r="AR192" i="47"/>
  <c r="AZ192" i="47" s="1"/>
  <c r="AY110" i="47"/>
  <c r="BJ181" i="47"/>
  <c r="BJ94" i="47"/>
  <c r="AX24" i="47"/>
  <c r="AR178" i="47"/>
  <c r="BJ116" i="47"/>
  <c r="BK116" i="47" s="1"/>
  <c r="AR214" i="47"/>
  <c r="AX216" i="47"/>
  <c r="AY171" i="47"/>
  <c r="AR40" i="47"/>
  <c r="AX100" i="47"/>
  <c r="AX113" i="47"/>
  <c r="AR226" i="47"/>
  <c r="AR169" i="47"/>
  <c r="AR54" i="47"/>
  <c r="AR172" i="47"/>
  <c r="AZ172" i="47" s="1"/>
  <c r="AX114" i="47"/>
  <c r="AZ114" i="47" s="1"/>
  <c r="AX42" i="47"/>
  <c r="AY153" i="47"/>
  <c r="AY192" i="47"/>
  <c r="AY25" i="47"/>
  <c r="AX28" i="47"/>
  <c r="AY31" i="47"/>
  <c r="AY88" i="47"/>
  <c r="AY95" i="47"/>
  <c r="AY104" i="47"/>
  <c r="AY205" i="47"/>
  <c r="AY208" i="47"/>
  <c r="AY218" i="47"/>
  <c r="AY228" i="47"/>
  <c r="AD39" i="47"/>
  <c r="AY210" i="47"/>
  <c r="AR179" i="47"/>
  <c r="AR162" i="47"/>
  <c r="AR164" i="47"/>
  <c r="AX164" i="47"/>
  <c r="AR96" i="47"/>
  <c r="AY221" i="47"/>
  <c r="AY144" i="47"/>
  <c r="AR212" i="47"/>
  <c r="AY79" i="47"/>
  <c r="AY87" i="47"/>
  <c r="AR190" i="47"/>
  <c r="AX25" i="47"/>
  <c r="AR75" i="47"/>
  <c r="AX64" i="47"/>
  <c r="AR108" i="47"/>
  <c r="AR215" i="47"/>
  <c r="AX218" i="47"/>
  <c r="BJ171" i="47"/>
  <c r="AR100" i="47"/>
  <c r="AZ100" i="47" s="1"/>
  <c r="AR113" i="47"/>
  <c r="AZ113" i="47" s="1"/>
  <c r="AX163" i="47"/>
  <c r="AX121" i="47"/>
  <c r="AX94" i="47"/>
  <c r="AX143" i="47"/>
  <c r="AX221" i="47"/>
  <c r="AR193" i="47"/>
  <c r="AR26" i="47"/>
  <c r="AR160" i="47"/>
  <c r="AR117" i="47"/>
  <c r="AX177" i="47"/>
  <c r="AR205" i="47"/>
  <c r="AX219" i="47"/>
  <c r="AX127" i="47"/>
  <c r="AX159" i="47"/>
  <c r="AR210" i="47"/>
  <c r="AR229" i="47"/>
  <c r="AR118" i="47"/>
  <c r="AX30" i="47"/>
  <c r="AR221" i="47"/>
  <c r="AR144" i="47"/>
  <c r="AR59" i="47"/>
  <c r="AX63" i="47"/>
  <c r="AX128" i="47"/>
  <c r="AX145" i="47"/>
  <c r="AX27" i="47"/>
  <c r="AX52" i="47"/>
  <c r="AD52" i="47"/>
  <c r="AZ233" i="47"/>
  <c r="AY37" i="47"/>
  <c r="AX38" i="47"/>
  <c r="AY158" i="47"/>
  <c r="AY168" i="47"/>
  <c r="AB81" i="47"/>
  <c r="AY81" i="47"/>
  <c r="AY86" i="47"/>
  <c r="AY111" i="47"/>
  <c r="AX119" i="47"/>
  <c r="AY129" i="47"/>
  <c r="AY132" i="47"/>
  <c r="AR134" i="47"/>
  <c r="AY139" i="47"/>
  <c r="AD161" i="47"/>
  <c r="AY167" i="47"/>
  <c r="AR177" i="47"/>
  <c r="AY186" i="47"/>
  <c r="AY217" i="47"/>
  <c r="AY224" i="47"/>
  <c r="AX228" i="47"/>
  <c r="AY234" i="47"/>
  <c r="AD220" i="47"/>
  <c r="AX123" i="47"/>
  <c r="AY121" i="47"/>
  <c r="AY187" i="47"/>
  <c r="BJ151" i="47"/>
  <c r="BK151" i="47" s="1"/>
  <c r="BJ47" i="47"/>
  <c r="BK47" i="47" s="1"/>
  <c r="AX137" i="47"/>
  <c r="AY141" i="47"/>
  <c r="AY143" i="47"/>
  <c r="AY29" i="47"/>
  <c r="AR195" i="47"/>
  <c r="AX45" i="47"/>
  <c r="AX222" i="47"/>
  <c r="AR32" i="47"/>
  <c r="AD51" i="47"/>
  <c r="AY51" i="47"/>
  <c r="AR79" i="47"/>
  <c r="AY84" i="47"/>
  <c r="AY106" i="47"/>
  <c r="AY103" i="47"/>
  <c r="AD149" i="47"/>
  <c r="AY154" i="47"/>
  <c r="AX155" i="47"/>
  <c r="AX231" i="47"/>
  <c r="AR24" i="47"/>
  <c r="AX37" i="47"/>
  <c r="AR38" i="47"/>
  <c r="AD70" i="47"/>
  <c r="AD91" i="47"/>
  <c r="AR95" i="47"/>
  <c r="AX111" i="47"/>
  <c r="AX139" i="47"/>
  <c r="AY173" i="47"/>
  <c r="BJ108" i="47"/>
  <c r="BK108" i="47" s="1"/>
  <c r="AX167" i="47"/>
  <c r="AX186" i="47"/>
  <c r="AR206" i="47"/>
  <c r="AX224" i="47"/>
  <c r="AR159" i="47"/>
  <c r="AY40" i="47"/>
  <c r="AR200" i="47"/>
  <c r="BM113" i="47"/>
  <c r="BM162" i="47"/>
  <c r="AX152" i="47"/>
  <c r="AD105" i="47"/>
  <c r="BM96" i="47"/>
  <c r="AD92" i="47"/>
  <c r="AX93" i="47"/>
  <c r="BM229" i="47"/>
  <c r="AY115" i="47"/>
  <c r="Z185" i="47"/>
  <c r="AD140" i="47"/>
  <c r="AB149" i="47"/>
  <c r="AD25" i="47"/>
  <c r="BJ34" i="47"/>
  <c r="BK34" i="47" s="1"/>
  <c r="AX70" i="47"/>
  <c r="BM158" i="47"/>
  <c r="BJ76" i="47"/>
  <c r="BK76" i="47" s="1"/>
  <c r="AR168" i="47"/>
  <c r="AX178" i="47"/>
  <c r="AX91" i="47"/>
  <c r="AX99" i="47"/>
  <c r="AZ99" i="47" s="1"/>
  <c r="AB110" i="47"/>
  <c r="AD120" i="47"/>
  <c r="AR139" i="47"/>
  <c r="AX148" i="47"/>
  <c r="AR167" i="47"/>
  <c r="AR186" i="47"/>
  <c r="AX205" i="47"/>
  <c r="AB208" i="47"/>
  <c r="AR217" i="47"/>
  <c r="BJ224" i="47"/>
  <c r="BK224" i="47" s="1"/>
  <c r="AR224" i="47"/>
  <c r="AX171" i="47"/>
  <c r="AB39" i="47"/>
  <c r="AR220" i="47"/>
  <c r="AZ220" i="47" s="1"/>
  <c r="AX181" i="47"/>
  <c r="AX65" i="47"/>
  <c r="BJ187" i="47"/>
  <c r="BK187" i="47" s="1"/>
  <c r="AR187" i="47"/>
  <c r="AX105" i="47"/>
  <c r="AX92" i="47"/>
  <c r="AX176" i="47"/>
  <c r="AD125" i="47"/>
  <c r="AD175" i="47"/>
  <c r="AR143" i="47"/>
  <c r="BP194" i="47"/>
  <c r="BQ194" i="47" s="1"/>
  <c r="AR194" i="47"/>
  <c r="AR225" i="47"/>
  <c r="AX211" i="47"/>
  <c r="AR35" i="47"/>
  <c r="AR29" i="47"/>
  <c r="AR90" i="47"/>
  <c r="AR203" i="47"/>
  <c r="AX115" i="47"/>
  <c r="BM198" i="47"/>
  <c r="AR63" i="47"/>
  <c r="AZ63" i="47" s="1"/>
  <c r="AY189" i="47"/>
  <c r="AR27" i="47"/>
  <c r="AR33" i="47"/>
  <c r="BK50" i="47"/>
  <c r="AX68" i="47"/>
  <c r="AR73" i="47"/>
  <c r="AR82" i="47"/>
  <c r="AR84" i="47"/>
  <c r="AR106" i="47"/>
  <c r="AY124" i="47"/>
  <c r="AR133" i="47"/>
  <c r="AR154" i="47"/>
  <c r="AZ154" i="47" s="1"/>
  <c r="AX183" i="47"/>
  <c r="AA55" i="47"/>
  <c r="AA148" i="47"/>
  <c r="AA156" i="47"/>
  <c r="AA181" i="47"/>
  <c r="AY28" i="47"/>
  <c r="AY60" i="47"/>
  <c r="AR37" i="47"/>
  <c r="AY38" i="47"/>
  <c r="AY43" i="47"/>
  <c r="AD46" i="47"/>
  <c r="AY46" i="47"/>
  <c r="BJ55" i="47"/>
  <c r="BK55" i="47" s="1"/>
  <c r="AB64" i="47"/>
  <c r="AR71" i="47"/>
  <c r="AA158" i="47"/>
  <c r="AB178" i="47"/>
  <c r="AY77" i="47"/>
  <c r="AD80" i="47"/>
  <c r="AY80" i="47"/>
  <c r="AB85" i="47"/>
  <c r="BM88" i="47"/>
  <c r="AR111" i="47"/>
  <c r="BJ120" i="47"/>
  <c r="BK120" i="47" s="1"/>
  <c r="AY122" i="47"/>
  <c r="AD126" i="47"/>
  <c r="AY126" i="47"/>
  <c r="AR136" i="47"/>
  <c r="AZ136" i="47" s="1"/>
  <c r="AB146" i="47"/>
  <c r="AY146" i="47"/>
  <c r="BJ148" i="47"/>
  <c r="BK148" i="47" s="1"/>
  <c r="AB150" i="47"/>
  <c r="AY150" i="47"/>
  <c r="AB156" i="47"/>
  <c r="AA216" i="47"/>
  <c r="AA208" i="47"/>
  <c r="AA217" i="47"/>
  <c r="AR228" i="47"/>
  <c r="AA226" i="47"/>
  <c r="AX125" i="47"/>
  <c r="AD114" i="47"/>
  <c r="AD153" i="47"/>
  <c r="BM232" i="47"/>
  <c r="AD232" i="47"/>
  <c r="AB232" i="47"/>
  <c r="AA31" i="47"/>
  <c r="AB80" i="47"/>
  <c r="AA85" i="47"/>
  <c r="BM166" i="47"/>
  <c r="AB166" i="47"/>
  <c r="AR31" i="47"/>
  <c r="AX46" i="47"/>
  <c r="AX55" i="47"/>
  <c r="BJ64" i="47"/>
  <c r="BK64" i="47" s="1"/>
  <c r="AB158" i="47"/>
  <c r="AD178" i="47"/>
  <c r="AX80" i="47"/>
  <c r="BM81" i="47"/>
  <c r="AX86" i="47"/>
  <c r="BJ95" i="47"/>
  <c r="BK95" i="47" s="1"/>
  <c r="BJ99" i="47"/>
  <c r="BK99" i="47" s="1"/>
  <c r="BM110" i="47"/>
  <c r="AB112" i="47"/>
  <c r="AB120" i="47"/>
  <c r="AX122" i="47"/>
  <c r="AX126" i="47"/>
  <c r="BJ132" i="47"/>
  <c r="BK132" i="47" s="1"/>
  <c r="BJ134" i="47"/>
  <c r="BK134" i="47" s="1"/>
  <c r="AR138" i="47"/>
  <c r="AB140" i="47"/>
  <c r="AD173" i="47"/>
  <c r="BJ170" i="47"/>
  <c r="BK170" i="47" s="1"/>
  <c r="AR170" i="47"/>
  <c r="AX146" i="47"/>
  <c r="AR148" i="47"/>
  <c r="AX108" i="47"/>
  <c r="AX150" i="47"/>
  <c r="AR161" i="47"/>
  <c r="BM161" i="47"/>
  <c r="AD186" i="47"/>
  <c r="BJ216" i="47"/>
  <c r="BK216" i="47" s="1"/>
  <c r="AD228" i="47"/>
  <c r="BJ234" i="47"/>
  <c r="BK234" i="47" s="1"/>
  <c r="AR234" i="47"/>
  <c r="AA94" i="47"/>
  <c r="AD221" i="47"/>
  <c r="AX195" i="47"/>
  <c r="AR87" i="47"/>
  <c r="AZ87" i="47" s="1"/>
  <c r="AR124" i="47"/>
  <c r="AZ124" i="47" s="1"/>
  <c r="BM231" i="47"/>
  <c r="AD231" i="47"/>
  <c r="AB231" i="47"/>
  <c r="AA26" i="47"/>
  <c r="AB34" i="47"/>
  <c r="AR46" i="47"/>
  <c r="AX75" i="47"/>
  <c r="AZ75" i="47" s="1"/>
  <c r="AR64" i="47"/>
  <c r="AZ64" i="47" s="1"/>
  <c r="AB70" i="47"/>
  <c r="AX168" i="47"/>
  <c r="AR77" i="47"/>
  <c r="BM85" i="47"/>
  <c r="AB88" i="47"/>
  <c r="AA110" i="47"/>
  <c r="BJ112" i="47"/>
  <c r="BK112" i="47" s="1"/>
  <c r="AR122" i="47"/>
  <c r="AD134" i="47"/>
  <c r="AD139" i="47"/>
  <c r="BJ173" i="47"/>
  <c r="BK173" i="47" s="1"/>
  <c r="AX173" i="47"/>
  <c r="AR146" i="47"/>
  <c r="AR150" i="47"/>
  <c r="AR156" i="47"/>
  <c r="AB161" i="47"/>
  <c r="AX215" i="47"/>
  <c r="AX206" i="47"/>
  <c r="AX217" i="47"/>
  <c r="AA224" i="47"/>
  <c r="BJ228" i="47"/>
  <c r="BK228" i="47" s="1"/>
  <c r="AX210" i="47"/>
  <c r="AC197" i="47"/>
  <c r="AD197" i="47"/>
  <c r="AA197" i="47"/>
  <c r="AX133" i="47"/>
  <c r="AA192" i="47"/>
  <c r="BM213" i="47"/>
  <c r="AD213" i="47"/>
  <c r="AB213" i="47"/>
  <c r="AA127" i="47"/>
  <c r="AY127" i="47"/>
  <c r="BK171" i="47"/>
  <c r="AY39" i="47"/>
  <c r="AA100" i="47"/>
  <c r="AY163" i="47"/>
  <c r="AR66" i="47"/>
  <c r="AZ66" i="47" s="1"/>
  <c r="BJ188" i="47"/>
  <c r="BK188" i="47" s="1"/>
  <c r="AY152" i="47"/>
  <c r="AB47" i="47"/>
  <c r="AR93" i="47"/>
  <c r="AX169" i="47"/>
  <c r="AY49" i="47"/>
  <c r="AY142" i="47"/>
  <c r="AY147" i="47"/>
  <c r="BJ211" i="47"/>
  <c r="BK211" i="47" s="1"/>
  <c r="AA101" i="47"/>
  <c r="AR101" i="47"/>
  <c r="AY145" i="47"/>
  <c r="AY223" i="47"/>
  <c r="AY57" i="47"/>
  <c r="AE58" i="47"/>
  <c r="BS58" i="47" s="1"/>
  <c r="AR67" i="47"/>
  <c r="AZ67" i="47" s="1"/>
  <c r="BT67" i="47" s="1"/>
  <c r="AD68" i="47"/>
  <c r="AA73" i="47"/>
  <c r="AB79" i="47"/>
  <c r="AB82" i="47"/>
  <c r="AD87" i="47"/>
  <c r="AY107" i="47"/>
  <c r="BK133" i="47"/>
  <c r="AY149" i="47"/>
  <c r="AR155" i="47"/>
  <c r="AY191" i="47"/>
  <c r="AB78" i="47"/>
  <c r="AY78" i="47"/>
  <c r="AB159" i="47"/>
  <c r="BM220" i="47"/>
  <c r="AD100" i="47"/>
  <c r="BM100" i="47"/>
  <c r="BJ200" i="47"/>
  <c r="BK200" i="47" s="1"/>
  <c r="AA113" i="47"/>
  <c r="AD179" i="47"/>
  <c r="AD188" i="47"/>
  <c r="AY188" i="47"/>
  <c r="AR105" i="47"/>
  <c r="AY227" i="47"/>
  <c r="AD47" i="47"/>
  <c r="AY47" i="47"/>
  <c r="BJ92" i="47"/>
  <c r="BK92" i="47" s="1"/>
  <c r="AY229" i="47"/>
  <c r="AX61" i="47"/>
  <c r="AY44" i="47"/>
  <c r="AY56" i="47"/>
  <c r="BM125" i="47"/>
  <c r="AD118" i="47"/>
  <c r="BJ225" i="47"/>
  <c r="BK225" i="47" s="1"/>
  <c r="BJ101" i="47"/>
  <c r="BK101" i="47" s="1"/>
  <c r="AD101" i="47"/>
  <c r="AD29" i="47"/>
  <c r="AY90" i="47"/>
  <c r="AA198" i="47"/>
  <c r="AY222" i="47"/>
  <c r="BK128" i="47"/>
  <c r="AY33" i="47"/>
  <c r="AX207" i="47"/>
  <c r="AA51" i="47"/>
  <c r="AR69" i="47"/>
  <c r="AB73" i="47"/>
  <c r="AX73" i="47"/>
  <c r="AD79" i="47"/>
  <c r="AD82" i="47"/>
  <c r="AY82" i="47"/>
  <c r="AA106" i="47"/>
  <c r="AD133" i="47"/>
  <c r="AY133" i="47"/>
  <c r="AD183" i="47"/>
  <c r="AD219" i="47"/>
  <c r="AX78" i="47"/>
  <c r="AA39" i="47"/>
  <c r="AR39" i="47"/>
  <c r="BM39" i="47"/>
  <c r="AX109" i="47"/>
  <c r="BJ209" i="47"/>
  <c r="BK209" i="47" s="1"/>
  <c r="AX179" i="47"/>
  <c r="AR180" i="47"/>
  <c r="AX162" i="47"/>
  <c r="AZ162" i="47" s="1"/>
  <c r="BJ65" i="47"/>
  <c r="BK65" i="47" s="1"/>
  <c r="AX188" i="47"/>
  <c r="AD151" i="47"/>
  <c r="AR152" i="47"/>
  <c r="AD96" i="47"/>
  <c r="AX47" i="47"/>
  <c r="AB92" i="47"/>
  <c r="AB54" i="47"/>
  <c r="AX44" i="47"/>
  <c r="AZ44" i="47" s="1"/>
  <c r="AX56" i="47"/>
  <c r="AZ56" i="47" s="1"/>
  <c r="BT56" i="47" s="1"/>
  <c r="AB125" i="47"/>
  <c r="AX118" i="47"/>
  <c r="AC175" i="47"/>
  <c r="AB230" i="47"/>
  <c r="AX97" i="47"/>
  <c r="AZ97" i="47" s="1"/>
  <c r="BJ141" i="47"/>
  <c r="BK141" i="47" s="1"/>
  <c r="AR142" i="47"/>
  <c r="BJ147" i="47"/>
  <c r="BK147" i="47" s="1"/>
  <c r="AX194" i="47"/>
  <c r="AX90" i="47"/>
  <c r="AX203" i="47"/>
  <c r="AA144" i="47"/>
  <c r="AD198" i="47"/>
  <c r="AX198" i="47"/>
  <c r="AX59" i="47"/>
  <c r="AR145" i="47"/>
  <c r="AD27" i="47"/>
  <c r="AX33" i="47"/>
  <c r="AX50" i="47"/>
  <c r="AB51" i="47"/>
  <c r="AA52" i="47"/>
  <c r="AR57" i="47"/>
  <c r="AR68" i="47"/>
  <c r="AD69" i="47"/>
  <c r="AX69" i="47"/>
  <c r="AX79" i="47"/>
  <c r="AX82" i="47"/>
  <c r="AX84" i="47"/>
  <c r="AB106" i="47"/>
  <c r="AA149" i="47"/>
  <c r="AR149" i="47"/>
  <c r="AZ149" i="47" s="1"/>
  <c r="AR182" i="47"/>
  <c r="AR165" i="47"/>
  <c r="AZ165" i="47" s="1"/>
  <c r="AR191" i="47"/>
  <c r="AR213" i="47"/>
  <c r="AZ213" i="47" s="1"/>
  <c r="AR231" i="47"/>
  <c r="AR232" i="47"/>
  <c r="AZ232" i="47" s="1"/>
  <c r="AD167" i="47"/>
  <c r="AB167" i="47"/>
  <c r="AA167" i="47"/>
  <c r="AD199" i="47"/>
  <c r="AB199" i="47"/>
  <c r="AA199" i="47"/>
  <c r="BK89" i="47"/>
  <c r="AD89" i="47"/>
  <c r="AA24" i="47"/>
  <c r="BJ28" i="47"/>
  <c r="BK28" i="47" s="1"/>
  <c r="AB31" i="47"/>
  <c r="BM31" i="47"/>
  <c r="AD34" i="47"/>
  <c r="AX34" i="47"/>
  <c r="AA60" i="47"/>
  <c r="AA37" i="47"/>
  <c r="AA41" i="47"/>
  <c r="AX41" i="47"/>
  <c r="AZ41" i="47" s="1"/>
  <c r="BJ43" i="47"/>
  <c r="BK43" i="47" s="1"/>
  <c r="AX43" i="47"/>
  <c r="Z46" i="47"/>
  <c r="BM46" i="47"/>
  <c r="AB55" i="47"/>
  <c r="AR55" i="47"/>
  <c r="AD64" i="47"/>
  <c r="Z70" i="47"/>
  <c r="BJ71" i="47"/>
  <c r="BK71" i="47" s="1"/>
  <c r="BJ158" i="47"/>
  <c r="BK158" i="47" s="1"/>
  <c r="AR76" i="47"/>
  <c r="AA168" i="47"/>
  <c r="BJ77" i="47"/>
  <c r="BK77" i="47" s="1"/>
  <c r="AB77" i="47"/>
  <c r="Z80" i="47"/>
  <c r="AR80" i="47"/>
  <c r="AD81" i="47"/>
  <c r="AY85" i="47"/>
  <c r="AD88" i="47"/>
  <c r="AB95" i="47"/>
  <c r="BM95" i="47"/>
  <c r="BJ104" i="47"/>
  <c r="BK104" i="47" s="1"/>
  <c r="AX104" i="47"/>
  <c r="BJ110" i="47"/>
  <c r="BK110" i="47" s="1"/>
  <c r="AD110" i="47"/>
  <c r="AD112" i="47"/>
  <c r="AY112" i="47"/>
  <c r="Z120" i="47"/>
  <c r="AR120" i="47"/>
  <c r="BJ122" i="47"/>
  <c r="BK122" i="47" s="1"/>
  <c r="AX129" i="47"/>
  <c r="Z173" i="47"/>
  <c r="BM177" i="47"/>
  <c r="AD177" i="47"/>
  <c r="AB177" i="47"/>
  <c r="AA177" i="47"/>
  <c r="Z177" i="47"/>
  <c r="AX208" i="47"/>
  <c r="AY220" i="47"/>
  <c r="AX200" i="47"/>
  <c r="AA84" i="47"/>
  <c r="BK84" i="47"/>
  <c r="AB84" i="47"/>
  <c r="AA43" i="47"/>
  <c r="AB119" i="47"/>
  <c r="AA122" i="47"/>
  <c r="Z167" i="47"/>
  <c r="Z199" i="47"/>
  <c r="BM205" i="47"/>
  <c r="AD205" i="47"/>
  <c r="AB205" i="47"/>
  <c r="AA205" i="47"/>
  <c r="AR127" i="47"/>
  <c r="Z89" i="47"/>
  <c r="BJ24" i="47"/>
  <c r="BK24" i="47" s="1"/>
  <c r="Z25" i="47"/>
  <c r="AR25" i="47"/>
  <c r="BM25" i="47"/>
  <c r="BJ31" i="47"/>
  <c r="BK31" i="47" s="1"/>
  <c r="AD31" i="47"/>
  <c r="AX60" i="47"/>
  <c r="BJ37" i="47"/>
  <c r="BK37" i="47" s="1"/>
  <c r="AR43" i="47"/>
  <c r="BJ46" i="47"/>
  <c r="BK46" i="47" s="1"/>
  <c r="AD55" i="47"/>
  <c r="AA75" i="47"/>
  <c r="BJ70" i="47"/>
  <c r="BK70" i="47" s="1"/>
  <c r="Z158" i="47"/>
  <c r="AX158" i="47"/>
  <c r="AA76" i="47"/>
  <c r="AX76" i="47"/>
  <c r="BJ168" i="47"/>
  <c r="BK168" i="47" s="1"/>
  <c r="Z178" i="47"/>
  <c r="AD77" i="47"/>
  <c r="BJ80" i="47"/>
  <c r="BK80" i="47" s="1"/>
  <c r="BJ81" i="47"/>
  <c r="BK81" i="47" s="1"/>
  <c r="AX81" i="47"/>
  <c r="Z85" i="47"/>
  <c r="AX85" i="47"/>
  <c r="BJ86" i="47"/>
  <c r="BK86" i="47" s="1"/>
  <c r="BJ88" i="47"/>
  <c r="BK88" i="47" s="1"/>
  <c r="AX88" i="47"/>
  <c r="Z91" i="47"/>
  <c r="AR91" i="47"/>
  <c r="BM91" i="47"/>
  <c r="AD95" i="47"/>
  <c r="AX110" i="47"/>
  <c r="AA111" i="47"/>
  <c r="AX112" i="47"/>
  <c r="BJ117" i="47"/>
  <c r="BK117" i="47" s="1"/>
  <c r="AR119" i="47"/>
  <c r="BM120" i="47"/>
  <c r="BM126" i="47"/>
  <c r="AA126" i="47"/>
  <c r="Z126" i="47"/>
  <c r="AX131" i="47"/>
  <c r="BJ140" i="47"/>
  <c r="BK140" i="47" s="1"/>
  <c r="AX116" i="47"/>
  <c r="AY161" i="47"/>
  <c r="AR208" i="47"/>
  <c r="AR123" i="47"/>
  <c r="AB72" i="47"/>
  <c r="AB209" i="47"/>
  <c r="BM210" i="47"/>
  <c r="AD210" i="47"/>
  <c r="AB210" i="47"/>
  <c r="AA210" i="47"/>
  <c r="Z210" i="47"/>
  <c r="AR49" i="47"/>
  <c r="Y28" i="47"/>
  <c r="Z95" i="47"/>
  <c r="BJ25" i="47"/>
  <c r="BK25" i="47" s="1"/>
  <c r="AX31" i="47"/>
  <c r="Z34" i="47"/>
  <c r="BM34" i="47"/>
  <c r="BJ60" i="47"/>
  <c r="BK60" i="47" s="1"/>
  <c r="AR60" i="47"/>
  <c r="BJ38" i="47"/>
  <c r="BK38" i="47" s="1"/>
  <c r="BJ41" i="47"/>
  <c r="BK41" i="47" s="1"/>
  <c r="Z55" i="47"/>
  <c r="BJ75" i="47"/>
  <c r="BK75" i="47" s="1"/>
  <c r="Z64" i="47"/>
  <c r="AA71" i="47"/>
  <c r="AX71" i="47"/>
  <c r="AR158" i="47"/>
  <c r="BJ178" i="47"/>
  <c r="BK178" i="47" s="1"/>
  <c r="AX77" i="47"/>
  <c r="Z81" i="47"/>
  <c r="AR81" i="47"/>
  <c r="BJ85" i="47"/>
  <c r="BK85" i="47" s="1"/>
  <c r="AR85" i="47"/>
  <c r="Z88" i="47"/>
  <c r="AR88" i="47"/>
  <c r="BJ91" i="47"/>
  <c r="BK91" i="47" s="1"/>
  <c r="AX95" i="47"/>
  <c r="AA99" i="47"/>
  <c r="AR110" i="47"/>
  <c r="BJ111" i="47"/>
  <c r="BK111" i="47" s="1"/>
  <c r="Z112" i="47"/>
  <c r="AR112" i="47"/>
  <c r="BK119" i="47"/>
  <c r="BJ126" i="47"/>
  <c r="BK126" i="47" s="1"/>
  <c r="AA129" i="47"/>
  <c r="AD129" i="47"/>
  <c r="AB129" i="47"/>
  <c r="Z129" i="47"/>
  <c r="AR131" i="47"/>
  <c r="AA136" i="47"/>
  <c r="AD136" i="47"/>
  <c r="Z136" i="47"/>
  <c r="AA138" i="47"/>
  <c r="AD138" i="47"/>
  <c r="AB138" i="47"/>
  <c r="Z138" i="47"/>
  <c r="BJ127" i="47"/>
  <c r="BK127" i="47" s="1"/>
  <c r="AC180" i="47"/>
  <c r="AD180" i="47"/>
  <c r="AA180" i="47"/>
  <c r="Z180" i="47"/>
  <c r="BJ129" i="47"/>
  <c r="BK129" i="47" s="1"/>
  <c r="AR129" i="47"/>
  <c r="AA131" i="47"/>
  <c r="AR132" i="47"/>
  <c r="Z134" i="47"/>
  <c r="AY136" i="47"/>
  <c r="BJ138" i="47"/>
  <c r="BK138" i="47" s="1"/>
  <c r="Z139" i="47"/>
  <c r="AR116" i="47"/>
  <c r="Z146" i="47"/>
  <c r="AB148" i="47"/>
  <c r="BJ150" i="47"/>
  <c r="BK150" i="47" s="1"/>
  <c r="AD156" i="47"/>
  <c r="Z161" i="47"/>
  <c r="AY174" i="47"/>
  <c r="BJ167" i="47"/>
  <c r="BK167" i="47" s="1"/>
  <c r="BJ177" i="47"/>
  <c r="BK177" i="47" s="1"/>
  <c r="Z186" i="47"/>
  <c r="BJ214" i="47"/>
  <c r="BK214" i="47" s="1"/>
  <c r="AD216" i="47"/>
  <c r="BJ199" i="47"/>
  <c r="BK199" i="47" s="1"/>
  <c r="AR199" i="47"/>
  <c r="AY204" i="47"/>
  <c r="BJ205" i="47"/>
  <c r="BK205" i="47" s="1"/>
  <c r="BJ206" i="47"/>
  <c r="BK206" i="47" s="1"/>
  <c r="AD208" i="47"/>
  <c r="AB224" i="47"/>
  <c r="Z219" i="47"/>
  <c r="AR219" i="47"/>
  <c r="AR78" i="47"/>
  <c r="AB127" i="47"/>
  <c r="BJ40" i="47"/>
  <c r="BK40" i="47" s="1"/>
  <c r="AR109" i="47"/>
  <c r="AB157" i="47"/>
  <c r="AX157" i="47"/>
  <c r="AY123" i="47"/>
  <c r="BJ72" i="47"/>
  <c r="BK72" i="47" s="1"/>
  <c r="AY135" i="47"/>
  <c r="AX209" i="47"/>
  <c r="BJ210" i="47"/>
  <c r="BK210" i="47" s="1"/>
  <c r="AR181" i="47"/>
  <c r="AY162" i="47"/>
  <c r="AB201" i="47"/>
  <c r="AD201" i="47"/>
  <c r="Z201" i="47"/>
  <c r="AY105" i="47"/>
  <c r="AR176" i="47"/>
  <c r="AY118" i="47"/>
  <c r="BM142" i="47"/>
  <c r="AD142" i="47"/>
  <c r="AA142" i="47"/>
  <c r="Z142" i="47"/>
  <c r="AR126" i="47"/>
  <c r="BJ131" i="47"/>
  <c r="BK131" i="47" s="1"/>
  <c r="AB134" i="47"/>
  <c r="BJ139" i="47"/>
  <c r="BK139" i="47" s="1"/>
  <c r="AB139" i="47"/>
  <c r="Z140" i="47"/>
  <c r="AR140" i="47"/>
  <c r="AZ140" i="47" s="1"/>
  <c r="AR173" i="47"/>
  <c r="AZ173" i="47" s="1"/>
  <c r="BJ146" i="47"/>
  <c r="BK146" i="47" s="1"/>
  <c r="AD148" i="47"/>
  <c r="Z156" i="47"/>
  <c r="AX156" i="47"/>
  <c r="BJ161" i="47"/>
  <c r="BK161" i="47" s="1"/>
  <c r="AX174" i="47"/>
  <c r="BJ186" i="47"/>
  <c r="BK186" i="47" s="1"/>
  <c r="AA186" i="47"/>
  <c r="BJ215" i="47"/>
  <c r="BK215" i="47" s="1"/>
  <c r="BJ204" i="47"/>
  <c r="BK204" i="47" s="1"/>
  <c r="AX204" i="47"/>
  <c r="Z208" i="47"/>
  <c r="Z217" i="47"/>
  <c r="BJ218" i="47"/>
  <c r="BK218" i="47" s="1"/>
  <c r="AR218" i="47"/>
  <c r="AD224" i="47"/>
  <c r="BJ219" i="47"/>
  <c r="BK219" i="47" s="1"/>
  <c r="AD127" i="47"/>
  <c r="AA159" i="47"/>
  <c r="BJ39" i="47"/>
  <c r="BK39" i="47" s="1"/>
  <c r="AB40" i="47"/>
  <c r="Z220" i="47"/>
  <c r="AB109" i="47"/>
  <c r="BJ100" i="47"/>
  <c r="BK100" i="47" s="1"/>
  <c r="BJ157" i="47"/>
  <c r="BK157" i="47" s="1"/>
  <c r="Z113" i="47"/>
  <c r="AR72" i="47"/>
  <c r="AX135" i="47"/>
  <c r="AR209" i="47"/>
  <c r="AY137" i="47"/>
  <c r="AR189" i="47"/>
  <c r="Z148" i="47"/>
  <c r="AA150" i="47"/>
  <c r="BJ156" i="47"/>
  <c r="BK156" i="47" s="1"/>
  <c r="BJ174" i="47"/>
  <c r="BK174" i="47" s="1"/>
  <c r="AR174" i="47"/>
  <c r="AX214" i="47"/>
  <c r="Z216" i="47"/>
  <c r="AX199" i="47"/>
  <c r="AR204" i="47"/>
  <c r="BJ208" i="47"/>
  <c r="BK208" i="47" s="1"/>
  <c r="BJ217" i="47"/>
  <c r="BK217" i="47" s="1"/>
  <c r="Z224" i="47"/>
  <c r="Z228" i="47"/>
  <c r="AX234" i="47"/>
  <c r="BJ78" i="47"/>
  <c r="BK78" i="47" s="1"/>
  <c r="Z127" i="47"/>
  <c r="AX40" i="47"/>
  <c r="BJ220" i="47"/>
  <c r="BK220" i="47" s="1"/>
  <c r="BJ109" i="47"/>
  <c r="BK109" i="47" s="1"/>
  <c r="AR157" i="47"/>
  <c r="BJ113" i="47"/>
  <c r="BK113" i="47" s="1"/>
  <c r="BJ123" i="47"/>
  <c r="BK123" i="47" s="1"/>
  <c r="BJ135" i="47"/>
  <c r="BK135" i="47" s="1"/>
  <c r="AR135" i="47"/>
  <c r="AR201" i="47"/>
  <c r="AB48" i="47"/>
  <c r="BM48" i="47"/>
  <c r="AD48" i="47"/>
  <c r="Z48" i="47"/>
  <c r="AB93" i="47"/>
  <c r="BM93" i="47"/>
  <c r="AD93" i="47"/>
  <c r="Z93" i="47"/>
  <c r="Z176" i="47"/>
  <c r="AR89" i="47"/>
  <c r="AR94" i="47"/>
  <c r="AY94" i="47"/>
  <c r="BM90" i="47"/>
  <c r="AD90" i="47"/>
  <c r="AA90" i="47"/>
  <c r="Z90" i="47"/>
  <c r="AY195" i="47"/>
  <c r="AD103" i="47"/>
  <c r="BK103" i="47"/>
  <c r="AB103" i="47"/>
  <c r="AA103" i="47"/>
  <c r="Z179" i="47"/>
  <c r="BJ180" i="47"/>
  <c r="BK180" i="47" s="1"/>
  <c r="AD181" i="47"/>
  <c r="BJ163" i="47"/>
  <c r="BK163" i="47" s="1"/>
  <c r="Z164" i="47"/>
  <c r="AR65" i="47"/>
  <c r="Z188" i="47"/>
  <c r="BJ201" i="47"/>
  <c r="BK201" i="47" s="1"/>
  <c r="AB202" i="47"/>
  <c r="BJ152" i="47"/>
  <c r="BK152" i="47" s="1"/>
  <c r="AB226" i="47"/>
  <c r="Z96" i="47"/>
  <c r="Z47" i="47"/>
  <c r="BJ48" i="47"/>
  <c r="BK48" i="47" s="1"/>
  <c r="AY48" i="47"/>
  <c r="Z92" i="47"/>
  <c r="BJ93" i="47"/>
  <c r="BK93" i="47" s="1"/>
  <c r="AY93" i="47"/>
  <c r="AA169" i="47"/>
  <c r="BJ176" i="47"/>
  <c r="BK176" i="47" s="1"/>
  <c r="Z229" i="47"/>
  <c r="BM54" i="47"/>
  <c r="AR61" i="47"/>
  <c r="Z44" i="47"/>
  <c r="AY89" i="47"/>
  <c r="Z125" i="47"/>
  <c r="AR230" i="47"/>
  <c r="BJ49" i="47"/>
  <c r="BK49" i="47" s="1"/>
  <c r="AD94" i="47"/>
  <c r="AY97" i="47"/>
  <c r="AX141" i="47"/>
  <c r="BJ142" i="47"/>
  <c r="BK142" i="47" s="1"/>
  <c r="AR147" i="47"/>
  <c r="BK130" i="47"/>
  <c r="BT130" i="47" s="1"/>
  <c r="Z130" i="47"/>
  <c r="AE130" i="47" s="1"/>
  <c r="AF130" i="47" s="1"/>
  <c r="BO130" i="47" s="1"/>
  <c r="AD107" i="47"/>
  <c r="BK107" i="47"/>
  <c r="AB107" i="47"/>
  <c r="AA107" i="47"/>
  <c r="BM155" i="47"/>
  <c r="AD155" i="47"/>
  <c r="AC155" i="47"/>
  <c r="AA165" i="47"/>
  <c r="AY165" i="47"/>
  <c r="AY213" i="47"/>
  <c r="AY231" i="47"/>
  <c r="AY232" i="47"/>
  <c r="BJ179" i="47"/>
  <c r="BK179" i="47" s="1"/>
  <c r="AA179" i="47"/>
  <c r="Z162" i="47"/>
  <c r="BJ164" i="47"/>
  <c r="BK164" i="47" s="1"/>
  <c r="AA164" i="47"/>
  <c r="AR121" i="47"/>
  <c r="AZ121" i="47" s="1"/>
  <c r="BJ66" i="47"/>
  <c r="BK66" i="47" s="1"/>
  <c r="AA188" i="47"/>
  <c r="AR188" i="47"/>
  <c r="AX201" i="47"/>
  <c r="BJ202" i="47"/>
  <c r="BK202" i="47" s="1"/>
  <c r="AX202" i="47"/>
  <c r="AR151" i="47"/>
  <c r="BM151" i="47"/>
  <c r="BJ226" i="47"/>
  <c r="BK226" i="47" s="1"/>
  <c r="AD226" i="47"/>
  <c r="Z105" i="47"/>
  <c r="BJ96" i="47"/>
  <c r="BK96" i="47" s="1"/>
  <c r="AX227" i="47"/>
  <c r="AA47" i="47"/>
  <c r="AR47" i="47"/>
  <c r="AX48" i="47"/>
  <c r="AA92" i="47"/>
  <c r="AR92" i="47"/>
  <c r="BJ169" i="47"/>
  <c r="BK169" i="47" s="1"/>
  <c r="AB169" i="47"/>
  <c r="BJ229" i="47"/>
  <c r="BK229" i="47" s="1"/>
  <c r="AD229" i="47"/>
  <c r="AA54" i="47"/>
  <c r="AD44" i="47"/>
  <c r="AE56" i="47"/>
  <c r="AF56" i="47" s="1"/>
  <c r="BO56" i="47" s="1"/>
  <c r="BR56" i="47" s="1"/>
  <c r="AA125" i="47"/>
  <c r="AR125" i="47"/>
  <c r="BK125" i="47"/>
  <c r="AR137" i="47"/>
  <c r="AA230" i="47"/>
  <c r="Z197" i="47"/>
  <c r="AR197" i="47"/>
  <c r="AZ197" i="47" s="1"/>
  <c r="AR141" i="47"/>
  <c r="BM147" i="47"/>
  <c r="AD147" i="47"/>
  <c r="Z147" i="47"/>
  <c r="AY184" i="47"/>
  <c r="AY63" i="47"/>
  <c r="AY27" i="47"/>
  <c r="BM33" i="47"/>
  <c r="AD33" i="47"/>
  <c r="AA33" i="47"/>
  <c r="Z33" i="47"/>
  <c r="AY50" i="47"/>
  <c r="AR51" i="47"/>
  <c r="AR52" i="47"/>
  <c r="AX107" i="47"/>
  <c r="AR103" i="47"/>
  <c r="Z181" i="47"/>
  <c r="BJ162" i="47"/>
  <c r="BK162" i="47" s="1"/>
  <c r="AA162" i="47"/>
  <c r="AR163" i="47"/>
  <c r="AD164" i="47"/>
  <c r="BM164" i="47"/>
  <c r="AB188" i="47"/>
  <c r="AR202" i="47"/>
  <c r="Z151" i="47"/>
  <c r="Z226" i="47"/>
  <c r="AX226" i="47"/>
  <c r="BJ105" i="47"/>
  <c r="BK105" i="47" s="1"/>
  <c r="AX96" i="47"/>
  <c r="BJ227" i="47"/>
  <c r="BK227" i="47" s="1"/>
  <c r="AR227" i="47"/>
  <c r="AR48" i="47"/>
  <c r="AX229" i="47"/>
  <c r="AX54" i="47"/>
  <c r="AX230" i="47"/>
  <c r="AX49" i="47"/>
  <c r="AZ49" i="47" s="1"/>
  <c r="BJ197" i="47"/>
  <c r="BK197" i="47" s="1"/>
  <c r="Z94" i="47"/>
  <c r="BJ97" i="47"/>
  <c r="BK97" i="47" s="1"/>
  <c r="AA147" i="47"/>
  <c r="AY211" i="47"/>
  <c r="AX98" i="47"/>
  <c r="AY212" i="47"/>
  <c r="AY128" i="47"/>
  <c r="AX189" i="47"/>
  <c r="AX58" i="47"/>
  <c r="AZ58" i="47" s="1"/>
  <c r="BT58" i="47" s="1"/>
  <c r="AA67" i="47"/>
  <c r="AD67" i="47"/>
  <c r="Z67" i="47"/>
  <c r="AX106" i="47"/>
  <c r="AR107" i="47"/>
  <c r="BM124" i="47"/>
  <c r="BK124" i="47"/>
  <c r="AD124" i="47"/>
  <c r="AB124" i="47"/>
  <c r="AA124" i="47"/>
  <c r="Z124" i="47"/>
  <c r="Z114" i="47"/>
  <c r="BM114" i="47"/>
  <c r="Z30" i="47"/>
  <c r="Z221" i="47"/>
  <c r="AB144" i="47"/>
  <c r="BK144" i="47"/>
  <c r="Z196" i="47"/>
  <c r="BK196" i="47"/>
  <c r="AR42" i="47"/>
  <c r="AA59" i="47"/>
  <c r="AR98" i="47"/>
  <c r="AR222" i="47"/>
  <c r="AB128" i="47"/>
  <c r="AD26" i="47"/>
  <c r="Z160" i="47"/>
  <c r="AR207" i="47"/>
  <c r="AB50" i="47"/>
  <c r="AY53" i="47"/>
  <c r="Z68" i="47"/>
  <c r="Z74" i="47"/>
  <c r="AY83" i="47"/>
  <c r="Z87" i="47"/>
  <c r="BK87" i="47"/>
  <c r="Z133" i="47"/>
  <c r="BK149" i="47"/>
  <c r="AY155" i="47"/>
  <c r="AD166" i="47"/>
  <c r="AY166" i="47"/>
  <c r="AX190" i="47"/>
  <c r="BK191" i="47"/>
  <c r="AB192" i="47"/>
  <c r="Z213" i="47"/>
  <c r="Z231" i="47"/>
  <c r="Z232" i="47"/>
  <c r="Z233" i="47"/>
  <c r="AA114" i="47"/>
  <c r="BJ35" i="47"/>
  <c r="BK35" i="47" s="1"/>
  <c r="Z29" i="47"/>
  <c r="AA30" i="47"/>
  <c r="AA203" i="47"/>
  <c r="AA221" i="47"/>
  <c r="AR115" i="47"/>
  <c r="AD144" i="47"/>
  <c r="AA196" i="47"/>
  <c r="BM196" i="47"/>
  <c r="AX184" i="47"/>
  <c r="AD185" i="47"/>
  <c r="AB59" i="47"/>
  <c r="AY98" i="47"/>
  <c r="AX212" i="47"/>
  <c r="AA189" i="47"/>
  <c r="AX223" i="47"/>
  <c r="Z27" i="47"/>
  <c r="AA160" i="47"/>
  <c r="AY207" i="47"/>
  <c r="Z51" i="47"/>
  <c r="AX53" i="47"/>
  <c r="AA68" i="47"/>
  <c r="AD73" i="47"/>
  <c r="AA74" i="47"/>
  <c r="Z79" i="47"/>
  <c r="Z82" i="47"/>
  <c r="AA87" i="47"/>
  <c r="BK106" i="47"/>
  <c r="AA133" i="47"/>
  <c r="Z149" i="47"/>
  <c r="AX153" i="47"/>
  <c r="Z166" i="47"/>
  <c r="AX166" i="47"/>
  <c r="AB191" i="47"/>
  <c r="AD192" i="47"/>
  <c r="AA213" i="47"/>
  <c r="AA231" i="47"/>
  <c r="AA232" i="47"/>
  <c r="AA233" i="47"/>
  <c r="BJ143" i="47"/>
  <c r="BK143" i="47" s="1"/>
  <c r="AB225" i="47"/>
  <c r="AX225" i="47"/>
  <c r="AR211" i="47"/>
  <c r="BJ114" i="47"/>
  <c r="BK114" i="47" s="1"/>
  <c r="Z101" i="47"/>
  <c r="AA29" i="47"/>
  <c r="AD30" i="47"/>
  <c r="AX102" i="47"/>
  <c r="AZ102" i="47" s="1"/>
  <c r="AB203" i="47"/>
  <c r="AB221" i="47"/>
  <c r="Z144" i="47"/>
  <c r="AX144" i="47"/>
  <c r="Z198" i="47"/>
  <c r="AR198" i="47"/>
  <c r="AZ198" i="47" s="1"/>
  <c r="BK198" i="47"/>
  <c r="AD196" i="47"/>
  <c r="AX196" i="47"/>
  <c r="AZ184" i="47"/>
  <c r="BM59" i="47"/>
  <c r="AR128" i="47"/>
  <c r="AB145" i="47"/>
  <c r="AX32" i="47"/>
  <c r="AR223" i="47"/>
  <c r="Z26" i="47"/>
  <c r="AA27" i="47"/>
  <c r="AD160" i="47"/>
  <c r="AR50" i="47"/>
  <c r="Z52" i="47"/>
  <c r="AR53" i="47"/>
  <c r="AZ53" i="47" s="1"/>
  <c r="AE57" i="47"/>
  <c r="AF57" i="47" s="1"/>
  <c r="BO57" i="47" s="1"/>
  <c r="AB68" i="47"/>
  <c r="Z69" i="47"/>
  <c r="Z73" i="47"/>
  <c r="AD74" i="47"/>
  <c r="AA79" i="47"/>
  <c r="AA82" i="47"/>
  <c r="AR83" i="47"/>
  <c r="AX83" i="47"/>
  <c r="AB87" i="47"/>
  <c r="Z106" i="47"/>
  <c r="AB133" i="47"/>
  <c r="Z153" i="47"/>
  <c r="AR153" i="47"/>
  <c r="Z154" i="47"/>
  <c r="Z183" i="47"/>
  <c r="AR166" i="47"/>
  <c r="AX191" i="47"/>
  <c r="Z192" i="47"/>
  <c r="BK192" i="47"/>
  <c r="AD233" i="47"/>
  <c r="Y38" i="47"/>
  <c r="AC38" i="47"/>
  <c r="Y86" i="47"/>
  <c r="AC86" i="47"/>
  <c r="Y104" i="47"/>
  <c r="AC104" i="47"/>
  <c r="Y117" i="47"/>
  <c r="AC117" i="47"/>
  <c r="Y132" i="47"/>
  <c r="AC132" i="47"/>
  <c r="AC28" i="47"/>
  <c r="AA25" i="47"/>
  <c r="Z28" i="47"/>
  <c r="AD28" i="47"/>
  <c r="BM28" i="47"/>
  <c r="Y31" i="47"/>
  <c r="AC31" i="47"/>
  <c r="AA34" i="47"/>
  <c r="AB60" i="47"/>
  <c r="AB37" i="47"/>
  <c r="Z38" i="47"/>
  <c r="AD38" i="47"/>
  <c r="BM38" i="47"/>
  <c r="AB41" i="47"/>
  <c r="AB43" i="47"/>
  <c r="AA46" i="47"/>
  <c r="Y55" i="47"/>
  <c r="AC55" i="47"/>
  <c r="AB75" i="47"/>
  <c r="AA64" i="47"/>
  <c r="AA70" i="47"/>
  <c r="AB71" i="47"/>
  <c r="Y158" i="47"/>
  <c r="AC158" i="47"/>
  <c r="AB76" i="47"/>
  <c r="AB168" i="47"/>
  <c r="AA178" i="47"/>
  <c r="AA77" i="47"/>
  <c r="AA80" i="47"/>
  <c r="Y81" i="47"/>
  <c r="AC81" i="47"/>
  <c r="Z86" i="47"/>
  <c r="AD86" i="47"/>
  <c r="BM86" i="47"/>
  <c r="Y88" i="47"/>
  <c r="AC88" i="47"/>
  <c r="AA91" i="47"/>
  <c r="Y95" i="47"/>
  <c r="AC95" i="47"/>
  <c r="AB99" i="47"/>
  <c r="Z104" i="47"/>
  <c r="AD104" i="47"/>
  <c r="BM104" i="47"/>
  <c r="Y110" i="47"/>
  <c r="AC110" i="47"/>
  <c r="AB111" i="47"/>
  <c r="AA112" i="47"/>
  <c r="Z117" i="47"/>
  <c r="AD117" i="47"/>
  <c r="AC119" i="47"/>
  <c r="BM119" i="47"/>
  <c r="Y120" i="47"/>
  <c r="AC120" i="47"/>
  <c r="AB122" i="47"/>
  <c r="Y129" i="47"/>
  <c r="AC129" i="47"/>
  <c r="BM129" i="47"/>
  <c r="AB131" i="47"/>
  <c r="Z132" i="47"/>
  <c r="AD132" i="47"/>
  <c r="BM132" i="47"/>
  <c r="Y134" i="47"/>
  <c r="AC134" i="47"/>
  <c r="Y60" i="47"/>
  <c r="AC60" i="47"/>
  <c r="BM60" i="47"/>
  <c r="Y37" i="47"/>
  <c r="AC37" i="47"/>
  <c r="AA38" i="47"/>
  <c r="Y41" i="47"/>
  <c r="AC41" i="47"/>
  <c r="BM41" i="47"/>
  <c r="Y43" i="47"/>
  <c r="AC43" i="47"/>
  <c r="Y75" i="47"/>
  <c r="AC75" i="47"/>
  <c r="Y71" i="47"/>
  <c r="AC71" i="47"/>
  <c r="Y76" i="47"/>
  <c r="AC76" i="47"/>
  <c r="Y168" i="47"/>
  <c r="AC168" i="47"/>
  <c r="AA86" i="47"/>
  <c r="Y99" i="47"/>
  <c r="AC99" i="47"/>
  <c r="AA104" i="47"/>
  <c r="Y111" i="47"/>
  <c r="AC111" i="47"/>
  <c r="AA117" i="47"/>
  <c r="Y119" i="47"/>
  <c r="AD119" i="47"/>
  <c r="Y122" i="47"/>
  <c r="AC122" i="47"/>
  <c r="Y131" i="47"/>
  <c r="AC131" i="47"/>
  <c r="AA132" i="47"/>
  <c r="Y24" i="47"/>
  <c r="AC24" i="47"/>
  <c r="AA28" i="47"/>
  <c r="Z24" i="47"/>
  <c r="AD24" i="47"/>
  <c r="BM24" i="47"/>
  <c r="Y25" i="47"/>
  <c r="AC25" i="47"/>
  <c r="Y34" i="47"/>
  <c r="Z60" i="47"/>
  <c r="Z37" i="47"/>
  <c r="AD37" i="47"/>
  <c r="Z41" i="47"/>
  <c r="Z43" i="47"/>
  <c r="AD43" i="47"/>
  <c r="Y46" i="47"/>
  <c r="AC46" i="47"/>
  <c r="Z75" i="47"/>
  <c r="AD75" i="47"/>
  <c r="Y64" i="47"/>
  <c r="Y70" i="47"/>
  <c r="Z71" i="47"/>
  <c r="Z76" i="47"/>
  <c r="Z168" i="47"/>
  <c r="AD168" i="47"/>
  <c r="Y178" i="47"/>
  <c r="Y77" i="47"/>
  <c r="AC77" i="47"/>
  <c r="Y80" i="47"/>
  <c r="AC80" i="47"/>
  <c r="Y85" i="47"/>
  <c r="AC85" i="47"/>
  <c r="Y91" i="47"/>
  <c r="AC91" i="47"/>
  <c r="Z99" i="47"/>
  <c r="AD99" i="47"/>
  <c r="Z111" i="47"/>
  <c r="AD111" i="47"/>
  <c r="Y112" i="47"/>
  <c r="AC112" i="47"/>
  <c r="Z122" i="47"/>
  <c r="AD122" i="47"/>
  <c r="Y126" i="47"/>
  <c r="AC126" i="47"/>
  <c r="Z131" i="47"/>
  <c r="AD131" i="47"/>
  <c r="BJ136" i="47"/>
  <c r="BK136" i="47" s="1"/>
  <c r="Y136" i="47"/>
  <c r="AC136" i="47"/>
  <c r="BM136" i="47"/>
  <c r="Y138" i="47"/>
  <c r="AC138" i="47"/>
  <c r="AA139" i="47"/>
  <c r="Y140" i="47"/>
  <c r="AC140" i="47"/>
  <c r="AA173" i="47"/>
  <c r="Y170" i="47"/>
  <c r="AC170" i="47"/>
  <c r="AA116" i="47"/>
  <c r="AD146" i="47"/>
  <c r="BM146" i="47"/>
  <c r="Y148" i="47"/>
  <c r="AC148" i="47"/>
  <c r="AA108" i="47"/>
  <c r="Y150" i="47"/>
  <c r="AC150" i="47"/>
  <c r="Z174" i="47"/>
  <c r="AD174" i="47"/>
  <c r="BM174" i="47"/>
  <c r="Y214" i="47"/>
  <c r="AC214" i="47"/>
  <c r="Z215" i="47"/>
  <c r="AD215" i="47"/>
  <c r="AD204" i="47"/>
  <c r="BM204" i="47"/>
  <c r="Z206" i="47"/>
  <c r="AD206" i="47"/>
  <c r="BM206" i="47"/>
  <c r="Z218" i="47"/>
  <c r="AD218" i="47"/>
  <c r="BM218" i="47"/>
  <c r="AA228" i="47"/>
  <c r="Z234" i="47"/>
  <c r="AD234" i="47"/>
  <c r="BM234" i="47"/>
  <c r="BM219" i="47"/>
  <c r="BM138" i="47"/>
  <c r="BM140" i="47"/>
  <c r="AB173" i="47"/>
  <c r="Z170" i="47"/>
  <c r="AD170" i="47"/>
  <c r="BM170" i="47"/>
  <c r="AB116" i="47"/>
  <c r="AB108" i="47"/>
  <c r="Z150" i="47"/>
  <c r="AD150" i="47"/>
  <c r="Y156" i="47"/>
  <c r="Y161" i="47"/>
  <c r="AC161" i="47"/>
  <c r="AA174" i="47"/>
  <c r="Y167" i="47"/>
  <c r="AC167" i="47"/>
  <c r="Y177" i="47"/>
  <c r="AC177" i="47"/>
  <c r="AB186" i="47"/>
  <c r="Z214" i="47"/>
  <c r="AD214" i="47"/>
  <c r="AA215" i="47"/>
  <c r="AB216" i="47"/>
  <c r="Y199" i="47"/>
  <c r="AC199" i="47"/>
  <c r="AA204" i="47"/>
  <c r="Y205" i="47"/>
  <c r="AC205" i="47"/>
  <c r="AA206" i="47"/>
  <c r="Y208" i="47"/>
  <c r="AC208" i="47"/>
  <c r="AB217" i="47"/>
  <c r="AA218" i="47"/>
  <c r="Y224" i="47"/>
  <c r="AC224" i="47"/>
  <c r="AB228" i="47"/>
  <c r="AA234" i="47"/>
  <c r="AA219" i="47"/>
  <c r="BM78" i="47"/>
  <c r="AD78" i="47"/>
  <c r="Z78" i="47"/>
  <c r="AC78" i="47"/>
  <c r="Y78" i="47"/>
  <c r="AB171" i="47"/>
  <c r="AA171" i="47"/>
  <c r="BM171" i="47"/>
  <c r="AD171" i="47"/>
  <c r="Z171" i="47"/>
  <c r="Y171" i="47"/>
  <c r="AR171" i="47"/>
  <c r="Y139" i="47"/>
  <c r="AC139" i="47"/>
  <c r="Y173" i="47"/>
  <c r="AC173" i="47"/>
  <c r="AA170" i="47"/>
  <c r="Y116" i="47"/>
  <c r="AC116" i="47"/>
  <c r="Y108" i="47"/>
  <c r="AC108" i="47"/>
  <c r="AB174" i="47"/>
  <c r="Y186" i="47"/>
  <c r="AC186" i="47"/>
  <c r="AA214" i="47"/>
  <c r="AB215" i="47"/>
  <c r="Y216" i="47"/>
  <c r="AB204" i="47"/>
  <c r="AB206" i="47"/>
  <c r="Y217" i="47"/>
  <c r="AC217" i="47"/>
  <c r="AB218" i="47"/>
  <c r="Y228" i="47"/>
  <c r="AC228" i="47"/>
  <c r="AB234" i="47"/>
  <c r="Z116" i="47"/>
  <c r="AD116" i="47"/>
  <c r="Y146" i="47"/>
  <c r="AC146" i="47"/>
  <c r="Z108" i="47"/>
  <c r="Y174" i="47"/>
  <c r="AC174" i="47"/>
  <c r="AB214" i="47"/>
  <c r="Y215" i="47"/>
  <c r="Y204" i="47"/>
  <c r="AC204" i="47"/>
  <c r="Y206" i="47"/>
  <c r="AC206" i="47"/>
  <c r="Y218" i="47"/>
  <c r="AC218" i="47"/>
  <c r="Y234" i="47"/>
  <c r="AC234" i="47"/>
  <c r="Y219" i="47"/>
  <c r="AC219" i="47"/>
  <c r="BJ159" i="47"/>
  <c r="BK159" i="47" s="1"/>
  <c r="Y40" i="47"/>
  <c r="AC40" i="47"/>
  <c r="Y109" i="47"/>
  <c r="AC109" i="47"/>
  <c r="Y157" i="47"/>
  <c r="AC157" i="47"/>
  <c r="Y200" i="47"/>
  <c r="AC200" i="47"/>
  <c r="Z123" i="47"/>
  <c r="AD123" i="47"/>
  <c r="BM123" i="47"/>
  <c r="Y72" i="47"/>
  <c r="AC72" i="47"/>
  <c r="Z135" i="47"/>
  <c r="AD135" i="47"/>
  <c r="BM135" i="47"/>
  <c r="Y209" i="47"/>
  <c r="AC209" i="47"/>
  <c r="Y163" i="47"/>
  <c r="AC163" i="47"/>
  <c r="Y121" i="47"/>
  <c r="AD121" i="47"/>
  <c r="Z65" i="47"/>
  <c r="AD65" i="47"/>
  <c r="Z66" i="47"/>
  <c r="AD66" i="47"/>
  <c r="Z187" i="47"/>
  <c r="AD187" i="47"/>
  <c r="Y127" i="47"/>
  <c r="AC127" i="47"/>
  <c r="Y159" i="47"/>
  <c r="AC159" i="47"/>
  <c r="Z40" i="47"/>
  <c r="AD40" i="47"/>
  <c r="BM40" i="47"/>
  <c r="AB220" i="47"/>
  <c r="Z109" i="47"/>
  <c r="AD109" i="47"/>
  <c r="AB100" i="47"/>
  <c r="Z157" i="47"/>
  <c r="AD157" i="47"/>
  <c r="Z200" i="47"/>
  <c r="AD200" i="47"/>
  <c r="AB113" i="47"/>
  <c r="AA123" i="47"/>
  <c r="Z72" i="47"/>
  <c r="AD72" i="47"/>
  <c r="AA135" i="47"/>
  <c r="Z209" i="47"/>
  <c r="AD209" i="47"/>
  <c r="BM209" i="47"/>
  <c r="Y210" i="47"/>
  <c r="AC210" i="47"/>
  <c r="AB179" i="47"/>
  <c r="AB180" i="47"/>
  <c r="AB181" i="47"/>
  <c r="BK181" i="47"/>
  <c r="AB162" i="47"/>
  <c r="Z163" i="47"/>
  <c r="AD163" i="47"/>
  <c r="BM163" i="47"/>
  <c r="AB164" i="47"/>
  <c r="Z121" i="47"/>
  <c r="AA65" i="47"/>
  <c r="AA66" i="47"/>
  <c r="AA187" i="47"/>
  <c r="Z159" i="47"/>
  <c r="AD159" i="47"/>
  <c r="Y39" i="47"/>
  <c r="AC39" i="47"/>
  <c r="Y220" i="47"/>
  <c r="AC220" i="47"/>
  <c r="AA109" i="47"/>
  <c r="Y100" i="47"/>
  <c r="AC100" i="47"/>
  <c r="AA200" i="47"/>
  <c r="Y113" i="47"/>
  <c r="AC113" i="47"/>
  <c r="AB123" i="47"/>
  <c r="AB135" i="47"/>
  <c r="Y179" i="47"/>
  <c r="Y180" i="47"/>
  <c r="Y181" i="47"/>
  <c r="Y162" i="47"/>
  <c r="AC162" i="47"/>
  <c r="AA163" i="47"/>
  <c r="Y164" i="47"/>
  <c r="AC164" i="47"/>
  <c r="AB121" i="47"/>
  <c r="BK121" i="47"/>
  <c r="AB65" i="47"/>
  <c r="AB66" i="47"/>
  <c r="AB187" i="47"/>
  <c r="AX187" i="47"/>
  <c r="Y123" i="47"/>
  <c r="AC123" i="47"/>
  <c r="Y135" i="47"/>
  <c r="AC135" i="47"/>
  <c r="AC121" i="47"/>
  <c r="Y65" i="47"/>
  <c r="Y66" i="47"/>
  <c r="Y187" i="47"/>
  <c r="AC187" i="47"/>
  <c r="Y201" i="47"/>
  <c r="AC201" i="47"/>
  <c r="AA202" i="47"/>
  <c r="Y151" i="47"/>
  <c r="AC151" i="47"/>
  <c r="AB152" i="47"/>
  <c r="BM105" i="47"/>
  <c r="Y96" i="47"/>
  <c r="AC96" i="47"/>
  <c r="AB227" i="47"/>
  <c r="Y48" i="47"/>
  <c r="AC48" i="47"/>
  <c r="Y93" i="47"/>
  <c r="AC93" i="47"/>
  <c r="Y176" i="47"/>
  <c r="AC176" i="47"/>
  <c r="Y229" i="47"/>
  <c r="AC229" i="47"/>
  <c r="BK54" i="47"/>
  <c r="AB61" i="47"/>
  <c r="BM61" i="47"/>
  <c r="Y44" i="47"/>
  <c r="AC44" i="47"/>
  <c r="BM44" i="47"/>
  <c r="Y89" i="47"/>
  <c r="AC89" i="47"/>
  <c r="BM89" i="47"/>
  <c r="AB172" i="47"/>
  <c r="BK172" i="47"/>
  <c r="AB137" i="47"/>
  <c r="BM137" i="47"/>
  <c r="BM118" i="47"/>
  <c r="BK118" i="47"/>
  <c r="Y118" i="47"/>
  <c r="AC118" i="47"/>
  <c r="BM175" i="47"/>
  <c r="AB175" i="47"/>
  <c r="AA175" i="47"/>
  <c r="Y175" i="47"/>
  <c r="AY175" i="47"/>
  <c r="BJ230" i="47"/>
  <c r="BK230" i="47" s="1"/>
  <c r="Y152" i="47"/>
  <c r="AC152" i="47"/>
  <c r="Y227" i="47"/>
  <c r="AC227" i="47"/>
  <c r="Y61" i="47"/>
  <c r="AC61" i="47"/>
  <c r="Y172" i="47"/>
  <c r="AC172" i="47"/>
  <c r="BM172" i="47"/>
  <c r="Y137" i="47"/>
  <c r="AC137" i="47"/>
  <c r="BJ175" i="47"/>
  <c r="BK175" i="47" s="1"/>
  <c r="Y188" i="47"/>
  <c r="AC188" i="47"/>
  <c r="AA201" i="47"/>
  <c r="Y202" i="47"/>
  <c r="AC202" i="47"/>
  <c r="AA151" i="47"/>
  <c r="Z152" i="47"/>
  <c r="AD152" i="47"/>
  <c r="BM152" i="47"/>
  <c r="Y226" i="47"/>
  <c r="AC226" i="47"/>
  <c r="AB105" i="47"/>
  <c r="AA96" i="47"/>
  <c r="Z227" i="47"/>
  <c r="AD227" i="47"/>
  <c r="BM227" i="47"/>
  <c r="Y47" i="47"/>
  <c r="AC47" i="47"/>
  <c r="AA48" i="47"/>
  <c r="Y92" i="47"/>
  <c r="AC92" i="47"/>
  <c r="AA93" i="47"/>
  <c r="Y169" i="47"/>
  <c r="AC169" i="47"/>
  <c r="AA176" i="47"/>
  <c r="AA229" i="47"/>
  <c r="Y54" i="47"/>
  <c r="AC54" i="47"/>
  <c r="Z61" i="47"/>
  <c r="AD61" i="47"/>
  <c r="AA44" i="47"/>
  <c r="AA89" i="47"/>
  <c r="Z172" i="47"/>
  <c r="AD172" i="47"/>
  <c r="Y125" i="47"/>
  <c r="Z137" i="47"/>
  <c r="AD137" i="47"/>
  <c r="AA118" i="47"/>
  <c r="AR175" i="47"/>
  <c r="Z202" i="47"/>
  <c r="Y105" i="47"/>
  <c r="AC105" i="47"/>
  <c r="Z169" i="47"/>
  <c r="AB176" i="47"/>
  <c r="Z54" i="47"/>
  <c r="AA61" i="47"/>
  <c r="AB44" i="47"/>
  <c r="AB89" i="47"/>
  <c r="AA137" i="47"/>
  <c r="AB118" i="47"/>
  <c r="Y230" i="47"/>
  <c r="AC230" i="47"/>
  <c r="Z49" i="47"/>
  <c r="AD49" i="47"/>
  <c r="BM49" i="47"/>
  <c r="AB197" i="47"/>
  <c r="BM197" i="47"/>
  <c r="AB94" i="47"/>
  <c r="BK94" i="47"/>
  <c r="AA97" i="47"/>
  <c r="Z141" i="47"/>
  <c r="AD141" i="47"/>
  <c r="BM141" i="47"/>
  <c r="AB142" i="47"/>
  <c r="Z143" i="47"/>
  <c r="AD143" i="47"/>
  <c r="BM143" i="47"/>
  <c r="AB147" i="47"/>
  <c r="AA194" i="47"/>
  <c r="Z225" i="47"/>
  <c r="AD225" i="47"/>
  <c r="Z211" i="47"/>
  <c r="AD211" i="47"/>
  <c r="BM211" i="47"/>
  <c r="Y114" i="47"/>
  <c r="AC114" i="47"/>
  <c r="AB101" i="47"/>
  <c r="AA35" i="47"/>
  <c r="AB29" i="47"/>
  <c r="BK29" i="47"/>
  <c r="AB30" i="47"/>
  <c r="BK30" i="47"/>
  <c r="AB90" i="47"/>
  <c r="BK90" i="47"/>
  <c r="AA102" i="47"/>
  <c r="Z203" i="47"/>
  <c r="AD203" i="47"/>
  <c r="BK203" i="47"/>
  <c r="Y221" i="47"/>
  <c r="AC221" i="47"/>
  <c r="BM221" i="47"/>
  <c r="AB115" i="47"/>
  <c r="BK115" i="47"/>
  <c r="BM195" i="47"/>
  <c r="AA195" i="47"/>
  <c r="BK195" i="47"/>
  <c r="AD195" i="47"/>
  <c r="Z195" i="47"/>
  <c r="Y195" i="47"/>
  <c r="Z230" i="47"/>
  <c r="AA49" i="47"/>
  <c r="Y197" i="47"/>
  <c r="Y94" i="47"/>
  <c r="AC94" i="47"/>
  <c r="AB97" i="47"/>
  <c r="AA141" i="47"/>
  <c r="Y142" i="47"/>
  <c r="AC142" i="47"/>
  <c r="AA143" i="47"/>
  <c r="Y147" i="47"/>
  <c r="AC147" i="47"/>
  <c r="AB194" i="47"/>
  <c r="BM194" i="47"/>
  <c r="AA225" i="47"/>
  <c r="AA211" i="47"/>
  <c r="Y101" i="47"/>
  <c r="AB35" i="47"/>
  <c r="BP35" i="47"/>
  <c r="BQ35" i="47" s="1"/>
  <c r="Y29" i="47"/>
  <c r="AC29" i="47"/>
  <c r="Y30" i="47"/>
  <c r="AC30" i="47"/>
  <c r="Y90" i="47"/>
  <c r="AC90" i="47"/>
  <c r="AB102" i="47"/>
  <c r="BK102" i="47"/>
  <c r="Y115" i="47"/>
  <c r="AC115" i="47"/>
  <c r="BM115" i="47"/>
  <c r="Y97" i="47"/>
  <c r="AC97" i="47"/>
  <c r="Y194" i="47"/>
  <c r="AC194" i="47"/>
  <c r="BP101" i="47"/>
  <c r="Y35" i="47"/>
  <c r="AC35" i="47"/>
  <c r="Y102" i="47"/>
  <c r="AC102" i="47"/>
  <c r="BM102" i="47"/>
  <c r="Z115" i="47"/>
  <c r="AD115" i="47"/>
  <c r="AA193" i="47"/>
  <c r="AD193" i="47"/>
  <c r="Z193" i="47"/>
  <c r="Y193" i="47"/>
  <c r="AC195" i="47"/>
  <c r="Y49" i="47"/>
  <c r="AC49" i="47"/>
  <c r="Z97" i="47"/>
  <c r="AD97" i="47"/>
  <c r="Y141" i="47"/>
  <c r="AC141" i="47"/>
  <c r="Y143" i="47"/>
  <c r="AC143" i="47"/>
  <c r="Z194" i="47"/>
  <c r="BJ194" i="47"/>
  <c r="BK194" i="47" s="1"/>
  <c r="Y225" i="47"/>
  <c r="AC225" i="47"/>
  <c r="Y211" i="47"/>
  <c r="AC211" i="47"/>
  <c r="Z35" i="47"/>
  <c r="Z102" i="47"/>
  <c r="Y203" i="47"/>
  <c r="AB193" i="47"/>
  <c r="Y144" i="47"/>
  <c r="AC144" i="47"/>
  <c r="AB198" i="47"/>
  <c r="AB196" i="47"/>
  <c r="Z45" i="47"/>
  <c r="AD45" i="47"/>
  <c r="Z42" i="47"/>
  <c r="AD42" i="47"/>
  <c r="Z184" i="47"/>
  <c r="AD184" i="47"/>
  <c r="Y36" i="47"/>
  <c r="AC36" i="47"/>
  <c r="AB185" i="47"/>
  <c r="Y59" i="47"/>
  <c r="AC59" i="47"/>
  <c r="AA63" i="47"/>
  <c r="BK63" i="47"/>
  <c r="AA98" i="47"/>
  <c r="AA212" i="47"/>
  <c r="AA222" i="47"/>
  <c r="Z128" i="47"/>
  <c r="AD128" i="47"/>
  <c r="Y189" i="47"/>
  <c r="AC189" i="47"/>
  <c r="Z145" i="47"/>
  <c r="AD145" i="47"/>
  <c r="AA32" i="47"/>
  <c r="Y223" i="47"/>
  <c r="AC223" i="47"/>
  <c r="Y198" i="47"/>
  <c r="Y196" i="47"/>
  <c r="AA45" i="47"/>
  <c r="AA42" i="47"/>
  <c r="AA184" i="47"/>
  <c r="BK184" i="47"/>
  <c r="Z36" i="47"/>
  <c r="AD36" i="47"/>
  <c r="Y185" i="47"/>
  <c r="AC185" i="47"/>
  <c r="Z59" i="47"/>
  <c r="AD59" i="47"/>
  <c r="AB63" i="47"/>
  <c r="BM63" i="47"/>
  <c r="AB98" i="47"/>
  <c r="BK98" i="47"/>
  <c r="AB212" i="47"/>
  <c r="BK212" i="47"/>
  <c r="AB222" i="47"/>
  <c r="BK222" i="47"/>
  <c r="AA128" i="47"/>
  <c r="Z189" i="47"/>
  <c r="AD189" i="47"/>
  <c r="AA145" i="47"/>
  <c r="AB32" i="47"/>
  <c r="BK32" i="47"/>
  <c r="Z223" i="47"/>
  <c r="AD223" i="47"/>
  <c r="AB45" i="47"/>
  <c r="BK45" i="47"/>
  <c r="AB42" i="47"/>
  <c r="AB184" i="47"/>
  <c r="BM184" i="47"/>
  <c r="AA36" i="47"/>
  <c r="Y63" i="47"/>
  <c r="AC63" i="47"/>
  <c r="Y98" i="47"/>
  <c r="AC98" i="47"/>
  <c r="BM98" i="47"/>
  <c r="Y212" i="47"/>
  <c r="AC212" i="47"/>
  <c r="BM212" i="47"/>
  <c r="Y222" i="47"/>
  <c r="AC222" i="47"/>
  <c r="BM222" i="47"/>
  <c r="Y32" i="47"/>
  <c r="AC32" i="47"/>
  <c r="BM32" i="47"/>
  <c r="AA223" i="47"/>
  <c r="Y45" i="47"/>
  <c r="AC45" i="47"/>
  <c r="Y42" i="47"/>
  <c r="Y184" i="47"/>
  <c r="Z63" i="47"/>
  <c r="Z98" i="47"/>
  <c r="Z212" i="47"/>
  <c r="Z222" i="47"/>
  <c r="Y128" i="47"/>
  <c r="AC128" i="47"/>
  <c r="Y145" i="47"/>
  <c r="Z32" i="47"/>
  <c r="AB223" i="47"/>
  <c r="BK223" i="47"/>
  <c r="AB26" i="47"/>
  <c r="BK26" i="47"/>
  <c r="AB27" i="47"/>
  <c r="BK27" i="47"/>
  <c r="AB160" i="47"/>
  <c r="BK160" i="47"/>
  <c r="AB33" i="47"/>
  <c r="BK33" i="47"/>
  <c r="AA207" i="47"/>
  <c r="Z50" i="47"/>
  <c r="AD50" i="47"/>
  <c r="Y51" i="47"/>
  <c r="AC51" i="47"/>
  <c r="BM51" i="47"/>
  <c r="AB52" i="47"/>
  <c r="BK52" i="47"/>
  <c r="AA53" i="47"/>
  <c r="AB67" i="47"/>
  <c r="AB69" i="47"/>
  <c r="Y74" i="47"/>
  <c r="AC74" i="47"/>
  <c r="Y26" i="47"/>
  <c r="AC26" i="47"/>
  <c r="Y27" i="47"/>
  <c r="AC27" i="47"/>
  <c r="Y160" i="47"/>
  <c r="AC160" i="47"/>
  <c r="Y33" i="47"/>
  <c r="AC33" i="47"/>
  <c r="AB207" i="47"/>
  <c r="BK207" i="47"/>
  <c r="AA50" i="47"/>
  <c r="Y52" i="47"/>
  <c r="AC52" i="47"/>
  <c r="AB53" i="47"/>
  <c r="BK53" i="47"/>
  <c r="Y67" i="47"/>
  <c r="AC67" i="47"/>
  <c r="Y69" i="47"/>
  <c r="AC69" i="47"/>
  <c r="AX74" i="47"/>
  <c r="Y207" i="47"/>
  <c r="AC207" i="47"/>
  <c r="BM207" i="47"/>
  <c r="Y53" i="47"/>
  <c r="AC53" i="47"/>
  <c r="BM53" i="47"/>
  <c r="Z207" i="47"/>
  <c r="Y50" i="47"/>
  <c r="AC50" i="47"/>
  <c r="Z53" i="47"/>
  <c r="Y68" i="47"/>
  <c r="Y73" i="47"/>
  <c r="AR74" i="47"/>
  <c r="Z83" i="47"/>
  <c r="AD83" i="47"/>
  <c r="Y84" i="47"/>
  <c r="AC84" i="47"/>
  <c r="BM84" i="47"/>
  <c r="AD154" i="47"/>
  <c r="BM154" i="47"/>
  <c r="BK190" i="47"/>
  <c r="AB190" i="47"/>
  <c r="AA190" i="47"/>
  <c r="AD190" i="47"/>
  <c r="Z190" i="47"/>
  <c r="Y190" i="47"/>
  <c r="BK79" i="47"/>
  <c r="BK82" i="47"/>
  <c r="AA83" i="47"/>
  <c r="Z84" i="47"/>
  <c r="AD84" i="47"/>
  <c r="Y87" i="47"/>
  <c r="AC87" i="47"/>
  <c r="Y106" i="47"/>
  <c r="AC106" i="47"/>
  <c r="BM106" i="47"/>
  <c r="Y107" i="47"/>
  <c r="AC107" i="47"/>
  <c r="BM107" i="47"/>
  <c r="Y103" i="47"/>
  <c r="AC103" i="47"/>
  <c r="BM103" i="47"/>
  <c r="AA153" i="47"/>
  <c r="AA154" i="47"/>
  <c r="BK155" i="47"/>
  <c r="AB155" i="47"/>
  <c r="AA155" i="47"/>
  <c r="Y155" i="47"/>
  <c r="AC190" i="47"/>
  <c r="BM190" i="47"/>
  <c r="Y79" i="47"/>
  <c r="AC79" i="47"/>
  <c r="Y82" i="47"/>
  <c r="AC82" i="47"/>
  <c r="AB83" i="47"/>
  <c r="BK83" i="47"/>
  <c r="Z107" i="47"/>
  <c r="Z103" i="47"/>
  <c r="Y124" i="47"/>
  <c r="AC124" i="47"/>
  <c r="Y133" i="47"/>
  <c r="AC133" i="47"/>
  <c r="Y149" i="47"/>
  <c r="AC149" i="47"/>
  <c r="AB153" i="47"/>
  <c r="BK153" i="47"/>
  <c r="AB154" i="47"/>
  <c r="Z155" i="47"/>
  <c r="Y83" i="47"/>
  <c r="AC83" i="47"/>
  <c r="Y153" i="47"/>
  <c r="AC153" i="47"/>
  <c r="Y154" i="47"/>
  <c r="AC154" i="47"/>
  <c r="AB182" i="47"/>
  <c r="BK182" i="47"/>
  <c r="AA182" i="47"/>
  <c r="AD182" i="47"/>
  <c r="Z182" i="47"/>
  <c r="Y182" i="47"/>
  <c r="AA183" i="47"/>
  <c r="BK183" i="47"/>
  <c r="AB165" i="47"/>
  <c r="BK165" i="47"/>
  <c r="Y191" i="47"/>
  <c r="AC191" i="47"/>
  <c r="BM191" i="47"/>
  <c r="AB183" i="47"/>
  <c r="Y165" i="47"/>
  <c r="AC165" i="47"/>
  <c r="BM165" i="47"/>
  <c r="BK166" i="47"/>
  <c r="Z191" i="47"/>
  <c r="AD191" i="47"/>
  <c r="Y192" i="47"/>
  <c r="AC192" i="47"/>
  <c r="BK213" i="47"/>
  <c r="BK231" i="47"/>
  <c r="BK232" i="47"/>
  <c r="AB233" i="47"/>
  <c r="BK233" i="47"/>
  <c r="Y183" i="47"/>
  <c r="Z165" i="47"/>
  <c r="Y166" i="47"/>
  <c r="AC166" i="47"/>
  <c r="Y213" i="47"/>
  <c r="AC213" i="47"/>
  <c r="Y231" i="47"/>
  <c r="AC231" i="47"/>
  <c r="Y232" i="47"/>
  <c r="AC232" i="47"/>
  <c r="Y233" i="47"/>
  <c r="AC233" i="47"/>
  <c r="BQ95" i="46"/>
  <c r="BI95" i="46"/>
  <c r="BE95" i="46"/>
  <c r="AW95" i="46"/>
  <c r="AV95" i="46"/>
  <c r="AT95" i="46"/>
  <c r="AQ95" i="46"/>
  <c r="AP95" i="46"/>
  <c r="AN95" i="46"/>
  <c r="AH95" i="46"/>
  <c r="X95" i="46"/>
  <c r="W95" i="46"/>
  <c r="V95" i="46"/>
  <c r="BN95" i="46" s="1"/>
  <c r="O95" i="46"/>
  <c r="AA95" i="46" s="1"/>
  <c r="BQ241" i="46"/>
  <c r="BI241" i="46"/>
  <c r="BE241" i="46"/>
  <c r="AW241" i="46"/>
  <c r="AV241" i="46"/>
  <c r="AT241" i="46"/>
  <c r="AQ241" i="46"/>
  <c r="AP241" i="46"/>
  <c r="AN241" i="46"/>
  <c r="AH241" i="46"/>
  <c r="X241" i="46"/>
  <c r="W241" i="46"/>
  <c r="V241" i="46"/>
  <c r="O241" i="46"/>
  <c r="AB241" i="46" s="1"/>
  <c r="BQ240" i="46"/>
  <c r="BI240" i="46"/>
  <c r="BE240" i="46"/>
  <c r="AW240" i="46"/>
  <c r="AV240" i="46"/>
  <c r="AT240" i="46"/>
  <c r="AQ240" i="46"/>
  <c r="AP240" i="46"/>
  <c r="AN240" i="46"/>
  <c r="AH240" i="46"/>
  <c r="X240" i="46"/>
  <c r="W240" i="46"/>
  <c r="V240" i="46"/>
  <c r="O240" i="46"/>
  <c r="AA240" i="46" s="1"/>
  <c r="BQ239" i="46"/>
  <c r="BI239" i="46"/>
  <c r="BE239" i="46"/>
  <c r="AW239" i="46"/>
  <c r="AV239" i="46"/>
  <c r="AT239" i="46"/>
  <c r="AQ239" i="46"/>
  <c r="AP239" i="46"/>
  <c r="AN239" i="46"/>
  <c r="AH239" i="46"/>
  <c r="X239" i="46"/>
  <c r="W239" i="46"/>
  <c r="V239" i="46"/>
  <c r="O239" i="46"/>
  <c r="AA239" i="46" s="1"/>
  <c r="BQ238" i="46"/>
  <c r="BI238" i="46"/>
  <c r="BE238" i="46"/>
  <c r="AW238" i="46"/>
  <c r="AV238" i="46"/>
  <c r="AT238" i="46"/>
  <c r="AQ238" i="46"/>
  <c r="AP238" i="46"/>
  <c r="AN238" i="46"/>
  <c r="AH238" i="46"/>
  <c r="X238" i="46"/>
  <c r="W238" i="46"/>
  <c r="V238" i="46"/>
  <c r="O238" i="46"/>
  <c r="BM238" i="46" s="1"/>
  <c r="BQ237" i="46"/>
  <c r="BI237" i="46"/>
  <c r="BE237" i="46"/>
  <c r="AW237" i="46"/>
  <c r="AV237" i="46"/>
  <c r="AT237" i="46"/>
  <c r="AQ237" i="46"/>
  <c r="AP237" i="46"/>
  <c r="AN237" i="46"/>
  <c r="AH237" i="46"/>
  <c r="X237" i="46"/>
  <c r="W237" i="46"/>
  <c r="V237" i="46"/>
  <c r="O237" i="46"/>
  <c r="BQ236" i="46"/>
  <c r="BI236" i="46"/>
  <c r="BE236" i="46"/>
  <c r="AW236" i="46"/>
  <c r="AV236" i="46"/>
  <c r="AT236" i="46"/>
  <c r="AQ236" i="46"/>
  <c r="AP236" i="46"/>
  <c r="AN236" i="46"/>
  <c r="AH236" i="46"/>
  <c r="X236" i="46"/>
  <c r="W236" i="46"/>
  <c r="V236" i="46"/>
  <c r="BN236" i="46" s="1"/>
  <c r="O236" i="46"/>
  <c r="AA236" i="46" s="1"/>
  <c r="BQ235" i="46"/>
  <c r="BI235" i="46"/>
  <c r="BE235" i="46"/>
  <c r="AW235" i="46"/>
  <c r="AV235" i="46"/>
  <c r="AT235" i="46"/>
  <c r="AQ235" i="46"/>
  <c r="AY235" i="46" s="1"/>
  <c r="AP235" i="46"/>
  <c r="AN235" i="46"/>
  <c r="AH235" i="46"/>
  <c r="X235" i="46"/>
  <c r="W235" i="46"/>
  <c r="V235" i="46"/>
  <c r="O235" i="46"/>
  <c r="BQ234" i="46"/>
  <c r="BI234" i="46"/>
  <c r="BE234" i="46"/>
  <c r="AW234" i="46"/>
  <c r="AV234" i="46"/>
  <c r="AT234" i="46"/>
  <c r="AQ234" i="46"/>
  <c r="AP234" i="46"/>
  <c r="AN234" i="46"/>
  <c r="AH234" i="46"/>
  <c r="X234" i="46"/>
  <c r="W234" i="46"/>
  <c r="V234" i="46"/>
  <c r="BN234" i="46" s="1"/>
  <c r="O234" i="46"/>
  <c r="AA234" i="46" s="1"/>
  <c r="BQ233" i="46"/>
  <c r="BI233" i="46"/>
  <c r="BE233" i="46"/>
  <c r="AW233" i="46"/>
  <c r="AV233" i="46"/>
  <c r="AT233" i="46"/>
  <c r="AQ233" i="46"/>
  <c r="AP233" i="46"/>
  <c r="AN233" i="46"/>
  <c r="AH233" i="46"/>
  <c r="X233" i="46"/>
  <c r="W233" i="46"/>
  <c r="V233" i="46"/>
  <c r="O233" i="46"/>
  <c r="AB233" i="46" s="1"/>
  <c r="BQ232" i="46"/>
  <c r="BI232" i="46"/>
  <c r="BE232" i="46"/>
  <c r="AW232" i="46"/>
  <c r="AY232" i="46" s="1"/>
  <c r="AV232" i="46"/>
  <c r="AT232" i="46"/>
  <c r="AP232" i="46"/>
  <c r="AN232" i="46"/>
  <c r="AH232" i="46"/>
  <c r="X232" i="46"/>
  <c r="W232" i="46"/>
  <c r="V232" i="46"/>
  <c r="O232" i="46"/>
  <c r="AA232" i="46" s="1"/>
  <c r="BQ231" i="46"/>
  <c r="BI231" i="46"/>
  <c r="BE231" i="46"/>
  <c r="AW231" i="46"/>
  <c r="AY231" i="46" s="1"/>
  <c r="AV231" i="46"/>
  <c r="AT231" i="46"/>
  <c r="AP231" i="46"/>
  <c r="AN231" i="46"/>
  <c r="AH231" i="46"/>
  <c r="X231" i="46"/>
  <c r="W231" i="46"/>
  <c r="V231" i="46"/>
  <c r="BN231" i="46" s="1"/>
  <c r="O231" i="46"/>
  <c r="BQ230" i="46"/>
  <c r="BI230" i="46"/>
  <c r="BE230" i="46"/>
  <c r="AW230" i="46"/>
  <c r="AV230" i="46"/>
  <c r="AT230" i="46"/>
  <c r="AQ230" i="46"/>
  <c r="AP230" i="46"/>
  <c r="AN230" i="46"/>
  <c r="AH230" i="46"/>
  <c r="X230" i="46"/>
  <c r="W230" i="46"/>
  <c r="V230" i="46"/>
  <c r="O230" i="46"/>
  <c r="Z230" i="46" s="1"/>
  <c r="BQ229" i="46"/>
  <c r="BI229" i="46"/>
  <c r="BE229" i="46"/>
  <c r="AW229" i="46"/>
  <c r="AV229" i="46"/>
  <c r="AT229" i="46"/>
  <c r="AQ229" i="46"/>
  <c r="AP229" i="46"/>
  <c r="AN229" i="46"/>
  <c r="AH229" i="46"/>
  <c r="X229" i="46"/>
  <c r="W229" i="46"/>
  <c r="V229" i="46"/>
  <c r="O229" i="46"/>
  <c r="Z229" i="46" s="1"/>
  <c r="BQ228" i="46"/>
  <c r="BI228" i="46"/>
  <c r="BE228" i="46"/>
  <c r="AW228" i="46"/>
  <c r="AV228" i="46"/>
  <c r="AT228" i="46"/>
  <c r="AQ228" i="46"/>
  <c r="AP228" i="46"/>
  <c r="AN228" i="46"/>
  <c r="AH228" i="46"/>
  <c r="X228" i="46"/>
  <c r="W228" i="46"/>
  <c r="V228" i="46"/>
  <c r="O228" i="46"/>
  <c r="BQ227" i="46"/>
  <c r="BI227" i="46"/>
  <c r="BE227" i="46"/>
  <c r="AW227" i="46"/>
  <c r="AV227" i="46"/>
  <c r="AT227" i="46"/>
  <c r="AQ227" i="46"/>
  <c r="AP227" i="46"/>
  <c r="AN227" i="46"/>
  <c r="AH227" i="46"/>
  <c r="X227" i="46"/>
  <c r="W227" i="46"/>
  <c r="V227" i="46"/>
  <c r="O227" i="46"/>
  <c r="AA227" i="46" s="1"/>
  <c r="BQ226" i="46"/>
  <c r="BI226" i="46"/>
  <c r="BE226" i="46"/>
  <c r="AW226" i="46"/>
  <c r="AV226" i="46"/>
  <c r="AT226" i="46"/>
  <c r="AQ226" i="46"/>
  <c r="AP226" i="46"/>
  <c r="AN226" i="46"/>
  <c r="AH226" i="46"/>
  <c r="X226" i="46"/>
  <c r="W226" i="46"/>
  <c r="V226" i="46"/>
  <c r="O226" i="46"/>
  <c r="AA226" i="46" s="1"/>
  <c r="BQ225" i="46"/>
  <c r="BI225" i="46"/>
  <c r="BE225" i="46"/>
  <c r="AW225" i="46"/>
  <c r="AV225" i="46"/>
  <c r="AT225" i="46"/>
  <c r="AQ225" i="46"/>
  <c r="AP225" i="46"/>
  <c r="AN225" i="46"/>
  <c r="AH225" i="46"/>
  <c r="X225" i="46"/>
  <c r="W225" i="46"/>
  <c r="V225" i="46"/>
  <c r="O225" i="46"/>
  <c r="BQ224" i="46"/>
  <c r="BI224" i="46"/>
  <c r="BE224" i="46"/>
  <c r="AW224" i="46"/>
  <c r="AV224" i="46"/>
  <c r="AT224" i="46"/>
  <c r="AQ224" i="46"/>
  <c r="AP224" i="46"/>
  <c r="AN224" i="46"/>
  <c r="AH224" i="46"/>
  <c r="X224" i="46"/>
  <c r="W224" i="46"/>
  <c r="V224" i="46"/>
  <c r="O224" i="46"/>
  <c r="AA224" i="46" s="1"/>
  <c r="BQ223" i="46"/>
  <c r="BI223" i="46"/>
  <c r="BE223" i="46"/>
  <c r="AW223" i="46"/>
  <c r="AV223" i="46"/>
  <c r="AT223" i="46"/>
  <c r="AQ223" i="46"/>
  <c r="AP223" i="46"/>
  <c r="AN223" i="46"/>
  <c r="AH223" i="46"/>
  <c r="X223" i="46"/>
  <c r="W223" i="46"/>
  <c r="V223" i="46"/>
  <c r="O223" i="46"/>
  <c r="AD223" i="46" s="1"/>
  <c r="BQ222" i="46"/>
  <c r="BI222" i="46"/>
  <c r="BE222" i="46"/>
  <c r="AW222" i="46"/>
  <c r="AV222" i="46"/>
  <c r="AT222" i="46"/>
  <c r="AQ222" i="46"/>
  <c r="AP222" i="46"/>
  <c r="AN222" i="46"/>
  <c r="AH222" i="46"/>
  <c r="X222" i="46"/>
  <c r="W222" i="46"/>
  <c r="V222" i="46"/>
  <c r="O222" i="46"/>
  <c r="Z222" i="46" s="1"/>
  <c r="BQ221" i="46"/>
  <c r="BI221" i="46"/>
  <c r="BE221" i="46"/>
  <c r="AW221" i="46"/>
  <c r="AV221" i="46"/>
  <c r="AT221" i="46"/>
  <c r="AQ221" i="46"/>
  <c r="AP221" i="46"/>
  <c r="AN221" i="46"/>
  <c r="AH221" i="46"/>
  <c r="X221" i="46"/>
  <c r="W221" i="46"/>
  <c r="V221" i="46"/>
  <c r="O221" i="46"/>
  <c r="AA221" i="46" s="1"/>
  <c r="BQ220" i="46"/>
  <c r="BI220" i="46"/>
  <c r="BE220" i="46"/>
  <c r="AW220" i="46"/>
  <c r="AV220" i="46"/>
  <c r="AT220" i="46"/>
  <c r="AQ220" i="46"/>
  <c r="AP220" i="46"/>
  <c r="AN220" i="46"/>
  <c r="AH220" i="46"/>
  <c r="X220" i="46"/>
  <c r="W220" i="46"/>
  <c r="V220" i="46"/>
  <c r="O220" i="46"/>
  <c r="BQ219" i="46"/>
  <c r="BI219" i="46"/>
  <c r="BE219" i="46"/>
  <c r="AW219" i="46"/>
  <c r="AV219" i="46"/>
  <c r="AT219" i="46"/>
  <c r="AQ219" i="46"/>
  <c r="AP219" i="46"/>
  <c r="AN219" i="46"/>
  <c r="AH219" i="46"/>
  <c r="X219" i="46"/>
  <c r="W219" i="46"/>
  <c r="V219" i="46"/>
  <c r="O219" i="46"/>
  <c r="BM219" i="46" s="1"/>
  <c r="BQ218" i="46"/>
  <c r="BI218" i="46"/>
  <c r="BE218" i="46"/>
  <c r="AW218" i="46"/>
  <c r="AV218" i="46"/>
  <c r="AT218" i="46"/>
  <c r="AQ218" i="46"/>
  <c r="AP218" i="46"/>
  <c r="AN218" i="46"/>
  <c r="AH218" i="46"/>
  <c r="X218" i="46"/>
  <c r="W218" i="46"/>
  <c r="V218" i="46"/>
  <c r="O218" i="46"/>
  <c r="AA218" i="46" s="1"/>
  <c r="BQ217" i="46"/>
  <c r="BI217" i="46"/>
  <c r="BE217" i="46"/>
  <c r="AW217" i="46"/>
  <c r="AV217" i="46"/>
  <c r="AT217" i="46"/>
  <c r="AQ217" i="46"/>
  <c r="AP217" i="46"/>
  <c r="AN217" i="46"/>
  <c r="AH217" i="46"/>
  <c r="X217" i="46"/>
  <c r="W217" i="46"/>
  <c r="V217" i="46"/>
  <c r="O217" i="46"/>
  <c r="AA217" i="46" s="1"/>
  <c r="BQ216" i="46"/>
  <c r="BI216" i="46"/>
  <c r="BE216" i="46"/>
  <c r="AW216" i="46"/>
  <c r="AY216" i="46" s="1"/>
  <c r="AV216" i="46"/>
  <c r="AT216" i="46"/>
  <c r="AP216" i="46"/>
  <c r="AN216" i="46"/>
  <c r="AH216" i="46"/>
  <c r="X216" i="46"/>
  <c r="W216" i="46"/>
  <c r="V216" i="46"/>
  <c r="O216" i="46"/>
  <c r="AA216" i="46" s="1"/>
  <c r="BQ215" i="46"/>
  <c r="BI215" i="46"/>
  <c r="BE215" i="46"/>
  <c r="AW215" i="46"/>
  <c r="AY215" i="46" s="1"/>
  <c r="AV215" i="46"/>
  <c r="AT215" i="46"/>
  <c r="AP215" i="46"/>
  <c r="AN215" i="46"/>
  <c r="AH215" i="46"/>
  <c r="X215" i="46"/>
  <c r="W215" i="46"/>
  <c r="V215" i="46"/>
  <c r="O215" i="46"/>
  <c r="Y215" i="46" s="1"/>
  <c r="BQ214" i="46"/>
  <c r="BI214" i="46"/>
  <c r="BE214" i="46"/>
  <c r="AW214" i="46"/>
  <c r="AY214" i="46" s="1"/>
  <c r="AV214" i="46"/>
  <c r="AT214" i="46"/>
  <c r="AP214" i="46"/>
  <c r="AN214" i="46"/>
  <c r="AH214" i="46"/>
  <c r="X214" i="46"/>
  <c r="W214" i="46"/>
  <c r="V214" i="46"/>
  <c r="O214" i="46"/>
  <c r="AC214" i="46" s="1"/>
  <c r="BQ213" i="46"/>
  <c r="BI213" i="46"/>
  <c r="BE213" i="46"/>
  <c r="AW213" i="46"/>
  <c r="AY213" i="46" s="1"/>
  <c r="AV213" i="46"/>
  <c r="AT213" i="46"/>
  <c r="AP213" i="46"/>
  <c r="AN213" i="46"/>
  <c r="AH213" i="46"/>
  <c r="X213" i="46"/>
  <c r="W213" i="46"/>
  <c r="V213" i="46"/>
  <c r="O213" i="46"/>
  <c r="AA213" i="46" s="1"/>
  <c r="BQ212" i="46"/>
  <c r="BI212" i="46"/>
  <c r="BE212" i="46"/>
  <c r="AW212" i="46"/>
  <c r="AY212" i="46" s="1"/>
  <c r="AV212" i="46"/>
  <c r="AT212" i="46"/>
  <c r="AP212" i="46"/>
  <c r="AN212" i="46"/>
  <c r="AH212" i="46"/>
  <c r="X212" i="46"/>
  <c r="W212" i="46"/>
  <c r="V212" i="46"/>
  <c r="O212" i="46"/>
  <c r="Y212" i="46" s="1"/>
  <c r="BQ243" i="46"/>
  <c r="BM243" i="46"/>
  <c r="BK243" i="46"/>
  <c r="BI243" i="46"/>
  <c r="BE243" i="46"/>
  <c r="AW243" i="46"/>
  <c r="AV243" i="46"/>
  <c r="AT243" i="46"/>
  <c r="AQ243" i="46"/>
  <c r="AP243" i="46"/>
  <c r="AN243" i="46"/>
  <c r="AH243" i="46"/>
  <c r="AD243" i="46"/>
  <c r="AC243" i="46"/>
  <c r="AB243" i="46"/>
  <c r="AA243" i="46"/>
  <c r="Z243" i="46"/>
  <c r="Y243" i="46"/>
  <c r="X243" i="46"/>
  <c r="W243" i="46"/>
  <c r="V243" i="46"/>
  <c r="BQ242" i="46"/>
  <c r="BM242" i="46"/>
  <c r="BK242" i="46"/>
  <c r="BI242" i="46"/>
  <c r="BE242" i="46"/>
  <c r="AW242" i="46"/>
  <c r="AV242" i="46"/>
  <c r="AT242" i="46"/>
  <c r="AQ242" i="46"/>
  <c r="AP242" i="46"/>
  <c r="AN242" i="46"/>
  <c r="AH242" i="46"/>
  <c r="AD242" i="46"/>
  <c r="AC242" i="46"/>
  <c r="AB242" i="46"/>
  <c r="AA242" i="46"/>
  <c r="Z242" i="46"/>
  <c r="Y242" i="46"/>
  <c r="X242" i="46"/>
  <c r="W242" i="46"/>
  <c r="V242" i="46"/>
  <c r="BQ211" i="46"/>
  <c r="BI211" i="46"/>
  <c r="BE211" i="46"/>
  <c r="AW211" i="46"/>
  <c r="AV211" i="46"/>
  <c r="AT211" i="46"/>
  <c r="AQ211" i="46"/>
  <c r="AP211" i="46"/>
  <c r="AN211" i="46"/>
  <c r="AH211" i="46"/>
  <c r="X211" i="46"/>
  <c r="W211" i="46"/>
  <c r="V211" i="46"/>
  <c r="O211" i="46"/>
  <c r="AC211" i="46" s="1"/>
  <c r="BQ210" i="46"/>
  <c r="BI210" i="46"/>
  <c r="BE210" i="46"/>
  <c r="AW210" i="46"/>
  <c r="AV210" i="46"/>
  <c r="AT210" i="46"/>
  <c r="AQ210" i="46"/>
  <c r="AP210" i="46"/>
  <c r="AN210" i="46"/>
  <c r="AH210" i="46"/>
  <c r="X210" i="46"/>
  <c r="W210" i="46"/>
  <c r="V210" i="46"/>
  <c r="O210" i="46"/>
  <c r="Z210" i="46" s="1"/>
  <c r="BQ209" i="46"/>
  <c r="BI209" i="46"/>
  <c r="BE209" i="46"/>
  <c r="AW209" i="46"/>
  <c r="AV209" i="46"/>
  <c r="AT209" i="46"/>
  <c r="AQ209" i="46"/>
  <c r="AP209" i="46"/>
  <c r="AN209" i="46"/>
  <c r="AH209" i="46"/>
  <c r="X209" i="46"/>
  <c r="W209" i="46"/>
  <c r="V209" i="46"/>
  <c r="O209" i="46"/>
  <c r="Z209" i="46" s="1"/>
  <c r="BQ208" i="46"/>
  <c r="BI208" i="46"/>
  <c r="BE208" i="46"/>
  <c r="AW208" i="46"/>
  <c r="AV208" i="46"/>
  <c r="AT208" i="46"/>
  <c r="AQ208" i="46"/>
  <c r="AP208" i="46"/>
  <c r="AN208" i="46"/>
  <c r="AH208" i="46"/>
  <c r="X208" i="46"/>
  <c r="W208" i="46"/>
  <c r="V208" i="46"/>
  <c r="O208" i="46"/>
  <c r="AA208" i="46" s="1"/>
  <c r="BQ207" i="46"/>
  <c r="BI207" i="46"/>
  <c r="BE207" i="46"/>
  <c r="AW207" i="46"/>
  <c r="AV207" i="46"/>
  <c r="AT207" i="46"/>
  <c r="AQ207" i="46"/>
  <c r="AP207" i="46"/>
  <c r="AN207" i="46"/>
  <c r="AH207" i="46"/>
  <c r="X207" i="46"/>
  <c r="W207" i="46"/>
  <c r="V207" i="46"/>
  <c r="O207" i="46"/>
  <c r="AA207" i="46" s="1"/>
  <c r="BQ206" i="46"/>
  <c r="BI206" i="46"/>
  <c r="BE206" i="46"/>
  <c r="AW206" i="46"/>
  <c r="AV206" i="46"/>
  <c r="AT206" i="46"/>
  <c r="AQ206" i="46"/>
  <c r="AP206" i="46"/>
  <c r="AN206" i="46"/>
  <c r="AH206" i="46"/>
  <c r="X206" i="46"/>
  <c r="W206" i="46"/>
  <c r="V206" i="46"/>
  <c r="O206" i="46"/>
  <c r="AC206" i="46" s="1"/>
  <c r="BQ205" i="46"/>
  <c r="BI205" i="46"/>
  <c r="BE205" i="46"/>
  <c r="AW205" i="46"/>
  <c r="AV205" i="46"/>
  <c r="AT205" i="46"/>
  <c r="AQ205" i="46"/>
  <c r="AP205" i="46"/>
  <c r="AN205" i="46"/>
  <c r="AH205" i="46"/>
  <c r="X205" i="46"/>
  <c r="W205" i="46"/>
  <c r="V205" i="46"/>
  <c r="O205" i="46"/>
  <c r="AB205" i="46" s="1"/>
  <c r="BQ204" i="46"/>
  <c r="BI204" i="46"/>
  <c r="BE204" i="46"/>
  <c r="AW204" i="46"/>
  <c r="AV204" i="46"/>
  <c r="AT204" i="46"/>
  <c r="AQ204" i="46"/>
  <c r="AP204" i="46"/>
  <c r="AN204" i="46"/>
  <c r="AH204" i="46"/>
  <c r="X204" i="46"/>
  <c r="W204" i="46"/>
  <c r="V204" i="46"/>
  <c r="O204" i="46"/>
  <c r="BQ203" i="46"/>
  <c r="BI203" i="46"/>
  <c r="BE203" i="46"/>
  <c r="AW203" i="46"/>
  <c r="AV203" i="46"/>
  <c r="AT203" i="46"/>
  <c r="AQ203" i="46"/>
  <c r="AP203" i="46"/>
  <c r="AN203" i="46"/>
  <c r="AH203" i="46"/>
  <c r="X203" i="46"/>
  <c r="W203" i="46"/>
  <c r="V203" i="46"/>
  <c r="O203" i="46"/>
  <c r="AC203" i="46" s="1"/>
  <c r="BQ202" i="46"/>
  <c r="BI202" i="46"/>
  <c r="BE202" i="46"/>
  <c r="AW202" i="46"/>
  <c r="AV202" i="46"/>
  <c r="AT202" i="46"/>
  <c r="AQ202" i="46"/>
  <c r="AP202" i="46"/>
  <c r="AN202" i="46"/>
  <c r="AH202" i="46"/>
  <c r="X202" i="46"/>
  <c r="W202" i="46"/>
  <c r="V202" i="46"/>
  <c r="O202" i="46"/>
  <c r="Y202" i="46" s="1"/>
  <c r="BP201" i="46"/>
  <c r="BL201" i="46"/>
  <c r="BJ201" i="46"/>
  <c r="BH201" i="46"/>
  <c r="BG201" i="46"/>
  <c r="BF201" i="46"/>
  <c r="BD201" i="46"/>
  <c r="BC201" i="46"/>
  <c r="BB201" i="46"/>
  <c r="BA201" i="46"/>
  <c r="AU201" i="46"/>
  <c r="AS201" i="46"/>
  <c r="AO201" i="46"/>
  <c r="AM201" i="46"/>
  <c r="AL201" i="46"/>
  <c r="AK201" i="46"/>
  <c r="AJ201" i="46"/>
  <c r="U201" i="46"/>
  <c r="T201" i="46"/>
  <c r="S201" i="46"/>
  <c r="R201" i="46"/>
  <c r="Q201" i="46"/>
  <c r="P201" i="46"/>
  <c r="BQ200" i="46"/>
  <c r="BI200" i="46"/>
  <c r="BE200" i="46"/>
  <c r="AW200" i="46"/>
  <c r="AV200" i="46"/>
  <c r="AT200" i="46"/>
  <c r="AQ200" i="46"/>
  <c r="AP200" i="46"/>
  <c r="AN200" i="46"/>
  <c r="AH200" i="46"/>
  <c r="X200" i="46"/>
  <c r="W200" i="46"/>
  <c r="V200" i="46"/>
  <c r="O200" i="46"/>
  <c r="BQ199" i="46"/>
  <c r="BI199" i="46"/>
  <c r="BE199" i="46"/>
  <c r="AW199" i="46"/>
  <c r="AV199" i="46"/>
  <c r="AT199" i="46"/>
  <c r="AQ199" i="46"/>
  <c r="AP199" i="46"/>
  <c r="AN199" i="46"/>
  <c r="AH199" i="46"/>
  <c r="X199" i="46"/>
  <c r="W199" i="46"/>
  <c r="V199" i="46"/>
  <c r="O199" i="46"/>
  <c r="AB199" i="46" s="1"/>
  <c r="BQ198" i="46"/>
  <c r="BI198" i="46"/>
  <c r="BE198" i="46"/>
  <c r="AW198" i="46"/>
  <c r="AV198" i="46"/>
  <c r="AT198" i="46"/>
  <c r="AQ198" i="46"/>
  <c r="AP198" i="46"/>
  <c r="AN198" i="46"/>
  <c r="AH198" i="46"/>
  <c r="X198" i="46"/>
  <c r="W198" i="46"/>
  <c r="V198" i="46"/>
  <c r="O198" i="46"/>
  <c r="AD198" i="46" s="1"/>
  <c r="BQ197" i="46"/>
  <c r="BI197" i="46"/>
  <c r="BE197" i="46"/>
  <c r="AW197" i="46"/>
  <c r="AV197" i="46"/>
  <c r="AT197" i="46"/>
  <c r="AQ197" i="46"/>
  <c r="AP197" i="46"/>
  <c r="AN197" i="46"/>
  <c r="AH197" i="46"/>
  <c r="X197" i="46"/>
  <c r="W197" i="46"/>
  <c r="V197" i="46"/>
  <c r="O197" i="46"/>
  <c r="AD197" i="46" s="1"/>
  <c r="BQ196" i="46"/>
  <c r="BI196" i="46"/>
  <c r="BE196" i="46"/>
  <c r="AW196" i="46"/>
  <c r="AV196" i="46"/>
  <c r="AT196" i="46"/>
  <c r="AQ196" i="46"/>
  <c r="AP196" i="46"/>
  <c r="AN196" i="46"/>
  <c r="AH196" i="46"/>
  <c r="X196" i="46"/>
  <c r="W196" i="46"/>
  <c r="V196" i="46"/>
  <c r="O196" i="46"/>
  <c r="BQ195" i="46"/>
  <c r="BI195" i="46"/>
  <c r="BE195" i="46"/>
  <c r="AW195" i="46"/>
  <c r="AV195" i="46"/>
  <c r="AT195" i="46"/>
  <c r="AQ195" i="46"/>
  <c r="AP195" i="46"/>
  <c r="AN195" i="46"/>
  <c r="AH195" i="46"/>
  <c r="X195" i="46"/>
  <c r="W195" i="46"/>
  <c r="V195" i="46"/>
  <c r="O195" i="46"/>
  <c r="Z195" i="46" s="1"/>
  <c r="BQ194" i="46"/>
  <c r="BI194" i="46"/>
  <c r="BE194" i="46"/>
  <c r="AW194" i="46"/>
  <c r="AV194" i="46"/>
  <c r="AT194" i="46"/>
  <c r="AQ194" i="46"/>
  <c r="AP194" i="46"/>
  <c r="AN194" i="46"/>
  <c r="AH194" i="46"/>
  <c r="X194" i="46"/>
  <c r="W194" i="46"/>
  <c r="V194" i="46"/>
  <c r="O194" i="46"/>
  <c r="BK194" i="46" s="1"/>
  <c r="BP193" i="46"/>
  <c r="BL193" i="46"/>
  <c r="BJ193" i="46"/>
  <c r="BH193" i="46"/>
  <c r="BG193" i="46"/>
  <c r="BF193" i="46"/>
  <c r="BD193" i="46"/>
  <c r="BC193" i="46"/>
  <c r="BB193" i="46"/>
  <c r="BA193" i="46"/>
  <c r="AU193" i="46"/>
  <c r="AS193" i="46"/>
  <c r="AO193" i="46"/>
  <c r="AM193" i="46"/>
  <c r="AL193" i="46"/>
  <c r="AK193" i="46"/>
  <c r="AJ193" i="46"/>
  <c r="U193" i="46"/>
  <c r="T193" i="46"/>
  <c r="S193" i="46"/>
  <c r="R193" i="46"/>
  <c r="Q193" i="46"/>
  <c r="P193" i="46"/>
  <c r="BQ191" i="46"/>
  <c r="BI191" i="46"/>
  <c r="BE191" i="46"/>
  <c r="AW191" i="46"/>
  <c r="AV191" i="46"/>
  <c r="AT191" i="46"/>
  <c r="AQ191" i="46"/>
  <c r="AP191" i="46"/>
  <c r="AN191" i="46"/>
  <c r="AH191" i="46"/>
  <c r="X191" i="46"/>
  <c r="W191" i="46"/>
  <c r="V191" i="46"/>
  <c r="O191" i="46"/>
  <c r="Y191" i="46" s="1"/>
  <c r="BQ190" i="46"/>
  <c r="BI190" i="46"/>
  <c r="BE190" i="46"/>
  <c r="AW190" i="46"/>
  <c r="AY190" i="46" s="1"/>
  <c r="AV190" i="46"/>
  <c r="AT190" i="46"/>
  <c r="AP190" i="46"/>
  <c r="AN190" i="46"/>
  <c r="AH190" i="46"/>
  <c r="X190" i="46"/>
  <c r="W190" i="46"/>
  <c r="V190" i="46"/>
  <c r="O190" i="46"/>
  <c r="BT189" i="46"/>
  <c r="AH189" i="46"/>
  <c r="W189" i="46"/>
  <c r="O189" i="46"/>
  <c r="AD189" i="46" s="1"/>
  <c r="BT188" i="46"/>
  <c r="AH188" i="46"/>
  <c r="W188" i="46"/>
  <c r="O188" i="46"/>
  <c r="Z188" i="46" s="1"/>
  <c r="BQ187" i="46"/>
  <c r="BI187" i="46"/>
  <c r="BE187" i="46"/>
  <c r="AW187" i="46"/>
  <c r="AV187" i="46"/>
  <c r="AT187" i="46"/>
  <c r="AQ187" i="46"/>
  <c r="AP187" i="46"/>
  <c r="AN187" i="46"/>
  <c r="AH187" i="46"/>
  <c r="X187" i="46"/>
  <c r="W187" i="46"/>
  <c r="V187" i="46"/>
  <c r="O187" i="46"/>
  <c r="BQ186" i="46"/>
  <c r="BI186" i="46"/>
  <c r="BE186" i="46"/>
  <c r="AW186" i="46"/>
  <c r="AY186" i="46" s="1"/>
  <c r="AV186" i="46"/>
  <c r="AT186" i="46"/>
  <c r="AP186" i="46"/>
  <c r="AN186" i="46"/>
  <c r="AH186" i="46"/>
  <c r="X186" i="46"/>
  <c r="W186" i="46"/>
  <c r="V186" i="46"/>
  <c r="O186" i="46"/>
  <c r="AA186" i="46" s="1"/>
  <c r="BQ185" i="46"/>
  <c r="BI185" i="46"/>
  <c r="BH185" i="46"/>
  <c r="BH172" i="46" s="1"/>
  <c r="BE185" i="46"/>
  <c r="AW185" i="46"/>
  <c r="AV185" i="46"/>
  <c r="AT185" i="46"/>
  <c r="AQ185" i="46"/>
  <c r="AP185" i="46"/>
  <c r="AN185" i="46"/>
  <c r="AH185" i="46"/>
  <c r="X185" i="46"/>
  <c r="W185" i="46"/>
  <c r="V185" i="46"/>
  <c r="O185" i="46"/>
  <c r="AA185" i="46" s="1"/>
  <c r="BQ184" i="46"/>
  <c r="BI184" i="46"/>
  <c r="BE184" i="46"/>
  <c r="AW184" i="46"/>
  <c r="AY184" i="46" s="1"/>
  <c r="AV184" i="46"/>
  <c r="AT184" i="46"/>
  <c r="AP184" i="46"/>
  <c r="AN184" i="46"/>
  <c r="AH184" i="46"/>
  <c r="X184" i="46"/>
  <c r="W184" i="46"/>
  <c r="V184" i="46"/>
  <c r="O184" i="46"/>
  <c r="BK184" i="46" s="1"/>
  <c r="BQ183" i="46"/>
  <c r="BI183" i="46"/>
  <c r="BE183" i="46"/>
  <c r="AW183" i="46"/>
  <c r="AY183" i="46" s="1"/>
  <c r="AV183" i="46"/>
  <c r="AT183" i="46"/>
  <c r="AP183" i="46"/>
  <c r="AN183" i="46"/>
  <c r="AH183" i="46"/>
  <c r="X183" i="46"/>
  <c r="W183" i="46"/>
  <c r="V183" i="46"/>
  <c r="O183" i="46"/>
  <c r="BQ182" i="46"/>
  <c r="BI182" i="46"/>
  <c r="BE182" i="46"/>
  <c r="AW182" i="46"/>
  <c r="AY182" i="46" s="1"/>
  <c r="AV182" i="46"/>
  <c r="AT182" i="46"/>
  <c r="AP182" i="46"/>
  <c r="AN182" i="46"/>
  <c r="AH182" i="46"/>
  <c r="X182" i="46"/>
  <c r="W182" i="46"/>
  <c r="V182" i="46"/>
  <c r="O182" i="46"/>
  <c r="BQ181" i="46"/>
  <c r="BI181" i="46"/>
  <c r="BE181" i="46"/>
  <c r="AW181" i="46"/>
  <c r="AV181" i="46"/>
  <c r="AT181" i="46"/>
  <c r="AP181" i="46"/>
  <c r="AN181" i="46"/>
  <c r="AH181" i="46"/>
  <c r="X181" i="46"/>
  <c r="W181" i="46"/>
  <c r="V181" i="46"/>
  <c r="O181" i="46"/>
  <c r="AA181" i="46" s="1"/>
  <c r="BQ180" i="46"/>
  <c r="BI180" i="46"/>
  <c r="BE180" i="46"/>
  <c r="AW180" i="46"/>
  <c r="AV180" i="46"/>
  <c r="AT180" i="46"/>
  <c r="AQ180" i="46"/>
  <c r="AP180" i="46"/>
  <c r="AN180" i="46"/>
  <c r="AH180" i="46"/>
  <c r="X180" i="46"/>
  <c r="W180" i="46"/>
  <c r="V180" i="46"/>
  <c r="O180" i="46"/>
  <c r="BQ179" i="46"/>
  <c r="BI179" i="46"/>
  <c r="BE179" i="46"/>
  <c r="AW179" i="46"/>
  <c r="AV179" i="46"/>
  <c r="AT179" i="46"/>
  <c r="AQ179" i="46"/>
  <c r="AP179" i="46"/>
  <c r="AN179" i="46"/>
  <c r="AH179" i="46"/>
  <c r="X179" i="46"/>
  <c r="W179" i="46"/>
  <c r="V179" i="46"/>
  <c r="O179" i="46"/>
  <c r="BM179" i="46" s="1"/>
  <c r="BQ178" i="46"/>
  <c r="BI178" i="46"/>
  <c r="BE178" i="46"/>
  <c r="AW178" i="46"/>
  <c r="AV178" i="46"/>
  <c r="AT178" i="46"/>
  <c r="AQ178" i="46"/>
  <c r="AP178" i="46"/>
  <c r="AN178" i="46"/>
  <c r="AH178" i="46"/>
  <c r="X178" i="46"/>
  <c r="W178" i="46"/>
  <c r="V178" i="46"/>
  <c r="O178" i="46"/>
  <c r="Z178" i="46" s="1"/>
  <c r="BQ177" i="46"/>
  <c r="BI177" i="46"/>
  <c r="BE177" i="46"/>
  <c r="AW177" i="46"/>
  <c r="AY177" i="46" s="1"/>
  <c r="AV177" i="46"/>
  <c r="AT177" i="46"/>
  <c r="AP177" i="46"/>
  <c r="AN177" i="46"/>
  <c r="AH177" i="46"/>
  <c r="X177" i="46"/>
  <c r="W177" i="46"/>
  <c r="V177" i="46"/>
  <c r="O177" i="46"/>
  <c r="BQ176" i="46"/>
  <c r="BI176" i="46"/>
  <c r="BE176" i="46"/>
  <c r="AW176" i="46"/>
  <c r="AV176" i="46"/>
  <c r="AT176" i="46"/>
  <c r="AQ176" i="46"/>
  <c r="AP176" i="46"/>
  <c r="AN176" i="46"/>
  <c r="AH176" i="46"/>
  <c r="X176" i="46"/>
  <c r="W176" i="46"/>
  <c r="V176" i="46"/>
  <c r="O176" i="46"/>
  <c r="AA176" i="46" s="1"/>
  <c r="BQ175" i="46"/>
  <c r="BI175" i="46"/>
  <c r="BE175" i="46"/>
  <c r="AW175" i="46"/>
  <c r="AV175" i="46"/>
  <c r="AT175" i="46"/>
  <c r="AQ175" i="46"/>
  <c r="AP175" i="46"/>
  <c r="AN175" i="46"/>
  <c r="AH175" i="46"/>
  <c r="X175" i="46"/>
  <c r="W175" i="46"/>
  <c r="V175" i="46"/>
  <c r="O175" i="46"/>
  <c r="Z175" i="46" s="1"/>
  <c r="BQ174" i="46"/>
  <c r="BI174" i="46"/>
  <c r="BE174" i="46"/>
  <c r="AW174" i="46"/>
  <c r="AV174" i="46"/>
  <c r="AT174" i="46"/>
  <c r="AQ174" i="46"/>
  <c r="AP174" i="46"/>
  <c r="AN174" i="46"/>
  <c r="AH174" i="46"/>
  <c r="X174" i="46"/>
  <c r="W174" i="46"/>
  <c r="V174" i="46"/>
  <c r="O174" i="46"/>
  <c r="BM174" i="46" s="1"/>
  <c r="BQ173" i="46"/>
  <c r="BI173" i="46"/>
  <c r="BE173" i="46"/>
  <c r="AW173" i="46"/>
  <c r="AV173" i="46"/>
  <c r="AT173" i="46"/>
  <c r="AQ173" i="46"/>
  <c r="AP173" i="46"/>
  <c r="AN173" i="46"/>
  <c r="AH173" i="46"/>
  <c r="X173" i="46"/>
  <c r="W173" i="46"/>
  <c r="V173" i="46"/>
  <c r="O173" i="46"/>
  <c r="Z173" i="46" s="1"/>
  <c r="BP172" i="46"/>
  <c r="BL172" i="46"/>
  <c r="BJ172" i="46"/>
  <c r="BG172" i="46"/>
  <c r="BF172" i="46"/>
  <c r="BD172" i="46"/>
  <c r="BC172" i="46"/>
  <c r="BB172" i="46"/>
  <c r="BA172" i="46"/>
  <c r="AU172" i="46"/>
  <c r="AS172" i="46"/>
  <c r="AO172" i="46"/>
  <c r="AM172" i="46"/>
  <c r="AL172" i="46"/>
  <c r="AK172" i="46"/>
  <c r="AJ172" i="46"/>
  <c r="U172" i="46"/>
  <c r="T172" i="46"/>
  <c r="S172" i="46"/>
  <c r="R172" i="46"/>
  <c r="Q172" i="46"/>
  <c r="P172" i="46"/>
  <c r="BQ171" i="46"/>
  <c r="BI171" i="46"/>
  <c r="BE171" i="46"/>
  <c r="AW171" i="46"/>
  <c r="AY171" i="46" s="1"/>
  <c r="AV171" i="46"/>
  <c r="AT171" i="46"/>
  <c r="AP171" i="46"/>
  <c r="AN171" i="46"/>
  <c r="AH171" i="46"/>
  <c r="AD171" i="46"/>
  <c r="AC171" i="46"/>
  <c r="AB171" i="46"/>
  <c r="AA171" i="46"/>
  <c r="Z171" i="46"/>
  <c r="Y171" i="46"/>
  <c r="X171" i="46"/>
  <c r="W171" i="46"/>
  <c r="V171" i="46"/>
  <c r="BQ170" i="46"/>
  <c r="W170" i="46"/>
  <c r="BN170" i="46" s="1"/>
  <c r="O170" i="46"/>
  <c r="Z170" i="46" s="1"/>
  <c r="AE170" i="46" s="1"/>
  <c r="BI169" i="46"/>
  <c r="BE169" i="46"/>
  <c r="AW169" i="46"/>
  <c r="AY169" i="46" s="1"/>
  <c r="AV169" i="46"/>
  <c r="AT169" i="46"/>
  <c r="AP169" i="46"/>
  <c r="AN169" i="46"/>
  <c r="AH169" i="46"/>
  <c r="X169" i="46"/>
  <c r="W169" i="46"/>
  <c r="V169" i="46"/>
  <c r="O169" i="46"/>
  <c r="BI168" i="46"/>
  <c r="BE168" i="46"/>
  <c r="AW168" i="46"/>
  <c r="AY168" i="46" s="1"/>
  <c r="AV168" i="46"/>
  <c r="AT168" i="46"/>
  <c r="AP168" i="46"/>
  <c r="AN168" i="46"/>
  <c r="AH168" i="46"/>
  <c r="X168" i="46"/>
  <c r="W168" i="46"/>
  <c r="V168" i="46"/>
  <c r="O168" i="46"/>
  <c r="Z168" i="46" s="1"/>
  <c r="BQ167" i="46"/>
  <c r="BI167" i="46"/>
  <c r="BE167" i="46"/>
  <c r="AW167" i="46"/>
  <c r="AV167" i="46"/>
  <c r="AT167" i="46"/>
  <c r="AQ167" i="46"/>
  <c r="AP167" i="46"/>
  <c r="AN167" i="46"/>
  <c r="AH167" i="46"/>
  <c r="X167" i="46"/>
  <c r="W167" i="46"/>
  <c r="V167" i="46"/>
  <c r="O167" i="46"/>
  <c r="BQ166" i="46"/>
  <c r="BI166" i="46"/>
  <c r="BE166" i="46"/>
  <c r="AW166" i="46"/>
  <c r="AV166" i="46"/>
  <c r="AT166" i="46"/>
  <c r="AQ166" i="46"/>
  <c r="AP166" i="46"/>
  <c r="AN166" i="46"/>
  <c r="AH166" i="46"/>
  <c r="X166" i="46"/>
  <c r="W166" i="46"/>
  <c r="V166" i="46"/>
  <c r="O166" i="46"/>
  <c r="AB166" i="46" s="1"/>
  <c r="BQ165" i="46"/>
  <c r="BI165" i="46"/>
  <c r="BE165" i="46"/>
  <c r="AW165" i="46"/>
  <c r="AY165" i="46" s="1"/>
  <c r="AV165" i="46"/>
  <c r="AT165" i="46"/>
  <c r="AP165" i="46"/>
  <c r="AN165" i="46"/>
  <c r="AH165" i="46"/>
  <c r="X165" i="46"/>
  <c r="W165" i="46"/>
  <c r="V165" i="46"/>
  <c r="O165" i="46"/>
  <c r="Z165" i="46" s="1"/>
  <c r="BI164" i="46"/>
  <c r="BE164" i="46"/>
  <c r="AW164" i="46"/>
  <c r="AY164" i="46" s="1"/>
  <c r="AV164" i="46"/>
  <c r="AT164" i="46"/>
  <c r="AP164" i="46"/>
  <c r="AN164" i="46"/>
  <c r="AH164" i="46"/>
  <c r="X164" i="46"/>
  <c r="W164" i="46"/>
  <c r="V164" i="46"/>
  <c r="O164" i="46"/>
  <c r="AA164" i="46" s="1"/>
  <c r="BQ163" i="46"/>
  <c r="BI163" i="46"/>
  <c r="BE163" i="46"/>
  <c r="AW163" i="46"/>
  <c r="AV163" i="46"/>
  <c r="AT163" i="46"/>
  <c r="AQ163" i="46"/>
  <c r="AP163" i="46"/>
  <c r="AN163" i="46"/>
  <c r="AH163" i="46"/>
  <c r="X163" i="46"/>
  <c r="W163" i="46"/>
  <c r="V163" i="46"/>
  <c r="O163" i="46"/>
  <c r="AB163" i="46" s="1"/>
  <c r="BQ162" i="46"/>
  <c r="BI162" i="46"/>
  <c r="BE162" i="46"/>
  <c r="AW162" i="46"/>
  <c r="AV162" i="46"/>
  <c r="AT162" i="46"/>
  <c r="AQ162" i="46"/>
  <c r="AP162" i="46"/>
  <c r="AN162" i="46"/>
  <c r="AH162" i="46"/>
  <c r="X162" i="46"/>
  <c r="W162" i="46"/>
  <c r="V162" i="46"/>
  <c r="O162" i="46"/>
  <c r="AD162" i="46" s="1"/>
  <c r="BQ161" i="46"/>
  <c r="BI161" i="46"/>
  <c r="BE161" i="46"/>
  <c r="AW161" i="46"/>
  <c r="AV161" i="46"/>
  <c r="AT161" i="46"/>
  <c r="AQ161" i="46"/>
  <c r="AP161" i="46"/>
  <c r="AN161" i="46"/>
  <c r="AH161" i="46"/>
  <c r="X161" i="46"/>
  <c r="W161" i="46"/>
  <c r="V161" i="46"/>
  <c r="O161" i="46"/>
  <c r="AD161" i="46" s="1"/>
  <c r="BQ160" i="46"/>
  <c r="BI160" i="46"/>
  <c r="BE160" i="46"/>
  <c r="AW160" i="46"/>
  <c r="AV160" i="46"/>
  <c r="AT160" i="46"/>
  <c r="AQ160" i="46"/>
  <c r="AP160" i="46"/>
  <c r="AN160" i="46"/>
  <c r="AH160" i="46"/>
  <c r="X160" i="46"/>
  <c r="W160" i="46"/>
  <c r="V160" i="46"/>
  <c r="O160" i="46"/>
  <c r="AD160" i="46" s="1"/>
  <c r="BQ159" i="46"/>
  <c r="BI159" i="46"/>
  <c r="BE159" i="46"/>
  <c r="AW159" i="46"/>
  <c r="AV159" i="46"/>
  <c r="AT159" i="46"/>
  <c r="AQ159" i="46"/>
  <c r="AP159" i="46"/>
  <c r="AN159" i="46"/>
  <c r="AH159" i="46"/>
  <c r="X159" i="46"/>
  <c r="W159" i="46"/>
  <c r="V159" i="46"/>
  <c r="O159" i="46"/>
  <c r="AD159" i="46" s="1"/>
  <c r="BQ158" i="46"/>
  <c r="BI158" i="46"/>
  <c r="BE158" i="46"/>
  <c r="AW158" i="46"/>
  <c r="AY158" i="46" s="1"/>
  <c r="AV158" i="46"/>
  <c r="AT158" i="46"/>
  <c r="AP158" i="46"/>
  <c r="AN158" i="46"/>
  <c r="AH158" i="46"/>
  <c r="X158" i="46"/>
  <c r="W158" i="46"/>
  <c r="V158" i="46"/>
  <c r="O158" i="46"/>
  <c r="Z158" i="46" s="1"/>
  <c r="BQ157" i="46"/>
  <c r="BI157" i="46"/>
  <c r="BE157" i="46"/>
  <c r="AW157" i="46"/>
  <c r="AY157" i="46" s="1"/>
  <c r="AV157" i="46"/>
  <c r="AT157" i="46"/>
  <c r="AP157" i="46"/>
  <c r="AN157" i="46"/>
  <c r="AH157" i="46"/>
  <c r="X157" i="46"/>
  <c r="W157" i="46"/>
  <c r="V157" i="46"/>
  <c r="O157" i="46"/>
  <c r="AA157" i="46" s="1"/>
  <c r="BQ156" i="46"/>
  <c r="BI156" i="46"/>
  <c r="BE156" i="46"/>
  <c r="AW156" i="46"/>
  <c r="AV156" i="46"/>
  <c r="AT156" i="46"/>
  <c r="AQ156" i="46"/>
  <c r="AP156" i="46"/>
  <c r="AN156" i="46"/>
  <c r="AH156" i="46"/>
  <c r="X156" i="46"/>
  <c r="W156" i="46"/>
  <c r="V156" i="46"/>
  <c r="O156" i="46"/>
  <c r="AC156" i="46" s="1"/>
  <c r="BQ155" i="46"/>
  <c r="BI155" i="46"/>
  <c r="BE155" i="46"/>
  <c r="AW155" i="46"/>
  <c r="AY155" i="46" s="1"/>
  <c r="AV155" i="46"/>
  <c r="AT155" i="46"/>
  <c r="AP155" i="46"/>
  <c r="AN155" i="46"/>
  <c r="AH155" i="46"/>
  <c r="X155" i="46"/>
  <c r="W155" i="46"/>
  <c r="V155" i="46"/>
  <c r="O155" i="46"/>
  <c r="Y155" i="46" s="1"/>
  <c r="BQ154" i="46"/>
  <c r="BI154" i="46"/>
  <c r="BE154" i="46"/>
  <c r="AW154" i="46"/>
  <c r="AV154" i="46"/>
  <c r="AT154" i="46"/>
  <c r="AQ154" i="46"/>
  <c r="AP154" i="46"/>
  <c r="AN154" i="46"/>
  <c r="AH154" i="46"/>
  <c r="X154" i="46"/>
  <c r="W154" i="46"/>
  <c r="V154" i="46"/>
  <c r="O154" i="46"/>
  <c r="AC154" i="46" s="1"/>
  <c r="BL153" i="46"/>
  <c r="BH153" i="46"/>
  <c r="BG153" i="46"/>
  <c r="BF153" i="46"/>
  <c r="BD153" i="46"/>
  <c r="BC153" i="46"/>
  <c r="BB153" i="46"/>
  <c r="BA153" i="46"/>
  <c r="AU153" i="46"/>
  <c r="AS153" i="46"/>
  <c r="AO153" i="46"/>
  <c r="AM153" i="46"/>
  <c r="AL153" i="46"/>
  <c r="AK153" i="46"/>
  <c r="AJ153" i="46"/>
  <c r="U153" i="46"/>
  <c r="T153" i="46"/>
  <c r="S153" i="46"/>
  <c r="R153" i="46"/>
  <c r="Q153" i="46"/>
  <c r="P153" i="46"/>
  <c r="BQ152" i="46"/>
  <c r="BI152" i="46"/>
  <c r="BE152" i="46"/>
  <c r="AW152" i="46"/>
  <c r="AV152" i="46"/>
  <c r="AT152" i="46"/>
  <c r="AQ152" i="46"/>
  <c r="AP152" i="46"/>
  <c r="AN152" i="46"/>
  <c r="AH152" i="46"/>
  <c r="X152" i="46"/>
  <c r="W152" i="46"/>
  <c r="V152" i="46"/>
  <c r="O152" i="46"/>
  <c r="BM152" i="46" s="1"/>
  <c r="BQ151" i="46"/>
  <c r="BI151" i="46"/>
  <c r="BE151" i="46"/>
  <c r="AW151" i="46"/>
  <c r="AV151" i="46"/>
  <c r="AT151" i="46"/>
  <c r="AQ151" i="46"/>
  <c r="AP151" i="46"/>
  <c r="AN151" i="46"/>
  <c r="AH151" i="46"/>
  <c r="X151" i="46"/>
  <c r="W151" i="46"/>
  <c r="V151" i="46"/>
  <c r="O151" i="46"/>
  <c r="AB151" i="46" s="1"/>
  <c r="BQ150" i="46"/>
  <c r="BI150" i="46"/>
  <c r="BE150" i="46"/>
  <c r="AW150" i="46"/>
  <c r="AY150" i="46" s="1"/>
  <c r="AV150" i="46"/>
  <c r="AT150" i="46"/>
  <c r="AP150" i="46"/>
  <c r="AN150" i="46"/>
  <c r="AH150" i="46"/>
  <c r="X150" i="46"/>
  <c r="W150" i="46"/>
  <c r="V150" i="46"/>
  <c r="O150" i="46"/>
  <c r="Z150" i="46" s="1"/>
  <c r="BQ149" i="46"/>
  <c r="BM149" i="46"/>
  <c r="BK149" i="46"/>
  <c r="BI149" i="46"/>
  <c r="BE149" i="46"/>
  <c r="AW149" i="46"/>
  <c r="AV149" i="46"/>
  <c r="AT149" i="46"/>
  <c r="AQ149" i="46"/>
  <c r="AP149" i="46"/>
  <c r="AN149" i="46"/>
  <c r="AH149" i="46"/>
  <c r="AD149" i="46"/>
  <c r="AC149" i="46"/>
  <c r="AB149" i="46"/>
  <c r="AA149" i="46"/>
  <c r="Z149" i="46"/>
  <c r="Y149" i="46"/>
  <c r="X149" i="46"/>
  <c r="W149" i="46"/>
  <c r="V149" i="46"/>
  <c r="BQ148" i="46"/>
  <c r="BI148" i="46"/>
  <c r="BE148" i="46"/>
  <c r="AW148" i="46"/>
  <c r="AV148" i="46"/>
  <c r="AT148" i="46"/>
  <c r="AQ148" i="46"/>
  <c r="AP148" i="46"/>
  <c r="AN148" i="46"/>
  <c r="AH148" i="46"/>
  <c r="X148" i="46"/>
  <c r="W148" i="46"/>
  <c r="V148" i="46"/>
  <c r="O148" i="46"/>
  <c r="AA148" i="46" s="1"/>
  <c r="BQ147" i="46"/>
  <c r="BI147" i="46"/>
  <c r="BE147" i="46"/>
  <c r="AW147" i="46"/>
  <c r="AV147" i="46"/>
  <c r="AT147" i="46"/>
  <c r="AQ147" i="46"/>
  <c r="AP147" i="46"/>
  <c r="AN147" i="46"/>
  <c r="AH147" i="46"/>
  <c r="X147" i="46"/>
  <c r="W147" i="46"/>
  <c r="V147" i="46"/>
  <c r="O147" i="46"/>
  <c r="AB147" i="46" s="1"/>
  <c r="BQ146" i="46"/>
  <c r="BI146" i="46"/>
  <c r="BH146" i="46"/>
  <c r="BH143" i="46" s="1"/>
  <c r="BE146" i="46"/>
  <c r="AW146" i="46"/>
  <c r="AV146" i="46"/>
  <c r="AT146" i="46"/>
  <c r="AQ146" i="46"/>
  <c r="AP146" i="46"/>
  <c r="AN146" i="46"/>
  <c r="AH146" i="46"/>
  <c r="X146" i="46"/>
  <c r="W146" i="46"/>
  <c r="V146" i="46"/>
  <c r="O146" i="46"/>
  <c r="AB146" i="46" s="1"/>
  <c r="BQ145" i="46"/>
  <c r="BI145" i="46"/>
  <c r="BE145" i="46"/>
  <c r="AW145" i="46"/>
  <c r="AV145" i="46"/>
  <c r="AT145" i="46"/>
  <c r="AQ145" i="46"/>
  <c r="AP145" i="46"/>
  <c r="AN145" i="46"/>
  <c r="AH145" i="46"/>
  <c r="X145" i="46"/>
  <c r="W145" i="46"/>
  <c r="V145" i="46"/>
  <c r="O145" i="46"/>
  <c r="AA145" i="46" s="1"/>
  <c r="BQ144" i="46"/>
  <c r="BI144" i="46"/>
  <c r="BE144" i="46"/>
  <c r="AW144" i="46"/>
  <c r="AV144" i="46"/>
  <c r="AT144" i="46"/>
  <c r="AP144" i="46"/>
  <c r="AN144" i="46"/>
  <c r="AH144" i="46"/>
  <c r="X144" i="46"/>
  <c r="W144" i="46"/>
  <c r="V144" i="46"/>
  <c r="O144" i="46"/>
  <c r="BP143" i="46"/>
  <c r="BL143" i="46"/>
  <c r="BJ143" i="46"/>
  <c r="BG143" i="46"/>
  <c r="BF143" i="46"/>
  <c r="BD143" i="46"/>
  <c r="BC143" i="46"/>
  <c r="BB143" i="46"/>
  <c r="BA143" i="46"/>
  <c r="AU143" i="46"/>
  <c r="AS143" i="46"/>
  <c r="AO143" i="46"/>
  <c r="AM143" i="46"/>
  <c r="AL143" i="46"/>
  <c r="AK143" i="46"/>
  <c r="AJ143" i="46"/>
  <c r="U143" i="46"/>
  <c r="T143" i="46"/>
  <c r="S143" i="46"/>
  <c r="R143" i="46"/>
  <c r="Q143" i="46"/>
  <c r="P143" i="46"/>
  <c r="BQ140" i="46"/>
  <c r="BI140" i="46"/>
  <c r="BE140" i="46"/>
  <c r="AW140" i="46"/>
  <c r="AV140" i="46"/>
  <c r="AT140" i="46"/>
  <c r="AQ140" i="46"/>
  <c r="AP140" i="46"/>
  <c r="AN140" i="46"/>
  <c r="AH140" i="46"/>
  <c r="X140" i="46"/>
  <c r="W140" i="46"/>
  <c r="V140" i="46"/>
  <c r="O140" i="46"/>
  <c r="AB140" i="46" s="1"/>
  <c r="BQ139" i="46"/>
  <c r="BI139" i="46"/>
  <c r="BE139" i="46"/>
  <c r="AW139" i="46"/>
  <c r="AY139" i="46" s="1"/>
  <c r="AV139" i="46"/>
  <c r="AT139" i="46"/>
  <c r="AP139" i="46"/>
  <c r="AN139" i="46"/>
  <c r="AH139" i="46"/>
  <c r="X139" i="46"/>
  <c r="W139" i="46"/>
  <c r="V139" i="46"/>
  <c r="O139" i="46"/>
  <c r="AB139" i="46" s="1"/>
  <c r="BQ138" i="46"/>
  <c r="BI138" i="46"/>
  <c r="BE138" i="46"/>
  <c r="AW138" i="46"/>
  <c r="AY138" i="46" s="1"/>
  <c r="AV138" i="46"/>
  <c r="AT138" i="46"/>
  <c r="AP138" i="46"/>
  <c r="AN138" i="46"/>
  <c r="AH138" i="46"/>
  <c r="X138" i="46"/>
  <c r="W138" i="46"/>
  <c r="V138" i="46"/>
  <c r="O138" i="46"/>
  <c r="Z138" i="46" s="1"/>
  <c r="BQ137" i="46"/>
  <c r="BI137" i="46"/>
  <c r="BE137" i="46"/>
  <c r="AW137" i="46"/>
  <c r="AV137" i="46"/>
  <c r="AT137" i="46"/>
  <c r="AQ137" i="46"/>
  <c r="AP137" i="46"/>
  <c r="AN137" i="46"/>
  <c r="AH137" i="46"/>
  <c r="X137" i="46"/>
  <c r="W137" i="46"/>
  <c r="V137" i="46"/>
  <c r="O137" i="46"/>
  <c r="BQ136" i="46"/>
  <c r="BI136" i="46"/>
  <c r="BE136" i="46"/>
  <c r="AW136" i="46"/>
  <c r="AV136" i="46"/>
  <c r="AT136" i="46"/>
  <c r="AQ136" i="46"/>
  <c r="AP136" i="46"/>
  <c r="AN136" i="46"/>
  <c r="AH136" i="46"/>
  <c r="X136" i="46"/>
  <c r="W136" i="46"/>
  <c r="V136" i="46"/>
  <c r="O136" i="46"/>
  <c r="AD136" i="46" s="1"/>
  <c r="BQ135" i="46"/>
  <c r="BI135" i="46"/>
  <c r="BE135" i="46"/>
  <c r="AW135" i="46"/>
  <c r="AV135" i="46"/>
  <c r="AT135" i="46"/>
  <c r="AQ135" i="46"/>
  <c r="AP135" i="46"/>
  <c r="AN135" i="46"/>
  <c r="AH135" i="46"/>
  <c r="X135" i="46"/>
  <c r="W135" i="46"/>
  <c r="V135" i="46"/>
  <c r="O135" i="46"/>
  <c r="BQ134" i="46"/>
  <c r="BI134" i="46"/>
  <c r="BE134" i="46"/>
  <c r="AW134" i="46"/>
  <c r="AV134" i="46"/>
  <c r="AT134" i="46"/>
  <c r="AQ134" i="46"/>
  <c r="AP134" i="46"/>
  <c r="AN134" i="46"/>
  <c r="AH134" i="46"/>
  <c r="X134" i="46"/>
  <c r="W134" i="46"/>
  <c r="V134" i="46"/>
  <c r="O134" i="46"/>
  <c r="AB134" i="46" s="1"/>
  <c r="BQ133" i="46"/>
  <c r="BI133" i="46"/>
  <c r="BE133" i="46"/>
  <c r="AW133" i="46"/>
  <c r="AV133" i="46"/>
  <c r="AT133" i="46"/>
  <c r="AQ133" i="46"/>
  <c r="AP133" i="46"/>
  <c r="AN133" i="46"/>
  <c r="AH133" i="46"/>
  <c r="X133" i="46"/>
  <c r="W133" i="46"/>
  <c r="V133" i="46"/>
  <c r="O133" i="46"/>
  <c r="AC133" i="46" s="1"/>
  <c r="BQ132" i="46"/>
  <c r="BI132" i="46"/>
  <c r="BE132" i="46"/>
  <c r="AW132" i="46"/>
  <c r="AV132" i="46"/>
  <c r="AT132" i="46"/>
  <c r="AQ132" i="46"/>
  <c r="AP132" i="46"/>
  <c r="AN132" i="46"/>
  <c r="AH132" i="46"/>
  <c r="X132" i="46"/>
  <c r="W132" i="46"/>
  <c r="V132" i="46"/>
  <c r="O132" i="46"/>
  <c r="AA132" i="46" s="1"/>
  <c r="BQ131" i="46"/>
  <c r="BI131" i="46"/>
  <c r="BE131" i="46"/>
  <c r="AW131" i="46"/>
  <c r="AV131" i="46"/>
  <c r="AT131" i="46"/>
  <c r="AQ131" i="46"/>
  <c r="AP131" i="46"/>
  <c r="AN131" i="46"/>
  <c r="AH131" i="46"/>
  <c r="X131" i="46"/>
  <c r="W131" i="46"/>
  <c r="V131" i="46"/>
  <c r="O131" i="46"/>
  <c r="BQ130" i="46"/>
  <c r="BI130" i="46"/>
  <c r="BE130" i="46"/>
  <c r="AW130" i="46"/>
  <c r="AV130" i="46"/>
  <c r="AT130" i="46"/>
  <c r="AQ130" i="46"/>
  <c r="AP130" i="46"/>
  <c r="AN130" i="46"/>
  <c r="AH130" i="46"/>
  <c r="X130" i="46"/>
  <c r="W130" i="46"/>
  <c r="V130" i="46"/>
  <c r="O130" i="46"/>
  <c r="AB130" i="46" s="1"/>
  <c r="BQ129" i="46"/>
  <c r="BI129" i="46"/>
  <c r="BE129" i="46"/>
  <c r="AW129" i="46"/>
  <c r="AV129" i="46"/>
  <c r="AT129" i="46"/>
  <c r="AQ129" i="46"/>
  <c r="AP129" i="46"/>
  <c r="AN129" i="46"/>
  <c r="AH129" i="46"/>
  <c r="X129" i="46"/>
  <c r="W129" i="46"/>
  <c r="V129" i="46"/>
  <c r="O129" i="46"/>
  <c r="AA129" i="46" s="1"/>
  <c r="BQ128" i="46"/>
  <c r="BI128" i="46"/>
  <c r="BE128" i="46"/>
  <c r="AW128" i="46"/>
  <c r="AV128" i="46"/>
  <c r="AT128" i="46"/>
  <c r="AQ128" i="46"/>
  <c r="AP128" i="46"/>
  <c r="AN128" i="46"/>
  <c r="AH128" i="46"/>
  <c r="X128" i="46"/>
  <c r="W128" i="46"/>
  <c r="V128" i="46"/>
  <c r="O128" i="46"/>
  <c r="AB128" i="46" s="1"/>
  <c r="BQ142" i="46"/>
  <c r="BI142" i="46"/>
  <c r="BE142" i="46"/>
  <c r="AW142" i="46"/>
  <c r="AY142" i="46" s="1"/>
  <c r="AV142" i="46"/>
  <c r="AT142" i="46"/>
  <c r="AP142" i="46"/>
  <c r="AN142" i="46"/>
  <c r="AH142" i="46"/>
  <c r="X142" i="46"/>
  <c r="W142" i="46"/>
  <c r="V142" i="46"/>
  <c r="O142" i="46"/>
  <c r="BQ141" i="46"/>
  <c r="BI141" i="46"/>
  <c r="BE141" i="46"/>
  <c r="AW141" i="46"/>
  <c r="AY141" i="46" s="1"/>
  <c r="AV141" i="46"/>
  <c r="AT141" i="46"/>
  <c r="AP141" i="46"/>
  <c r="AN141" i="46"/>
  <c r="AH141" i="46"/>
  <c r="X141" i="46"/>
  <c r="W141" i="46"/>
  <c r="V141" i="46"/>
  <c r="O141" i="46"/>
  <c r="AD141" i="46" s="1"/>
  <c r="BQ127" i="46"/>
  <c r="BI127" i="46"/>
  <c r="BE127" i="46"/>
  <c r="AW127" i="46"/>
  <c r="AV127" i="46"/>
  <c r="AT127" i="46"/>
  <c r="AQ127" i="46"/>
  <c r="AP127" i="46"/>
  <c r="AN127" i="46"/>
  <c r="AH127" i="46"/>
  <c r="X127" i="46"/>
  <c r="W127" i="46"/>
  <c r="V127" i="46"/>
  <c r="O127" i="46"/>
  <c r="BQ126" i="46"/>
  <c r="BI126" i="46"/>
  <c r="BE126" i="46"/>
  <c r="AW126" i="46"/>
  <c r="AV126" i="46"/>
  <c r="AT126" i="46"/>
  <c r="AQ126" i="46"/>
  <c r="AP126" i="46"/>
  <c r="AN126" i="46"/>
  <c r="AH126" i="46"/>
  <c r="X126" i="46"/>
  <c r="W126" i="46"/>
  <c r="V126" i="46"/>
  <c r="O126" i="46"/>
  <c r="BQ125" i="46"/>
  <c r="BI125" i="46"/>
  <c r="BE125" i="46"/>
  <c r="AW125" i="46"/>
  <c r="AY125" i="46" s="1"/>
  <c r="AV125" i="46"/>
  <c r="AT125" i="46"/>
  <c r="AP125" i="46"/>
  <c r="AN125" i="46"/>
  <c r="AH125" i="46"/>
  <c r="X125" i="46"/>
  <c r="W125" i="46"/>
  <c r="V125" i="46"/>
  <c r="O125" i="46"/>
  <c r="AA125" i="46" s="1"/>
  <c r="BQ124" i="46"/>
  <c r="BI124" i="46"/>
  <c r="BE124" i="46"/>
  <c r="AW124" i="46"/>
  <c r="AY124" i="46" s="1"/>
  <c r="AV124" i="46"/>
  <c r="AT124" i="46"/>
  <c r="AP124" i="46"/>
  <c r="AN124" i="46"/>
  <c r="AH124" i="46"/>
  <c r="X124" i="46"/>
  <c r="W124" i="46"/>
  <c r="V124" i="46"/>
  <c r="O124" i="46"/>
  <c r="AA124" i="46" s="1"/>
  <c r="BQ123" i="46"/>
  <c r="BI123" i="46"/>
  <c r="BE123" i="46"/>
  <c r="AW123" i="46"/>
  <c r="AV123" i="46"/>
  <c r="AT123" i="46"/>
  <c r="AQ123" i="46"/>
  <c r="AP123" i="46"/>
  <c r="AN123" i="46"/>
  <c r="AH123" i="46"/>
  <c r="X123" i="46"/>
  <c r="W123" i="46"/>
  <c r="V123" i="46"/>
  <c r="O123" i="46"/>
  <c r="AC123" i="46" s="1"/>
  <c r="BQ122" i="46"/>
  <c r="BI122" i="46"/>
  <c r="BE122" i="46"/>
  <c r="AW122" i="46"/>
  <c r="AV122" i="46"/>
  <c r="AT122" i="46"/>
  <c r="AQ122" i="46"/>
  <c r="AP122" i="46"/>
  <c r="AN122" i="46"/>
  <c r="AH122" i="46"/>
  <c r="X122" i="46"/>
  <c r="W122" i="46"/>
  <c r="V122" i="46"/>
  <c r="O122" i="46"/>
  <c r="BQ121" i="46"/>
  <c r="BI121" i="46"/>
  <c r="BE121" i="46"/>
  <c r="AW121" i="46"/>
  <c r="AV121" i="46"/>
  <c r="AT121" i="46"/>
  <c r="AQ121" i="46"/>
  <c r="AP121" i="46"/>
  <c r="AN121" i="46"/>
  <c r="AH121" i="46"/>
  <c r="X121" i="46"/>
  <c r="W121" i="46"/>
  <c r="V121" i="46"/>
  <c r="O121" i="46"/>
  <c r="BQ120" i="46"/>
  <c r="BI120" i="46"/>
  <c r="BE120" i="46"/>
  <c r="AW120" i="46"/>
  <c r="AV120" i="46"/>
  <c r="AT120" i="46"/>
  <c r="AQ120" i="46"/>
  <c r="AP120" i="46"/>
  <c r="AN120" i="46"/>
  <c r="AH120" i="46"/>
  <c r="X120" i="46"/>
  <c r="W120" i="46"/>
  <c r="V120" i="46"/>
  <c r="O120" i="46"/>
  <c r="AC120" i="46" s="1"/>
  <c r="BQ119" i="46"/>
  <c r="BI119" i="46"/>
  <c r="BE119" i="46"/>
  <c r="AW119" i="46"/>
  <c r="AY119" i="46" s="1"/>
  <c r="AV119" i="46"/>
  <c r="AT119" i="46"/>
  <c r="AP119" i="46"/>
  <c r="AN119" i="46"/>
  <c r="AH119" i="46"/>
  <c r="X119" i="46"/>
  <c r="W119" i="46"/>
  <c r="V119" i="46"/>
  <c r="O119" i="46"/>
  <c r="Z119" i="46" s="1"/>
  <c r="BQ118" i="46"/>
  <c r="BI118" i="46"/>
  <c r="BE118" i="46"/>
  <c r="AW118" i="46"/>
  <c r="AY118" i="46" s="1"/>
  <c r="AV118" i="46"/>
  <c r="AT118" i="46"/>
  <c r="AP118" i="46"/>
  <c r="AN118" i="46"/>
  <c r="AH118" i="46"/>
  <c r="X118" i="46"/>
  <c r="W118" i="46"/>
  <c r="V118" i="46"/>
  <c r="O118" i="46"/>
  <c r="AB118" i="46" s="1"/>
  <c r="BQ117" i="46"/>
  <c r="BI117" i="46"/>
  <c r="BE117" i="46"/>
  <c r="AW117" i="46"/>
  <c r="AY117" i="46" s="1"/>
  <c r="AV117" i="46"/>
  <c r="AT117" i="46"/>
  <c r="AP117" i="46"/>
  <c r="AN117" i="46"/>
  <c r="AH117" i="46"/>
  <c r="X117" i="46"/>
  <c r="W117" i="46"/>
  <c r="V117" i="46"/>
  <c r="O117" i="46"/>
  <c r="Z117" i="46" s="1"/>
  <c r="BQ116" i="46"/>
  <c r="BI116" i="46"/>
  <c r="BE116" i="46"/>
  <c r="AW116" i="46"/>
  <c r="AV116" i="46"/>
  <c r="AT116" i="46"/>
  <c r="AQ116" i="46"/>
  <c r="AP116" i="46"/>
  <c r="AN116" i="46"/>
  <c r="AH116" i="46"/>
  <c r="X116" i="46"/>
  <c r="W116" i="46"/>
  <c r="V116" i="46"/>
  <c r="O116" i="46"/>
  <c r="AA116" i="46" s="1"/>
  <c r="BQ115" i="46"/>
  <c r="BI115" i="46"/>
  <c r="BE115" i="46"/>
  <c r="AW115" i="46"/>
  <c r="AV115" i="46"/>
  <c r="AT115" i="46"/>
  <c r="AQ115" i="46"/>
  <c r="AP115" i="46"/>
  <c r="AN115" i="46"/>
  <c r="AH115" i="46"/>
  <c r="X115" i="46"/>
  <c r="W115" i="46"/>
  <c r="V115" i="46"/>
  <c r="O115" i="46"/>
  <c r="AB115" i="46" s="1"/>
  <c r="BQ114" i="46"/>
  <c r="BI114" i="46"/>
  <c r="BE114" i="46"/>
  <c r="AW114" i="46"/>
  <c r="AV114" i="46"/>
  <c r="AT114" i="46"/>
  <c r="AQ114" i="46"/>
  <c r="AP114" i="46"/>
  <c r="AN114" i="46"/>
  <c r="AH114" i="46"/>
  <c r="X114" i="46"/>
  <c r="W114" i="46"/>
  <c r="V114" i="46"/>
  <c r="O114" i="46"/>
  <c r="AA114" i="46" s="1"/>
  <c r="BQ113" i="46"/>
  <c r="BI113" i="46"/>
  <c r="BE113" i="46"/>
  <c r="AW113" i="46"/>
  <c r="AY113" i="46" s="1"/>
  <c r="AV113" i="46"/>
  <c r="AT113" i="46"/>
  <c r="AP113" i="46"/>
  <c r="AN113" i="46"/>
  <c r="AH113" i="46"/>
  <c r="X113" i="46"/>
  <c r="W113" i="46"/>
  <c r="V113" i="46"/>
  <c r="O113" i="46"/>
  <c r="AB113" i="46" s="1"/>
  <c r="BQ112" i="46"/>
  <c r="BI112" i="46"/>
  <c r="BE112" i="46"/>
  <c r="AW112" i="46"/>
  <c r="AV112" i="46"/>
  <c r="AT112" i="46"/>
  <c r="AQ112" i="46"/>
  <c r="AP112" i="46"/>
  <c r="AN112" i="46"/>
  <c r="AH112" i="46"/>
  <c r="X112" i="46"/>
  <c r="W112" i="46"/>
  <c r="V112" i="46"/>
  <c r="O112" i="46"/>
  <c r="AC112" i="46" s="1"/>
  <c r="BQ111" i="46"/>
  <c r="BI111" i="46"/>
  <c r="BE111" i="46"/>
  <c r="AW111" i="46"/>
  <c r="AV111" i="46"/>
  <c r="AT111" i="46"/>
  <c r="AQ111" i="46"/>
  <c r="AP111" i="46"/>
  <c r="AN111" i="46"/>
  <c r="AH111" i="46"/>
  <c r="X111" i="46"/>
  <c r="W111" i="46"/>
  <c r="V111" i="46"/>
  <c r="O111" i="46"/>
  <c r="AD111" i="46" s="1"/>
  <c r="BQ110" i="46"/>
  <c r="BI110" i="46"/>
  <c r="BE110" i="46"/>
  <c r="AW110" i="46"/>
  <c r="AY110" i="46" s="1"/>
  <c r="AV110" i="46"/>
  <c r="AT110" i="46"/>
  <c r="AP110" i="46"/>
  <c r="AN110" i="46"/>
  <c r="AH110" i="46"/>
  <c r="X110" i="46"/>
  <c r="W110" i="46"/>
  <c r="V110" i="46"/>
  <c r="O110" i="46"/>
  <c r="AC110" i="46" s="1"/>
  <c r="BQ109" i="46"/>
  <c r="BI109" i="46"/>
  <c r="BE109" i="46"/>
  <c r="AW109" i="46"/>
  <c r="AY109" i="46" s="1"/>
  <c r="AV109" i="46"/>
  <c r="AT109" i="46"/>
  <c r="AP109" i="46"/>
  <c r="AN109" i="46"/>
  <c r="AH109" i="46"/>
  <c r="X109" i="46"/>
  <c r="W109" i="46"/>
  <c r="V109" i="46"/>
  <c r="O109" i="46"/>
  <c r="AB109" i="46" s="1"/>
  <c r="BQ108" i="46"/>
  <c r="BI108" i="46"/>
  <c r="BE108" i="46"/>
  <c r="AW108" i="46"/>
  <c r="AV108" i="46"/>
  <c r="AT108" i="46"/>
  <c r="AQ108" i="46"/>
  <c r="AP108" i="46"/>
  <c r="AN108" i="46"/>
  <c r="AH108" i="46"/>
  <c r="X108" i="46"/>
  <c r="W108" i="46"/>
  <c r="V108" i="46"/>
  <c r="O108" i="46"/>
  <c r="BQ107" i="46"/>
  <c r="BI107" i="46"/>
  <c r="BE107" i="46"/>
  <c r="AW107" i="46"/>
  <c r="AY107" i="46" s="1"/>
  <c r="AV107" i="46"/>
  <c r="AT107" i="46"/>
  <c r="AP107" i="46"/>
  <c r="AN107" i="46"/>
  <c r="AH107" i="46"/>
  <c r="X107" i="46"/>
  <c r="W107" i="46"/>
  <c r="V107" i="46"/>
  <c r="O107" i="46"/>
  <c r="AB107" i="46" s="1"/>
  <c r="BQ106" i="46"/>
  <c r="BI106" i="46"/>
  <c r="BE106" i="46"/>
  <c r="AW106" i="46"/>
  <c r="AV106" i="46"/>
  <c r="AT106" i="46"/>
  <c r="AQ106" i="46"/>
  <c r="AP106" i="46"/>
  <c r="AN106" i="46"/>
  <c r="AH106" i="46"/>
  <c r="X106" i="46"/>
  <c r="W106" i="46"/>
  <c r="V106" i="46"/>
  <c r="O106" i="46"/>
  <c r="BQ105" i="46"/>
  <c r="BI105" i="46"/>
  <c r="BE105" i="46"/>
  <c r="AW105" i="46"/>
  <c r="AV105" i="46"/>
  <c r="AT105" i="46"/>
  <c r="AQ105" i="46"/>
  <c r="AP105" i="46"/>
  <c r="AN105" i="46"/>
  <c r="AH105" i="46"/>
  <c r="X105" i="46"/>
  <c r="W105" i="46"/>
  <c r="V105" i="46"/>
  <c r="O105" i="46"/>
  <c r="BQ104" i="46"/>
  <c r="BI104" i="46"/>
  <c r="BE104" i="46"/>
  <c r="AW104" i="46"/>
  <c r="AV104" i="46"/>
  <c r="AT104" i="46"/>
  <c r="AQ104" i="46"/>
  <c r="AP104" i="46"/>
  <c r="AN104" i="46"/>
  <c r="AH104" i="46"/>
  <c r="X104" i="46"/>
  <c r="W104" i="46"/>
  <c r="V104" i="46"/>
  <c r="O104" i="46"/>
  <c r="Y104" i="46" s="1"/>
  <c r="BQ103" i="46"/>
  <c r="BI103" i="46"/>
  <c r="BE103" i="46"/>
  <c r="AW103" i="46"/>
  <c r="AV103" i="46"/>
  <c r="AT103" i="46"/>
  <c r="AQ103" i="46"/>
  <c r="AP103" i="46"/>
  <c r="AN103" i="46"/>
  <c r="AH103" i="46"/>
  <c r="X103" i="46"/>
  <c r="W103" i="46"/>
  <c r="V103" i="46"/>
  <c r="O103" i="46"/>
  <c r="BQ102" i="46"/>
  <c r="BI102" i="46"/>
  <c r="BE102" i="46"/>
  <c r="AW102" i="46"/>
  <c r="AV102" i="46"/>
  <c r="AT102" i="46"/>
  <c r="AQ102" i="46"/>
  <c r="AP102" i="46"/>
  <c r="AN102" i="46"/>
  <c r="AH102" i="46"/>
  <c r="X102" i="46"/>
  <c r="W102" i="46"/>
  <c r="V102" i="46"/>
  <c r="O102" i="46"/>
  <c r="AC102" i="46" s="1"/>
  <c r="BQ101" i="46"/>
  <c r="BI101" i="46"/>
  <c r="BE101" i="46"/>
  <c r="AW101" i="46"/>
  <c r="AV101" i="46"/>
  <c r="AT101" i="46"/>
  <c r="AQ101" i="46"/>
  <c r="AP101" i="46"/>
  <c r="AN101" i="46"/>
  <c r="AH101" i="46"/>
  <c r="X101" i="46"/>
  <c r="W101" i="46"/>
  <c r="V101" i="46"/>
  <c r="O101" i="46"/>
  <c r="AC101" i="46" s="1"/>
  <c r="BQ100" i="46"/>
  <c r="BI100" i="46"/>
  <c r="BE100" i="46"/>
  <c r="AW100" i="46"/>
  <c r="AV100" i="46"/>
  <c r="AT100" i="46"/>
  <c r="AQ100" i="46"/>
  <c r="AP100" i="46"/>
  <c r="AN100" i="46"/>
  <c r="AH100" i="46"/>
  <c r="X100" i="46"/>
  <c r="W100" i="46"/>
  <c r="V100" i="46"/>
  <c r="O100" i="46"/>
  <c r="BQ99" i="46"/>
  <c r="BI99" i="46"/>
  <c r="BE99" i="46"/>
  <c r="AW99" i="46"/>
  <c r="AV99" i="46"/>
  <c r="AT99" i="46"/>
  <c r="AQ99" i="46"/>
  <c r="AP99" i="46"/>
  <c r="AN99" i="46"/>
  <c r="AH99" i="46"/>
  <c r="X99" i="46"/>
  <c r="W99" i="46"/>
  <c r="V99" i="46"/>
  <c r="O99" i="46"/>
  <c r="AD99" i="46" s="1"/>
  <c r="BP98" i="46"/>
  <c r="BL98" i="46"/>
  <c r="BH98" i="46"/>
  <c r="BG98" i="46"/>
  <c r="BF98" i="46"/>
  <c r="BD98" i="46"/>
  <c r="BC98" i="46"/>
  <c r="BB98" i="46"/>
  <c r="BA98" i="46"/>
  <c r="AU98" i="46"/>
  <c r="AS98" i="46"/>
  <c r="AO98" i="46"/>
  <c r="AM98" i="46"/>
  <c r="AL98" i="46"/>
  <c r="AK98" i="46"/>
  <c r="AJ98" i="46"/>
  <c r="U98" i="46"/>
  <c r="T98" i="46"/>
  <c r="S98" i="46"/>
  <c r="R98" i="46"/>
  <c r="Q98" i="46"/>
  <c r="P98" i="46"/>
  <c r="BP97" i="46"/>
  <c r="BL97" i="46"/>
  <c r="BG97" i="46"/>
  <c r="BF97" i="46"/>
  <c r="BD97" i="46"/>
  <c r="BC97" i="46"/>
  <c r="BB97" i="46"/>
  <c r="BA97" i="46"/>
  <c r="AU97" i="46"/>
  <c r="AS97" i="46"/>
  <c r="AO97" i="46"/>
  <c r="AM97" i="46"/>
  <c r="AL97" i="46"/>
  <c r="AK97" i="46"/>
  <c r="AJ97" i="46"/>
  <c r="U97" i="46"/>
  <c r="T97" i="46"/>
  <c r="S97" i="46"/>
  <c r="R97" i="46"/>
  <c r="Q97" i="46"/>
  <c r="P97" i="46"/>
  <c r="BQ93" i="46"/>
  <c r="BI93" i="46"/>
  <c r="BE93" i="46"/>
  <c r="AW93" i="46"/>
  <c r="AV93" i="46"/>
  <c r="AT93" i="46"/>
  <c r="AQ93" i="46"/>
  <c r="AP93" i="46"/>
  <c r="AN93" i="46"/>
  <c r="AH93" i="46"/>
  <c r="X93" i="46"/>
  <c r="W93" i="46"/>
  <c r="V93" i="46"/>
  <c r="O93" i="46"/>
  <c r="AA93" i="46" s="1"/>
  <c r="BQ92" i="46"/>
  <c r="BI92" i="46"/>
  <c r="BE92" i="46"/>
  <c r="AW92" i="46"/>
  <c r="AV92" i="46"/>
  <c r="AT92" i="46"/>
  <c r="AQ92" i="46"/>
  <c r="AP92" i="46"/>
  <c r="AN92" i="46"/>
  <c r="AH92" i="46"/>
  <c r="X92" i="46"/>
  <c r="W92" i="46"/>
  <c r="V92" i="46"/>
  <c r="O92" i="46"/>
  <c r="AD92" i="46" s="1"/>
  <c r="BQ91" i="46"/>
  <c r="BI91" i="46"/>
  <c r="BE91" i="46"/>
  <c r="AW91" i="46"/>
  <c r="AV91" i="46"/>
  <c r="AT91" i="46"/>
  <c r="AQ91" i="46"/>
  <c r="AP91" i="46"/>
  <c r="AN91" i="46"/>
  <c r="AH91" i="46"/>
  <c r="X91" i="46"/>
  <c r="W91" i="46"/>
  <c r="V91" i="46"/>
  <c r="O91" i="46"/>
  <c r="AC91" i="46" s="1"/>
  <c r="BQ90" i="46"/>
  <c r="BI90" i="46"/>
  <c r="BE90" i="46"/>
  <c r="AW90" i="46"/>
  <c r="AV90" i="46"/>
  <c r="AT90" i="46"/>
  <c r="AQ90" i="46"/>
  <c r="AP90" i="46"/>
  <c r="AN90" i="46"/>
  <c r="AH90" i="46"/>
  <c r="X90" i="46"/>
  <c r="W90" i="46"/>
  <c r="V90" i="46"/>
  <c r="O90" i="46"/>
  <c r="Z90" i="46" s="1"/>
  <c r="BQ89" i="46"/>
  <c r="BI89" i="46"/>
  <c r="BE89" i="46"/>
  <c r="AW89" i="46"/>
  <c r="AV89" i="46"/>
  <c r="AT89" i="46"/>
  <c r="AQ89" i="46"/>
  <c r="AP89" i="46"/>
  <c r="AN89" i="46"/>
  <c r="AH89" i="46"/>
  <c r="X89" i="46"/>
  <c r="W89" i="46"/>
  <c r="V89" i="46"/>
  <c r="O89" i="46"/>
  <c r="AD89" i="46" s="1"/>
  <c r="BQ88" i="46"/>
  <c r="BI88" i="46"/>
  <c r="BE88" i="46"/>
  <c r="AW88" i="46"/>
  <c r="AV88" i="46"/>
  <c r="AT88" i="46"/>
  <c r="AQ88" i="46"/>
  <c r="AP88" i="46"/>
  <c r="AN88" i="46"/>
  <c r="AH88" i="46"/>
  <c r="X88" i="46"/>
  <c r="W88" i="46"/>
  <c r="V88" i="46"/>
  <c r="O88" i="46"/>
  <c r="AC88" i="46" s="1"/>
  <c r="BQ87" i="46"/>
  <c r="BI87" i="46"/>
  <c r="BE87" i="46"/>
  <c r="AW87" i="46"/>
  <c r="AV87" i="46"/>
  <c r="AT87" i="46"/>
  <c r="AQ87" i="46"/>
  <c r="AP87" i="46"/>
  <c r="AN87" i="46"/>
  <c r="AH87" i="46"/>
  <c r="X87" i="46"/>
  <c r="W87" i="46"/>
  <c r="V87" i="46"/>
  <c r="O87" i="46"/>
  <c r="AA87" i="46" s="1"/>
  <c r="BQ86" i="46"/>
  <c r="BI86" i="46"/>
  <c r="BE86" i="46"/>
  <c r="AW86" i="46"/>
  <c r="AV86" i="46"/>
  <c r="AT86" i="46"/>
  <c r="AQ86" i="46"/>
  <c r="AP86" i="46"/>
  <c r="AN86" i="46"/>
  <c r="AH86" i="46"/>
  <c r="X86" i="46"/>
  <c r="W86" i="46"/>
  <c r="V86" i="46"/>
  <c r="O86" i="46"/>
  <c r="AC86" i="46" s="1"/>
  <c r="BQ85" i="46"/>
  <c r="BI85" i="46"/>
  <c r="BE85" i="46"/>
  <c r="AW85" i="46"/>
  <c r="AV85" i="46"/>
  <c r="AT85" i="46"/>
  <c r="AQ85" i="46"/>
  <c r="AP85" i="46"/>
  <c r="AN85" i="46"/>
  <c r="AH85" i="46"/>
  <c r="X85" i="46"/>
  <c r="W85" i="46"/>
  <c r="V85" i="46"/>
  <c r="O85" i="46"/>
  <c r="AC85" i="46" s="1"/>
  <c r="BQ84" i="46"/>
  <c r="BI84" i="46"/>
  <c r="BE84" i="46"/>
  <c r="AW84" i="46"/>
  <c r="AY84" i="46" s="1"/>
  <c r="AV84" i="46"/>
  <c r="AT84" i="46"/>
  <c r="AP84" i="46"/>
  <c r="AN84" i="46"/>
  <c r="AH84" i="46"/>
  <c r="X84" i="46"/>
  <c r="W84" i="46"/>
  <c r="V84" i="46"/>
  <c r="O84" i="46"/>
  <c r="BQ83" i="46"/>
  <c r="BI83" i="46"/>
  <c r="BE83" i="46"/>
  <c r="AW83" i="46"/>
  <c r="AY83" i="46" s="1"/>
  <c r="AV83" i="46"/>
  <c r="AT83" i="46"/>
  <c r="AP83" i="46"/>
  <c r="AN83" i="46"/>
  <c r="AH83" i="46"/>
  <c r="X83" i="46"/>
  <c r="W83" i="46"/>
  <c r="V83" i="46"/>
  <c r="O83" i="46"/>
  <c r="AA83" i="46" s="1"/>
  <c r="BQ82" i="46"/>
  <c r="BI82" i="46"/>
  <c r="BE82" i="46"/>
  <c r="AW82" i="46"/>
  <c r="AY82" i="46" s="1"/>
  <c r="AV82" i="46"/>
  <c r="AT82" i="46"/>
  <c r="AP82" i="46"/>
  <c r="AN82" i="46"/>
  <c r="AH82" i="46"/>
  <c r="X82" i="46"/>
  <c r="W82" i="46"/>
  <c r="V82" i="46"/>
  <c r="O82" i="46"/>
  <c r="AB82" i="46" s="1"/>
  <c r="BQ81" i="46"/>
  <c r="BI81" i="46"/>
  <c r="BE81" i="46"/>
  <c r="AW81" i="46"/>
  <c r="AY81" i="46" s="1"/>
  <c r="AV81" i="46"/>
  <c r="AT81" i="46"/>
  <c r="AP81" i="46"/>
  <c r="AN81" i="46"/>
  <c r="AH81" i="46"/>
  <c r="X81" i="46"/>
  <c r="W81" i="46"/>
  <c r="V81" i="46"/>
  <c r="O81" i="46"/>
  <c r="AA81" i="46" s="1"/>
  <c r="BQ80" i="46"/>
  <c r="BI80" i="46"/>
  <c r="BE80" i="46"/>
  <c r="AW80" i="46"/>
  <c r="AV80" i="46"/>
  <c r="AT80" i="46"/>
  <c r="AQ80" i="46"/>
  <c r="AP80" i="46"/>
  <c r="AN80" i="46"/>
  <c r="AH80" i="46"/>
  <c r="X80" i="46"/>
  <c r="W80" i="46"/>
  <c r="V80" i="46"/>
  <c r="O80" i="46"/>
  <c r="AC80" i="46" s="1"/>
  <c r="BQ79" i="46"/>
  <c r="BI79" i="46"/>
  <c r="BE79" i="46"/>
  <c r="AW79" i="46"/>
  <c r="AV79" i="46"/>
  <c r="AT79" i="46"/>
  <c r="AQ79" i="46"/>
  <c r="AP79" i="46"/>
  <c r="AN79" i="46"/>
  <c r="AH79" i="46"/>
  <c r="X79" i="46"/>
  <c r="W79" i="46"/>
  <c r="V79" i="46"/>
  <c r="O79" i="46"/>
  <c r="AA79" i="46" s="1"/>
  <c r="BQ78" i="46"/>
  <c r="BI78" i="46"/>
  <c r="BE78" i="46"/>
  <c r="AW78" i="46"/>
  <c r="AV78" i="46"/>
  <c r="AT78" i="46"/>
  <c r="AQ78" i="46"/>
  <c r="AP78" i="46"/>
  <c r="AN78" i="46"/>
  <c r="AH78" i="46"/>
  <c r="X78" i="46"/>
  <c r="W78" i="46"/>
  <c r="V78" i="46"/>
  <c r="O78" i="46"/>
  <c r="AA78" i="46" s="1"/>
  <c r="BQ77" i="46"/>
  <c r="BI77" i="46"/>
  <c r="BE77" i="46"/>
  <c r="AW77" i="46"/>
  <c r="AV77" i="46"/>
  <c r="AT77" i="46"/>
  <c r="AQ77" i="46"/>
  <c r="AP77" i="46"/>
  <c r="AN77" i="46"/>
  <c r="AH77" i="46"/>
  <c r="X77" i="46"/>
  <c r="W77" i="46"/>
  <c r="V77" i="46"/>
  <c r="O77" i="46"/>
  <c r="AB77" i="46" s="1"/>
  <c r="BQ76" i="46"/>
  <c r="BI76" i="46"/>
  <c r="BE76" i="46"/>
  <c r="AW76" i="46"/>
  <c r="AV76" i="46"/>
  <c r="AT76" i="46"/>
  <c r="AQ76" i="46"/>
  <c r="AP76" i="46"/>
  <c r="AN76" i="46"/>
  <c r="AH76" i="46"/>
  <c r="X76" i="46"/>
  <c r="W76" i="46"/>
  <c r="V76" i="46"/>
  <c r="O76" i="46"/>
  <c r="AA76" i="46" s="1"/>
  <c r="BQ75" i="46"/>
  <c r="BI75" i="46"/>
  <c r="BE75" i="46"/>
  <c r="AW75" i="46"/>
  <c r="AY75" i="46" s="1"/>
  <c r="AV75" i="46"/>
  <c r="AT75" i="46"/>
  <c r="AP75" i="46"/>
  <c r="AN75" i="46"/>
  <c r="AH75" i="46"/>
  <c r="X75" i="46"/>
  <c r="W75" i="46"/>
  <c r="V75" i="46"/>
  <c r="O75" i="46"/>
  <c r="AC75" i="46" s="1"/>
  <c r="BQ74" i="46"/>
  <c r="BI74" i="46"/>
  <c r="BE74" i="46"/>
  <c r="AW74" i="46"/>
  <c r="AV74" i="46"/>
  <c r="AT74" i="46"/>
  <c r="AQ74" i="46"/>
  <c r="AP74" i="46"/>
  <c r="AN74" i="46"/>
  <c r="AH74" i="46"/>
  <c r="X74" i="46"/>
  <c r="W74" i="46"/>
  <c r="V74" i="46"/>
  <c r="O74" i="46"/>
  <c r="AC74" i="46" s="1"/>
  <c r="BQ73" i="46"/>
  <c r="BI73" i="46"/>
  <c r="BE73" i="46"/>
  <c r="AW73" i="46"/>
  <c r="AY73" i="46" s="1"/>
  <c r="AV73" i="46"/>
  <c r="AT73" i="46"/>
  <c r="AP73" i="46"/>
  <c r="AN73" i="46"/>
  <c r="AH73" i="46"/>
  <c r="X73" i="46"/>
  <c r="W73" i="46"/>
  <c r="V73" i="46"/>
  <c r="O73" i="46"/>
  <c r="AA73" i="46" s="1"/>
  <c r="BQ72" i="46"/>
  <c r="BI72" i="46"/>
  <c r="BE72" i="46"/>
  <c r="AW72" i="46"/>
  <c r="AV72" i="46"/>
  <c r="AT72" i="46"/>
  <c r="AQ72" i="46"/>
  <c r="AP72" i="46"/>
  <c r="AN72" i="46"/>
  <c r="AH72" i="46"/>
  <c r="X72" i="46"/>
  <c r="W72" i="46"/>
  <c r="V72" i="46"/>
  <c r="O72" i="46"/>
  <c r="Z72" i="46" s="1"/>
  <c r="BQ71" i="46"/>
  <c r="BI71" i="46"/>
  <c r="BE71" i="46"/>
  <c r="AW71" i="46"/>
  <c r="AV71" i="46"/>
  <c r="AT71" i="46"/>
  <c r="AQ71" i="46"/>
  <c r="AP71" i="46"/>
  <c r="AN71" i="46"/>
  <c r="AH71" i="46"/>
  <c r="X71" i="46"/>
  <c r="W71" i="46"/>
  <c r="V71" i="46"/>
  <c r="O71" i="46"/>
  <c r="AD71" i="46" s="1"/>
  <c r="BQ70" i="46"/>
  <c r="BI70" i="46"/>
  <c r="BE70" i="46"/>
  <c r="AW70" i="46"/>
  <c r="AV70" i="46"/>
  <c r="AT70" i="46"/>
  <c r="AQ70" i="46"/>
  <c r="AP70" i="46"/>
  <c r="AN70" i="46"/>
  <c r="AH70" i="46"/>
  <c r="X70" i="46"/>
  <c r="W70" i="46"/>
  <c r="V70" i="46"/>
  <c r="O70" i="46"/>
  <c r="AA70" i="46" s="1"/>
  <c r="BQ69" i="46"/>
  <c r="BI69" i="46"/>
  <c r="BE69" i="46"/>
  <c r="AW69" i="46"/>
  <c r="AV69" i="46"/>
  <c r="AT69" i="46"/>
  <c r="AQ69" i="46"/>
  <c r="AP69" i="46"/>
  <c r="AN69" i="46"/>
  <c r="AH69" i="46"/>
  <c r="X69" i="46"/>
  <c r="W69" i="46"/>
  <c r="V69" i="46"/>
  <c r="O69" i="46"/>
  <c r="AA69" i="46" s="1"/>
  <c r="BQ68" i="46"/>
  <c r="BI68" i="46"/>
  <c r="BE68" i="46"/>
  <c r="AW68" i="46"/>
  <c r="AV68" i="46"/>
  <c r="AT68" i="46"/>
  <c r="AQ68" i="46"/>
  <c r="AP68" i="46"/>
  <c r="AN68" i="46"/>
  <c r="AH68" i="46"/>
  <c r="X68" i="46"/>
  <c r="W68" i="46"/>
  <c r="V68" i="46"/>
  <c r="O68" i="46"/>
  <c r="AA68" i="46" s="1"/>
  <c r="BQ67" i="46"/>
  <c r="BI67" i="46"/>
  <c r="BE67" i="46"/>
  <c r="AW67" i="46"/>
  <c r="AV67" i="46"/>
  <c r="AT67" i="46"/>
  <c r="AQ67" i="46"/>
  <c r="AP67" i="46"/>
  <c r="AN67" i="46"/>
  <c r="AH67" i="46"/>
  <c r="X67" i="46"/>
  <c r="W67" i="46"/>
  <c r="V67" i="46"/>
  <c r="O67" i="46"/>
  <c r="AA67" i="46" s="1"/>
  <c r="BQ66" i="46"/>
  <c r="BI66" i="46"/>
  <c r="BE66" i="46"/>
  <c r="AW66" i="46"/>
  <c r="AV66" i="46"/>
  <c r="AT66" i="46"/>
  <c r="AQ66" i="46"/>
  <c r="AP66" i="46"/>
  <c r="AN66" i="46"/>
  <c r="AH66" i="46"/>
  <c r="X66" i="46"/>
  <c r="W66" i="46"/>
  <c r="V66" i="46"/>
  <c r="O66" i="46"/>
  <c r="AA66" i="46" s="1"/>
  <c r="BQ65" i="46"/>
  <c r="BI65" i="46"/>
  <c r="BE65" i="46"/>
  <c r="AW65" i="46"/>
  <c r="AV65" i="46"/>
  <c r="AT65" i="46"/>
  <c r="AQ65" i="46"/>
  <c r="AP65" i="46"/>
  <c r="AN65" i="46"/>
  <c r="AH65" i="46"/>
  <c r="X65" i="46"/>
  <c r="W65" i="46"/>
  <c r="V65" i="46"/>
  <c r="O65" i="46"/>
  <c r="AC65" i="46" s="1"/>
  <c r="BQ64" i="46"/>
  <c r="BI64" i="46"/>
  <c r="BE64" i="46"/>
  <c r="AW64" i="46"/>
  <c r="AV64" i="46"/>
  <c r="AT64" i="46"/>
  <c r="AQ64" i="46"/>
  <c r="AP64" i="46"/>
  <c r="AN64" i="46"/>
  <c r="AH64" i="46"/>
  <c r="X64" i="46"/>
  <c r="W64" i="46"/>
  <c r="V64" i="46"/>
  <c r="O64" i="46"/>
  <c r="AC64" i="46" s="1"/>
  <c r="BQ63" i="46"/>
  <c r="BI63" i="46"/>
  <c r="BE63" i="46"/>
  <c r="AW63" i="46"/>
  <c r="AV63" i="46"/>
  <c r="AT63" i="46"/>
  <c r="AQ63" i="46"/>
  <c r="AP63" i="46"/>
  <c r="AN63" i="46"/>
  <c r="AH63" i="46"/>
  <c r="X63" i="46"/>
  <c r="W63" i="46"/>
  <c r="V63" i="46"/>
  <c r="O63" i="46"/>
  <c r="AC63" i="46" s="1"/>
  <c r="BQ62" i="46"/>
  <c r="BI62" i="46"/>
  <c r="BE62" i="46"/>
  <c r="AW62" i="46"/>
  <c r="AV62" i="46"/>
  <c r="AT62" i="46"/>
  <c r="AQ62" i="46"/>
  <c r="AP62" i="46"/>
  <c r="AN62" i="46"/>
  <c r="AH62" i="46"/>
  <c r="X62" i="46"/>
  <c r="W62" i="46"/>
  <c r="V62" i="46"/>
  <c r="O62" i="46"/>
  <c r="AC62" i="46" s="1"/>
  <c r="BQ61" i="46"/>
  <c r="BI61" i="46"/>
  <c r="BE61" i="46"/>
  <c r="AW61" i="46"/>
  <c r="AV61" i="46"/>
  <c r="AT61" i="46"/>
  <c r="AQ61" i="46"/>
  <c r="AP61" i="46"/>
  <c r="AN61" i="46"/>
  <c r="AH61" i="46"/>
  <c r="X61" i="46"/>
  <c r="W61" i="46"/>
  <c r="V61" i="46"/>
  <c r="O61" i="46"/>
  <c r="AB61" i="46" s="1"/>
  <c r="BQ60" i="46"/>
  <c r="BI60" i="46"/>
  <c r="BE60" i="46"/>
  <c r="AW60" i="46"/>
  <c r="AV60" i="46"/>
  <c r="AT60" i="46"/>
  <c r="AQ60" i="46"/>
  <c r="AP60" i="46"/>
  <c r="AN60" i="46"/>
  <c r="AH60" i="46"/>
  <c r="X60" i="46"/>
  <c r="W60" i="46"/>
  <c r="V60" i="46"/>
  <c r="O60" i="46"/>
  <c r="AA60" i="46" s="1"/>
  <c r="BQ59" i="46"/>
  <c r="BI59" i="46"/>
  <c r="BE59" i="46"/>
  <c r="AW59" i="46"/>
  <c r="AV59" i="46"/>
  <c r="AT59" i="46"/>
  <c r="AQ59" i="46"/>
  <c r="AP59" i="46"/>
  <c r="AN59" i="46"/>
  <c r="AH59" i="46"/>
  <c r="X59" i="46"/>
  <c r="W59" i="46"/>
  <c r="V59" i="46"/>
  <c r="O59" i="46"/>
  <c r="AC59" i="46" s="1"/>
  <c r="BQ58" i="46"/>
  <c r="BI58" i="46"/>
  <c r="BE58" i="46"/>
  <c r="AW58" i="46"/>
  <c r="AV58" i="46"/>
  <c r="AT58" i="46"/>
  <c r="AQ58" i="46"/>
  <c r="AP58" i="46"/>
  <c r="AN58" i="46"/>
  <c r="AH58" i="46"/>
  <c r="X58" i="46"/>
  <c r="W58" i="46"/>
  <c r="V58" i="46"/>
  <c r="O58" i="46"/>
  <c r="AD58" i="46" s="1"/>
  <c r="BQ96" i="46"/>
  <c r="BI96" i="46"/>
  <c r="BE96" i="46"/>
  <c r="AW96" i="46"/>
  <c r="AV96" i="46"/>
  <c r="AT96" i="46"/>
  <c r="AQ96" i="46"/>
  <c r="AP96" i="46"/>
  <c r="AN96" i="46"/>
  <c r="AH96" i="46"/>
  <c r="X96" i="46"/>
  <c r="W96" i="46"/>
  <c r="V96" i="46"/>
  <c r="O96" i="46"/>
  <c r="AC96" i="46" s="1"/>
  <c r="BQ57" i="46"/>
  <c r="BI57" i="46"/>
  <c r="BE57" i="46"/>
  <c r="AW57" i="46"/>
  <c r="AV57" i="46"/>
  <c r="AT57" i="46"/>
  <c r="AQ57" i="46"/>
  <c r="AP57" i="46"/>
  <c r="AN57" i="46"/>
  <c r="AH57" i="46"/>
  <c r="X57" i="46"/>
  <c r="W57" i="46"/>
  <c r="V57" i="46"/>
  <c r="O57" i="46"/>
  <c r="BM57" i="46" s="1"/>
  <c r="BQ56" i="46"/>
  <c r="BI56" i="46"/>
  <c r="BE56" i="46"/>
  <c r="AW56" i="46"/>
  <c r="AY56" i="46" s="1"/>
  <c r="AV56" i="46"/>
  <c r="AT56" i="46"/>
  <c r="AP56" i="46"/>
  <c r="AN56" i="46"/>
  <c r="AH56" i="46"/>
  <c r="X56" i="46"/>
  <c r="W56" i="46"/>
  <c r="V56" i="46"/>
  <c r="O56" i="46"/>
  <c r="AB56" i="46" s="1"/>
  <c r="BQ55" i="46"/>
  <c r="BI55" i="46"/>
  <c r="BE55" i="46"/>
  <c r="AW55" i="46"/>
  <c r="AV55" i="46"/>
  <c r="AT55" i="46"/>
  <c r="AQ55" i="46"/>
  <c r="AP55" i="46"/>
  <c r="AN55" i="46"/>
  <c r="AH55" i="46"/>
  <c r="X55" i="46"/>
  <c r="W55" i="46"/>
  <c r="V55" i="46"/>
  <c r="O55" i="46"/>
  <c r="AA55" i="46" s="1"/>
  <c r="BQ54" i="46"/>
  <c r="BI54" i="46"/>
  <c r="BE54" i="46"/>
  <c r="AW54" i="46"/>
  <c r="AV54" i="46"/>
  <c r="AT54" i="46"/>
  <c r="AQ54" i="46"/>
  <c r="AP54" i="46"/>
  <c r="AN54" i="46"/>
  <c r="AH54" i="46"/>
  <c r="X54" i="46"/>
  <c r="W54" i="46"/>
  <c r="V54" i="46"/>
  <c r="O54" i="46"/>
  <c r="AB54" i="46" s="1"/>
  <c r="BQ53" i="46"/>
  <c r="BI53" i="46"/>
  <c r="BE53" i="46"/>
  <c r="AW53" i="46"/>
  <c r="AV53" i="46"/>
  <c r="AT53" i="46"/>
  <c r="AQ53" i="46"/>
  <c r="AP53" i="46"/>
  <c r="AN53" i="46"/>
  <c r="AH53" i="46"/>
  <c r="X53" i="46"/>
  <c r="W53" i="46"/>
  <c r="V53" i="46"/>
  <c r="O53" i="46"/>
  <c r="AB53" i="46" s="1"/>
  <c r="BQ52" i="46"/>
  <c r="BI52" i="46"/>
  <c r="BE52" i="46"/>
  <c r="AW52" i="46"/>
  <c r="AV52" i="46"/>
  <c r="AT52" i="46"/>
  <c r="AQ52" i="46"/>
  <c r="AP52" i="46"/>
  <c r="AN52" i="46"/>
  <c r="AH52" i="46"/>
  <c r="X52" i="46"/>
  <c r="W52" i="46"/>
  <c r="V52" i="46"/>
  <c r="O52" i="46"/>
  <c r="AD52" i="46" s="1"/>
  <c r="BQ51" i="46"/>
  <c r="BI51" i="46"/>
  <c r="BE51" i="46"/>
  <c r="AW51" i="46"/>
  <c r="AV51" i="46"/>
  <c r="AT51" i="46"/>
  <c r="AQ51" i="46"/>
  <c r="AP51" i="46"/>
  <c r="AN51" i="46"/>
  <c r="AH51" i="46"/>
  <c r="X51" i="46"/>
  <c r="W51" i="46"/>
  <c r="V51" i="46"/>
  <c r="O51" i="46"/>
  <c r="AA51" i="46" s="1"/>
  <c r="BQ50" i="46"/>
  <c r="BI50" i="46"/>
  <c r="BE50" i="46"/>
  <c r="AW50" i="46"/>
  <c r="AV50" i="46"/>
  <c r="AT50" i="46"/>
  <c r="AQ50" i="46"/>
  <c r="AP50" i="46"/>
  <c r="AN50" i="46"/>
  <c r="AH50" i="46"/>
  <c r="X50" i="46"/>
  <c r="W50" i="46"/>
  <c r="V50" i="46"/>
  <c r="O50" i="46"/>
  <c r="Y50" i="46" s="1"/>
  <c r="BQ49" i="46"/>
  <c r="BI49" i="46"/>
  <c r="BE49" i="46"/>
  <c r="AW49" i="46"/>
  <c r="AV49" i="46"/>
  <c r="AT49" i="46"/>
  <c r="AQ49" i="46"/>
  <c r="AP49" i="46"/>
  <c r="AN49" i="46"/>
  <c r="AH49" i="46"/>
  <c r="X49" i="46"/>
  <c r="W49" i="46"/>
  <c r="V49" i="46"/>
  <c r="O49" i="46"/>
  <c r="BM49" i="46" s="1"/>
  <c r="BQ48" i="46"/>
  <c r="BI48" i="46"/>
  <c r="BE48" i="46"/>
  <c r="AW48" i="46"/>
  <c r="AV48" i="46"/>
  <c r="AT48" i="46"/>
  <c r="AQ48" i="46"/>
  <c r="AP48" i="46"/>
  <c r="AN48" i="46"/>
  <c r="AH48" i="46"/>
  <c r="X48" i="46"/>
  <c r="W48" i="46"/>
  <c r="V48" i="46"/>
  <c r="O48" i="46"/>
  <c r="AC48" i="46" s="1"/>
  <c r="BQ47" i="46"/>
  <c r="BI47" i="46"/>
  <c r="BE47" i="46"/>
  <c r="AW47" i="46"/>
  <c r="AV47" i="46"/>
  <c r="AT47" i="46"/>
  <c r="AQ47" i="46"/>
  <c r="AP47" i="46"/>
  <c r="AN47" i="46"/>
  <c r="AH47" i="46"/>
  <c r="X47" i="46"/>
  <c r="W47" i="46"/>
  <c r="V47" i="46"/>
  <c r="O47" i="46"/>
  <c r="BQ46" i="46"/>
  <c r="BI46" i="46"/>
  <c r="BE46" i="46"/>
  <c r="AW46" i="46"/>
  <c r="AV46" i="46"/>
  <c r="AT46" i="46"/>
  <c r="AQ46" i="46"/>
  <c r="AP46" i="46"/>
  <c r="AN46" i="46"/>
  <c r="AH46" i="46"/>
  <c r="X46" i="46"/>
  <c r="W46" i="46"/>
  <c r="V46" i="46"/>
  <c r="O46" i="46"/>
  <c r="AB46" i="46" s="1"/>
  <c r="BQ45" i="46"/>
  <c r="BI45" i="46"/>
  <c r="BE45" i="46"/>
  <c r="AW45" i="46"/>
  <c r="AV45" i="46"/>
  <c r="AT45" i="46"/>
  <c r="AQ45" i="46"/>
  <c r="AP45" i="46"/>
  <c r="AN45" i="46"/>
  <c r="AH45" i="46"/>
  <c r="X45" i="46"/>
  <c r="W45" i="46"/>
  <c r="V45" i="46"/>
  <c r="O45" i="46"/>
  <c r="BQ44" i="46"/>
  <c r="BI44" i="46"/>
  <c r="BE44" i="46"/>
  <c r="AW44" i="46"/>
  <c r="AV44" i="46"/>
  <c r="AT44" i="46"/>
  <c r="AQ44" i="46"/>
  <c r="AP44" i="46"/>
  <c r="AN44" i="46"/>
  <c r="AH44" i="46"/>
  <c r="X44" i="46"/>
  <c r="W44" i="46"/>
  <c r="V44" i="46"/>
  <c r="BN44" i="46" s="1"/>
  <c r="O44" i="46"/>
  <c r="Y44" i="46" s="1"/>
  <c r="BQ43" i="46"/>
  <c r="BI43" i="46"/>
  <c r="BE43" i="46"/>
  <c r="AW43" i="46"/>
  <c r="AV43" i="46"/>
  <c r="AT43" i="46"/>
  <c r="AQ43" i="46"/>
  <c r="AP43" i="46"/>
  <c r="AN43" i="46"/>
  <c r="AH43" i="46"/>
  <c r="X43" i="46"/>
  <c r="W43" i="46"/>
  <c r="V43" i="46"/>
  <c r="O43" i="46"/>
  <c r="Z43" i="46" s="1"/>
  <c r="BQ42" i="46"/>
  <c r="BI42" i="46"/>
  <c r="BE42" i="46"/>
  <c r="AW42" i="46"/>
  <c r="AY42" i="46" s="1"/>
  <c r="AV42" i="46"/>
  <c r="AT42" i="46"/>
  <c r="AP42" i="46"/>
  <c r="AN42" i="46"/>
  <c r="AH42" i="46"/>
  <c r="X42" i="46"/>
  <c r="W42" i="46"/>
  <c r="V42" i="46"/>
  <c r="O42" i="46"/>
  <c r="BQ41" i="46"/>
  <c r="BI41" i="46"/>
  <c r="BE41" i="46"/>
  <c r="AW41" i="46"/>
  <c r="AV41" i="46"/>
  <c r="AT41" i="46"/>
  <c r="AQ41" i="46"/>
  <c r="AP41" i="46"/>
  <c r="AN41" i="46"/>
  <c r="AH41" i="46"/>
  <c r="X41" i="46"/>
  <c r="W41" i="46"/>
  <c r="V41" i="46"/>
  <c r="O41" i="46"/>
  <c r="AB41" i="46" s="1"/>
  <c r="BQ94" i="46"/>
  <c r="BI94" i="46"/>
  <c r="BE94" i="46"/>
  <c r="AW94" i="46"/>
  <c r="AY94" i="46" s="1"/>
  <c r="AV94" i="46"/>
  <c r="AT94" i="46"/>
  <c r="AP94" i="46"/>
  <c r="AN94" i="46"/>
  <c r="AH94" i="46"/>
  <c r="X94" i="46"/>
  <c r="W94" i="46"/>
  <c r="V94" i="46"/>
  <c r="O94" i="46"/>
  <c r="Y94" i="46" s="1"/>
  <c r="BQ40" i="46"/>
  <c r="BI40" i="46"/>
  <c r="BE40" i="46"/>
  <c r="AW40" i="46"/>
  <c r="AV40" i="46"/>
  <c r="AT40" i="46"/>
  <c r="AQ40" i="46"/>
  <c r="AP40" i="46"/>
  <c r="AN40" i="46"/>
  <c r="AH40" i="46"/>
  <c r="X40" i="46"/>
  <c r="W40" i="46"/>
  <c r="V40" i="46"/>
  <c r="O40" i="46"/>
  <c r="BM40" i="46" s="1"/>
  <c r="BQ39" i="46"/>
  <c r="BI39" i="46"/>
  <c r="BE39" i="46"/>
  <c r="AW39" i="46"/>
  <c r="AY39" i="46" s="1"/>
  <c r="AV39" i="46"/>
  <c r="AT39" i="46"/>
  <c r="AP39" i="46"/>
  <c r="AN39" i="46"/>
  <c r="AH39" i="46"/>
  <c r="X39" i="46"/>
  <c r="W39" i="46"/>
  <c r="V39" i="46"/>
  <c r="O39" i="46"/>
  <c r="AA39" i="46" s="1"/>
  <c r="BQ38" i="46"/>
  <c r="BI38" i="46"/>
  <c r="BE38" i="46"/>
  <c r="AW38" i="46"/>
  <c r="AY38" i="46" s="1"/>
  <c r="AV38" i="46"/>
  <c r="AT38" i="46"/>
  <c r="AP38" i="46"/>
  <c r="AN38" i="46"/>
  <c r="AH38" i="46"/>
  <c r="X38" i="46"/>
  <c r="W38" i="46"/>
  <c r="V38" i="46"/>
  <c r="O38" i="46"/>
  <c r="AA38" i="46" s="1"/>
  <c r="BQ37" i="46"/>
  <c r="BI37" i="46"/>
  <c r="BE37" i="46"/>
  <c r="AW37" i="46"/>
  <c r="AY37" i="46" s="1"/>
  <c r="AV37" i="46"/>
  <c r="AT37" i="46"/>
  <c r="AP37" i="46"/>
  <c r="AN37" i="46"/>
  <c r="AH37" i="46"/>
  <c r="X37" i="46"/>
  <c r="W37" i="46"/>
  <c r="V37" i="46"/>
  <c r="O37" i="46"/>
  <c r="AA37" i="46" s="1"/>
  <c r="BQ36" i="46"/>
  <c r="BI36" i="46"/>
  <c r="BE36" i="46"/>
  <c r="AW36" i="46"/>
  <c r="AV36" i="46"/>
  <c r="AT36" i="46"/>
  <c r="AQ36" i="46"/>
  <c r="AP36" i="46"/>
  <c r="AN36" i="46"/>
  <c r="AH36" i="46"/>
  <c r="X36" i="46"/>
  <c r="W36" i="46"/>
  <c r="V36" i="46"/>
  <c r="O36" i="46"/>
  <c r="BQ35" i="46"/>
  <c r="BI35" i="46"/>
  <c r="BE35" i="46"/>
  <c r="AW35" i="46"/>
  <c r="AV35" i="46"/>
  <c r="AT35" i="46"/>
  <c r="AQ35" i="46"/>
  <c r="AP35" i="46"/>
  <c r="AN35" i="46"/>
  <c r="AH35" i="46"/>
  <c r="X35" i="46"/>
  <c r="W35" i="46"/>
  <c r="V35" i="46"/>
  <c r="O35" i="46"/>
  <c r="Z35" i="46" s="1"/>
  <c r="BQ34" i="46"/>
  <c r="BI34" i="46"/>
  <c r="BE34" i="46"/>
  <c r="AW34" i="46"/>
  <c r="AV34" i="46"/>
  <c r="AT34" i="46"/>
  <c r="AQ34" i="46"/>
  <c r="AP34" i="46"/>
  <c r="AN34" i="46"/>
  <c r="AH34" i="46"/>
  <c r="X34" i="46"/>
  <c r="W34" i="46"/>
  <c r="V34" i="46"/>
  <c r="O34" i="46"/>
  <c r="BM34" i="46" s="1"/>
  <c r="BQ33" i="46"/>
  <c r="BI33" i="46"/>
  <c r="BH33" i="46"/>
  <c r="BH97" i="46" s="1"/>
  <c r="BE33" i="46"/>
  <c r="AW33" i="46"/>
  <c r="AV33" i="46"/>
  <c r="AT33" i="46"/>
  <c r="AQ33" i="46"/>
  <c r="AP33" i="46"/>
  <c r="AN33" i="46"/>
  <c r="AH33" i="46"/>
  <c r="X33" i="46"/>
  <c r="W33" i="46"/>
  <c r="V33" i="46"/>
  <c r="O33" i="46"/>
  <c r="AD33" i="46" s="1"/>
  <c r="BQ32" i="46"/>
  <c r="BI32" i="46"/>
  <c r="BE32" i="46"/>
  <c r="AW32" i="46"/>
  <c r="AY32" i="46" s="1"/>
  <c r="AV32" i="46"/>
  <c r="AT32" i="46"/>
  <c r="AP32" i="46"/>
  <c r="AN32" i="46"/>
  <c r="AH32" i="46"/>
  <c r="X32" i="46"/>
  <c r="W32" i="46"/>
  <c r="V32" i="46"/>
  <c r="O32" i="46"/>
  <c r="BM32" i="46" s="1"/>
  <c r="BQ31" i="46"/>
  <c r="BI31" i="46"/>
  <c r="BE31" i="46"/>
  <c r="AW31" i="46"/>
  <c r="AV31" i="46"/>
  <c r="AT31" i="46"/>
  <c r="AQ31" i="46"/>
  <c r="AP31" i="46"/>
  <c r="AN31" i="46"/>
  <c r="AH31" i="46"/>
  <c r="X31" i="46"/>
  <c r="W31" i="46"/>
  <c r="V31" i="46"/>
  <c r="O31" i="46"/>
  <c r="Y31" i="46" s="1"/>
  <c r="BQ30" i="46"/>
  <c r="BI30" i="46"/>
  <c r="BE30" i="46"/>
  <c r="AW30" i="46"/>
  <c r="AV30" i="46"/>
  <c r="AT30" i="46"/>
  <c r="AQ30" i="46"/>
  <c r="AP30" i="46"/>
  <c r="AN30" i="46"/>
  <c r="AH30" i="46"/>
  <c r="X30" i="46"/>
  <c r="W30" i="46"/>
  <c r="V30" i="46"/>
  <c r="O30" i="46"/>
  <c r="BQ29" i="46"/>
  <c r="BI29" i="46"/>
  <c r="BE29" i="46"/>
  <c r="AW29" i="46"/>
  <c r="AV29" i="46"/>
  <c r="AT29" i="46"/>
  <c r="AQ29" i="46"/>
  <c r="AP29" i="46"/>
  <c r="AN29" i="46"/>
  <c r="AH29" i="46"/>
  <c r="X29" i="46"/>
  <c r="W29" i="46"/>
  <c r="V29" i="46"/>
  <c r="O29" i="46"/>
  <c r="AB29" i="46" s="1"/>
  <c r="BQ28" i="46"/>
  <c r="BI28" i="46"/>
  <c r="BE28" i="46"/>
  <c r="AW28" i="46"/>
  <c r="AY28" i="46" s="1"/>
  <c r="AV28" i="46"/>
  <c r="AT28" i="46"/>
  <c r="AP28" i="46"/>
  <c r="AN28" i="46"/>
  <c r="AH28" i="46"/>
  <c r="X28" i="46"/>
  <c r="W28" i="46"/>
  <c r="V28" i="46"/>
  <c r="O28" i="46"/>
  <c r="AA28" i="46" s="1"/>
  <c r="BQ27" i="46"/>
  <c r="BI27" i="46"/>
  <c r="BE27" i="46"/>
  <c r="AW27" i="46"/>
  <c r="AV27" i="46"/>
  <c r="AT27" i="46"/>
  <c r="AQ27" i="46"/>
  <c r="AP27" i="46"/>
  <c r="AN27" i="46"/>
  <c r="AH27" i="46"/>
  <c r="X27" i="46"/>
  <c r="W27" i="46"/>
  <c r="V27" i="46"/>
  <c r="O27" i="46"/>
  <c r="AC27" i="46" s="1"/>
  <c r="BQ26" i="46"/>
  <c r="BI26" i="46"/>
  <c r="BE26" i="46"/>
  <c r="AW26" i="46"/>
  <c r="AV26" i="46"/>
  <c r="AT26" i="46"/>
  <c r="AQ26" i="46"/>
  <c r="AP26" i="46"/>
  <c r="AN26" i="46"/>
  <c r="AH26" i="46"/>
  <c r="X26" i="46"/>
  <c r="W26" i="46"/>
  <c r="V26" i="46"/>
  <c r="O26" i="46"/>
  <c r="AD26" i="46" s="1"/>
  <c r="BQ25" i="46"/>
  <c r="BI25" i="46"/>
  <c r="BE25" i="46"/>
  <c r="AW25" i="46"/>
  <c r="AV25" i="46"/>
  <c r="AT25" i="46"/>
  <c r="AQ25" i="46"/>
  <c r="AP25" i="46"/>
  <c r="AN25" i="46"/>
  <c r="AH25" i="46"/>
  <c r="X25" i="46"/>
  <c r="W25" i="46"/>
  <c r="V25" i="46"/>
  <c r="O25" i="46"/>
  <c r="BQ24" i="46"/>
  <c r="BI24" i="46"/>
  <c r="BE24" i="46"/>
  <c r="AW24" i="46"/>
  <c r="AV24" i="46"/>
  <c r="AT24" i="46"/>
  <c r="AQ24" i="46"/>
  <c r="AP24" i="46"/>
  <c r="AN24" i="46"/>
  <c r="AH24" i="46"/>
  <c r="X24" i="46"/>
  <c r="W24" i="46"/>
  <c r="V24" i="46"/>
  <c r="O24" i="46"/>
  <c r="AA17" i="46"/>
  <c r="AA16" i="46"/>
  <c r="AA15" i="46"/>
  <c r="AA14" i="46"/>
  <c r="AA13" i="46"/>
  <c r="AA12" i="46"/>
  <c r="AA9" i="46"/>
  <c r="AA8" i="46"/>
  <c r="AA7" i="46"/>
  <c r="AA5" i="46"/>
  <c r="AA4" i="46"/>
  <c r="AA3" i="46"/>
  <c r="AA2" i="46"/>
  <c r="BN48" i="46" l="1"/>
  <c r="BN50" i="46"/>
  <c r="BN52" i="46"/>
  <c r="BN149" i="46"/>
  <c r="BN154" i="46"/>
  <c r="BN242" i="46"/>
  <c r="BN213" i="46"/>
  <c r="AX215" i="46"/>
  <c r="BN219" i="46"/>
  <c r="BN223" i="46"/>
  <c r="BN227" i="46"/>
  <c r="AR236" i="46"/>
  <c r="AZ193" i="47"/>
  <c r="BR193" i="47" s="1"/>
  <c r="BS30" i="49"/>
  <c r="AI27" i="49"/>
  <c r="BV27" i="49" s="1"/>
  <c r="BW27" i="49" s="1"/>
  <c r="BS27" i="49"/>
  <c r="AI29" i="49"/>
  <c r="BV29" i="49" s="1"/>
  <c r="BW29" i="49" s="1"/>
  <c r="BS29" i="49"/>
  <c r="BU27" i="49"/>
  <c r="AI28" i="49"/>
  <c r="BV28" i="49" s="1"/>
  <c r="BW28" i="49" s="1"/>
  <c r="BS28" i="49"/>
  <c r="BU28" i="49"/>
  <c r="BU37" i="48"/>
  <c r="AI37" i="48"/>
  <c r="BV37" i="48" s="1"/>
  <c r="BW37" i="48" s="1"/>
  <c r="AG28" i="48"/>
  <c r="BO27" i="48"/>
  <c r="BR27" i="48" s="1"/>
  <c r="BV27" i="48" s="1"/>
  <c r="BW27" i="48" s="1"/>
  <c r="BS27" i="48"/>
  <c r="BU26" i="48"/>
  <c r="AI26" i="48"/>
  <c r="BV26" i="48" s="1"/>
  <c r="BW26" i="48" s="1"/>
  <c r="AI31" i="48"/>
  <c r="BV31" i="48" s="1"/>
  <c r="BW31" i="48" s="1"/>
  <c r="BU31" i="48"/>
  <c r="AG25" i="48"/>
  <c r="AI25" i="48" s="1"/>
  <c r="BV25" i="48" s="1"/>
  <c r="BW25" i="48" s="1"/>
  <c r="AG38" i="48"/>
  <c r="BO43" i="48"/>
  <c r="BR43" i="48" s="1"/>
  <c r="BV43" i="48" s="1"/>
  <c r="BW43" i="48" s="1"/>
  <c r="AI32" i="48"/>
  <c r="BV32" i="48" s="1"/>
  <c r="BW32" i="48" s="1"/>
  <c r="BS32" i="48"/>
  <c r="AI39" i="48"/>
  <c r="BS39" i="48"/>
  <c r="AI40" i="48"/>
  <c r="BS40" i="48"/>
  <c r="AF24" i="48"/>
  <c r="AI41" i="48"/>
  <c r="BV41" i="48" s="1"/>
  <c r="BW41" i="48" s="1"/>
  <c r="BU41" i="48"/>
  <c r="AG33" i="48"/>
  <c r="BU36" i="48"/>
  <c r="AI36" i="48"/>
  <c r="BV36" i="48" s="1"/>
  <c r="BW36" i="48" s="1"/>
  <c r="BU42" i="48"/>
  <c r="BO39" i="48"/>
  <c r="BS43" i="48"/>
  <c r="BO40" i="48"/>
  <c r="BR40" i="48" s="1"/>
  <c r="AF58" i="47"/>
  <c r="AZ132" i="47"/>
  <c r="BR132" i="47" s="1"/>
  <c r="AZ104" i="47"/>
  <c r="AZ214" i="47"/>
  <c r="BT214" i="47" s="1"/>
  <c r="AZ51" i="47"/>
  <c r="AZ137" i="47"/>
  <c r="BR137" i="47" s="1"/>
  <c r="AZ65" i="47"/>
  <c r="AZ94" i="47"/>
  <c r="BT94" i="47" s="1"/>
  <c r="AZ234" i="47"/>
  <c r="BT234" i="47" s="1"/>
  <c r="AZ224" i="47"/>
  <c r="BT224" i="47" s="1"/>
  <c r="AZ167" i="47"/>
  <c r="BT167" i="47" s="1"/>
  <c r="AZ78" i="47"/>
  <c r="BT78" i="47" s="1"/>
  <c r="AZ145" i="47"/>
  <c r="BT145" i="47" s="1"/>
  <c r="AZ168" i="47"/>
  <c r="BT168" i="47" s="1"/>
  <c r="AZ103" i="47"/>
  <c r="AZ150" i="47"/>
  <c r="BR150" i="47" s="1"/>
  <c r="AZ29" i="47"/>
  <c r="BT29" i="47" s="1"/>
  <c r="AZ151" i="47"/>
  <c r="BR151" i="47" s="1"/>
  <c r="AZ117" i="47"/>
  <c r="BT117" i="47" s="1"/>
  <c r="AZ30" i="47"/>
  <c r="BT30" i="47" s="1"/>
  <c r="AZ54" i="47"/>
  <c r="BR54" i="47" s="1"/>
  <c r="AZ95" i="47"/>
  <c r="BT95" i="47" s="1"/>
  <c r="AZ170" i="47"/>
  <c r="AY187" i="46"/>
  <c r="BN109" i="46"/>
  <c r="AX118" i="46"/>
  <c r="BN120" i="46"/>
  <c r="BN122" i="46"/>
  <c r="BN124" i="46"/>
  <c r="BN127" i="46"/>
  <c r="BN132" i="46"/>
  <c r="BN134" i="46"/>
  <c r="BN136" i="46"/>
  <c r="BN147" i="46"/>
  <c r="BN202" i="46"/>
  <c r="BN206" i="46"/>
  <c r="BN208" i="46"/>
  <c r="BN210" i="46"/>
  <c r="AR210" i="46"/>
  <c r="BN243" i="46"/>
  <c r="BN214" i="46"/>
  <c r="BN232" i="46"/>
  <c r="AX241" i="46"/>
  <c r="BN99" i="46"/>
  <c r="BN101" i="46"/>
  <c r="BN105" i="46"/>
  <c r="BN117" i="46"/>
  <c r="BN125" i="46"/>
  <c r="BN139" i="46"/>
  <c r="BN178" i="46"/>
  <c r="BN180" i="46"/>
  <c r="BN197" i="46"/>
  <c r="BN199" i="46"/>
  <c r="BN30" i="46"/>
  <c r="BN34" i="46"/>
  <c r="BN59" i="46"/>
  <c r="BN61" i="46"/>
  <c r="BN65" i="46"/>
  <c r="BN67" i="46"/>
  <c r="BN69" i="46"/>
  <c r="BN76" i="46"/>
  <c r="BN80" i="46"/>
  <c r="BN86" i="46"/>
  <c r="BN90" i="46"/>
  <c r="AY152" i="46"/>
  <c r="BN156" i="46"/>
  <c r="BN159" i="46"/>
  <c r="BN161" i="46"/>
  <c r="BN176" i="46"/>
  <c r="BN108" i="46"/>
  <c r="BN118" i="46"/>
  <c r="BN121" i="46"/>
  <c r="BN126" i="46"/>
  <c r="BN131" i="46"/>
  <c r="BN135" i="46"/>
  <c r="BN137" i="46"/>
  <c r="BN157" i="46"/>
  <c r="BN160" i="46"/>
  <c r="BN162" i="46"/>
  <c r="BN164" i="46"/>
  <c r="BN218" i="46"/>
  <c r="BN220" i="46"/>
  <c r="BN222" i="46"/>
  <c r="BN224" i="46"/>
  <c r="BN233" i="46"/>
  <c r="BN235" i="46"/>
  <c r="BN237" i="46"/>
  <c r="BN31" i="46"/>
  <c r="BN35" i="46"/>
  <c r="BN37" i="46"/>
  <c r="BN42" i="46"/>
  <c r="BN60" i="46"/>
  <c r="BN66" i="46"/>
  <c r="BN68" i="46"/>
  <c r="BN72" i="46"/>
  <c r="BN77" i="46"/>
  <c r="BN85" i="46"/>
  <c r="BN87" i="46"/>
  <c r="BN89" i="46"/>
  <c r="BN93" i="46"/>
  <c r="BN27" i="46"/>
  <c r="BN94" i="46"/>
  <c r="BN45" i="46"/>
  <c r="BN49" i="46"/>
  <c r="BN51" i="46"/>
  <c r="BN75" i="46"/>
  <c r="BN102" i="46"/>
  <c r="BN104" i="46"/>
  <c r="BN106" i="46"/>
  <c r="BN119" i="46"/>
  <c r="BN148" i="46"/>
  <c r="BN158" i="46"/>
  <c r="BN168" i="46"/>
  <c r="BN175" i="46"/>
  <c r="BN194" i="46"/>
  <c r="BN196" i="46"/>
  <c r="BN198" i="46"/>
  <c r="BN200" i="46"/>
  <c r="BN207" i="46"/>
  <c r="BN209" i="46"/>
  <c r="BN211" i="46"/>
  <c r="BN212" i="46"/>
  <c r="AR111" i="46"/>
  <c r="AX114" i="46"/>
  <c r="AR185" i="46"/>
  <c r="AR52" i="46"/>
  <c r="AR74" i="46"/>
  <c r="BJ130" i="46"/>
  <c r="AR53" i="46"/>
  <c r="AX120" i="46"/>
  <c r="AX122" i="46"/>
  <c r="AX219" i="46"/>
  <c r="AZ211" i="47"/>
  <c r="BR211" i="47" s="1"/>
  <c r="AZ163" i="47"/>
  <c r="BT163" i="47" s="1"/>
  <c r="AZ89" i="47"/>
  <c r="BT89" i="47" s="1"/>
  <c r="AZ182" i="47"/>
  <c r="BT182" i="47" s="1"/>
  <c r="AZ39" i="47"/>
  <c r="BT39" i="47" s="1"/>
  <c r="AZ155" i="47"/>
  <c r="BR155" i="47" s="1"/>
  <c r="AZ195" i="47"/>
  <c r="BT195" i="47" s="1"/>
  <c r="AZ111" i="47"/>
  <c r="BR111" i="47" s="1"/>
  <c r="AZ212" i="47"/>
  <c r="BT212" i="47" s="1"/>
  <c r="BT192" i="47"/>
  <c r="AZ226" i="47"/>
  <c r="BR226" i="47" s="1"/>
  <c r="AZ34" i="47"/>
  <c r="BT34" i="47" s="1"/>
  <c r="AZ68" i="47"/>
  <c r="BT68" i="47" s="1"/>
  <c r="AZ203" i="47"/>
  <c r="BR203" i="47" s="1"/>
  <c r="AZ70" i="47"/>
  <c r="BR70" i="47" s="1"/>
  <c r="AZ26" i="47"/>
  <c r="BT26" i="47" s="1"/>
  <c r="AZ106" i="47"/>
  <c r="BT106" i="47" s="1"/>
  <c r="AZ92" i="47"/>
  <c r="BT92" i="47" s="1"/>
  <c r="AZ131" i="47"/>
  <c r="BT131" i="47" s="1"/>
  <c r="AZ119" i="47"/>
  <c r="BR119" i="47" s="1"/>
  <c r="AZ57" i="47"/>
  <c r="BT57" i="47" s="1"/>
  <c r="AZ138" i="47"/>
  <c r="BT138" i="47" s="1"/>
  <c r="AZ27" i="47"/>
  <c r="BR27" i="47" s="1"/>
  <c r="AZ147" i="47"/>
  <c r="BT147" i="47" s="1"/>
  <c r="AZ161" i="47"/>
  <c r="BT161" i="47" s="1"/>
  <c r="AZ126" i="47"/>
  <c r="BT126" i="47" s="1"/>
  <c r="AZ228" i="47"/>
  <c r="BT228" i="47" s="1"/>
  <c r="AZ200" i="47"/>
  <c r="BR200" i="47" s="1"/>
  <c r="AZ24" i="47"/>
  <c r="BT24" i="47" s="1"/>
  <c r="AZ79" i="47"/>
  <c r="BR79" i="47" s="1"/>
  <c r="AZ216" i="47"/>
  <c r="BT216" i="47" s="1"/>
  <c r="AZ32" i="47"/>
  <c r="BT32" i="47" s="1"/>
  <c r="AZ225" i="47"/>
  <c r="BR225" i="47" s="1"/>
  <c r="AZ196" i="47"/>
  <c r="BT196" i="47" s="1"/>
  <c r="AZ183" i="47"/>
  <c r="BT183" i="47" s="1"/>
  <c r="AZ35" i="47"/>
  <c r="BR35" i="47" s="1"/>
  <c r="AZ45" i="47"/>
  <c r="BR45" i="47" s="1"/>
  <c r="AZ128" i="47"/>
  <c r="BT128" i="47" s="1"/>
  <c r="AZ69" i="47"/>
  <c r="BT69" i="47" s="1"/>
  <c r="AZ194" i="47"/>
  <c r="BT194" i="47" s="1"/>
  <c r="AZ180" i="47"/>
  <c r="BT180" i="47" s="1"/>
  <c r="AZ28" i="47"/>
  <c r="BR28" i="47" s="1"/>
  <c r="AE197" i="47"/>
  <c r="BS197" i="47" s="1"/>
  <c r="AZ50" i="47"/>
  <c r="BT50" i="47" s="1"/>
  <c r="AZ210" i="47"/>
  <c r="BR210" i="47" s="1"/>
  <c r="AZ86" i="47"/>
  <c r="BR86" i="47" s="1"/>
  <c r="AZ205" i="47"/>
  <c r="BT205" i="47" s="1"/>
  <c r="AZ134" i="47"/>
  <c r="BR134" i="47" s="1"/>
  <c r="AZ40" i="47"/>
  <c r="BT40" i="47" s="1"/>
  <c r="AZ218" i="47"/>
  <c r="BT218" i="47" s="1"/>
  <c r="AZ43" i="47"/>
  <c r="BT43" i="47" s="1"/>
  <c r="AZ80" i="47"/>
  <c r="BT80" i="47" s="1"/>
  <c r="AZ188" i="47"/>
  <c r="BT188" i="47" s="1"/>
  <c r="AZ179" i="47"/>
  <c r="BT179" i="47" s="1"/>
  <c r="AZ169" i="47"/>
  <c r="BR169" i="47" s="1"/>
  <c r="AZ133" i="47"/>
  <c r="BT133" i="47" s="1"/>
  <c r="AZ221" i="47"/>
  <c r="BT221" i="47" s="1"/>
  <c r="AZ160" i="47"/>
  <c r="BT160" i="47" s="1"/>
  <c r="AZ143" i="47"/>
  <c r="BT143" i="47" s="1"/>
  <c r="BT87" i="47"/>
  <c r="AZ42" i="47"/>
  <c r="BT42" i="47" s="1"/>
  <c r="AZ110" i="47"/>
  <c r="BT110" i="47" s="1"/>
  <c r="AZ123" i="47"/>
  <c r="BR123" i="47" s="1"/>
  <c r="AZ158" i="47"/>
  <c r="BR158" i="47" s="1"/>
  <c r="AZ82" i="47"/>
  <c r="BT82" i="47" s="1"/>
  <c r="AZ142" i="47"/>
  <c r="BT142" i="47" s="1"/>
  <c r="AZ120" i="47"/>
  <c r="BR120" i="47" s="1"/>
  <c r="AZ144" i="47"/>
  <c r="AZ222" i="47"/>
  <c r="BT222" i="47" s="1"/>
  <c r="AZ229" i="47"/>
  <c r="BR229" i="47" s="1"/>
  <c r="AZ96" i="47"/>
  <c r="AZ72" i="47"/>
  <c r="BT72" i="47" s="1"/>
  <c r="AZ219" i="47"/>
  <c r="BT219" i="47" s="1"/>
  <c r="AZ55" i="47"/>
  <c r="BT55" i="47" s="1"/>
  <c r="AZ33" i="47"/>
  <c r="BT33" i="47" s="1"/>
  <c r="AZ101" i="47"/>
  <c r="BT101" i="47" s="1"/>
  <c r="AZ122" i="47"/>
  <c r="BT122" i="47" s="1"/>
  <c r="BS57" i="47"/>
  <c r="BS130" i="47"/>
  <c r="AZ181" i="47"/>
  <c r="BT181" i="47" s="1"/>
  <c r="AZ91" i="47"/>
  <c r="BT91" i="47" s="1"/>
  <c r="AZ25" i="47"/>
  <c r="BT25" i="47" s="1"/>
  <c r="AZ178" i="47"/>
  <c r="BT178" i="47" s="1"/>
  <c r="AZ164" i="47"/>
  <c r="BT164" i="47" s="1"/>
  <c r="AE233" i="47"/>
  <c r="AF233" i="47" s="1"/>
  <c r="BU233" i="47" s="1"/>
  <c r="BR224" i="47"/>
  <c r="AZ125" i="47"/>
  <c r="BT125" i="47" s="1"/>
  <c r="AZ47" i="47"/>
  <c r="AZ201" i="47"/>
  <c r="BT201" i="47" s="1"/>
  <c r="AZ105" i="47"/>
  <c r="BT105" i="47" s="1"/>
  <c r="AZ215" i="47"/>
  <c r="BR215" i="47" s="1"/>
  <c r="AZ152" i="47"/>
  <c r="BR152" i="47" s="1"/>
  <c r="AZ139" i="47"/>
  <c r="BT139" i="47" s="1"/>
  <c r="BR87" i="47"/>
  <c r="AZ52" i="47"/>
  <c r="AZ37" i="47"/>
  <c r="BT37" i="47" s="1"/>
  <c r="AZ159" i="47"/>
  <c r="BR159" i="47" s="1"/>
  <c r="BT232" i="47"/>
  <c r="BT51" i="47"/>
  <c r="AE179" i="47"/>
  <c r="AF179" i="47" s="1"/>
  <c r="AZ166" i="47"/>
  <c r="BT166" i="47" s="1"/>
  <c r="AZ190" i="47"/>
  <c r="BT190" i="47" s="1"/>
  <c r="AZ61" i="47"/>
  <c r="BR61" i="47" s="1"/>
  <c r="AZ135" i="47"/>
  <c r="BR135" i="47" s="1"/>
  <c r="AZ208" i="47"/>
  <c r="BR208" i="47" s="1"/>
  <c r="BR168" i="47"/>
  <c r="AZ146" i="47"/>
  <c r="BR146" i="47" s="1"/>
  <c r="BT64" i="47"/>
  <c r="AZ38" i="47"/>
  <c r="BT38" i="47" s="1"/>
  <c r="AZ191" i="47"/>
  <c r="BT191" i="47" s="1"/>
  <c r="AZ81" i="47"/>
  <c r="BT81" i="47" s="1"/>
  <c r="AZ31" i="47"/>
  <c r="BT31" i="47" s="1"/>
  <c r="AZ127" i="47"/>
  <c r="AZ93" i="47"/>
  <c r="BT93" i="47" s="1"/>
  <c r="AZ217" i="47"/>
  <c r="BT217" i="47" s="1"/>
  <c r="AZ177" i="47"/>
  <c r="BT177" i="47" s="1"/>
  <c r="BT103" i="47"/>
  <c r="AE181" i="47"/>
  <c r="AF181" i="47" s="1"/>
  <c r="BO181" i="47" s="1"/>
  <c r="BR181" i="47" s="1"/>
  <c r="AZ202" i="47"/>
  <c r="BR202" i="47" s="1"/>
  <c r="AZ199" i="47"/>
  <c r="BT199" i="47" s="1"/>
  <c r="AZ174" i="47"/>
  <c r="BT174" i="47" s="1"/>
  <c r="AZ176" i="47"/>
  <c r="BT176" i="47" s="1"/>
  <c r="AZ112" i="47"/>
  <c r="BR112" i="47" s="1"/>
  <c r="AZ59" i="47"/>
  <c r="BT59" i="47" s="1"/>
  <c r="AZ108" i="47"/>
  <c r="BT108" i="47" s="1"/>
  <c r="AZ46" i="47"/>
  <c r="BT46" i="47" s="1"/>
  <c r="AZ186" i="47"/>
  <c r="BT186" i="47" s="1"/>
  <c r="AZ206" i="47"/>
  <c r="BT206" i="47" s="1"/>
  <c r="BT220" i="47"/>
  <c r="AZ77" i="47"/>
  <c r="BR77" i="47" s="1"/>
  <c r="AZ74" i="47"/>
  <c r="BT74" i="47" s="1"/>
  <c r="BT193" i="47"/>
  <c r="AE29" i="47"/>
  <c r="AF29" i="47" s="1"/>
  <c r="BU29" i="47" s="1"/>
  <c r="AE65" i="47"/>
  <c r="AF65" i="47" s="1"/>
  <c r="BO65" i="47" s="1"/>
  <c r="AE206" i="47"/>
  <c r="AF206" i="47" s="1"/>
  <c r="BO206" i="47" s="1"/>
  <c r="AZ171" i="47"/>
  <c r="BT171" i="47" s="1"/>
  <c r="AZ153" i="47"/>
  <c r="BR153" i="47" s="1"/>
  <c r="AZ107" i="47"/>
  <c r="AZ230" i="47"/>
  <c r="BT230" i="47" s="1"/>
  <c r="AZ227" i="47"/>
  <c r="BT227" i="47" s="1"/>
  <c r="AZ141" i="47"/>
  <c r="BT141" i="47" s="1"/>
  <c r="AZ109" i="47"/>
  <c r="BT109" i="47" s="1"/>
  <c r="AZ116" i="47"/>
  <c r="BT116" i="47" s="1"/>
  <c r="AZ85" i="47"/>
  <c r="BR85" i="47" s="1"/>
  <c r="AZ90" i="47"/>
  <c r="AE73" i="47"/>
  <c r="AF73" i="47" s="1"/>
  <c r="BU73" i="47" s="1"/>
  <c r="AE141" i="47"/>
  <c r="AZ187" i="47"/>
  <c r="BT187" i="47" s="1"/>
  <c r="AZ88" i="47"/>
  <c r="BT88" i="47" s="1"/>
  <c r="AZ73" i="47"/>
  <c r="BT73" i="47" s="1"/>
  <c r="BT154" i="47"/>
  <c r="AE211" i="47"/>
  <c r="AF211" i="47" s="1"/>
  <c r="BU211" i="47" s="1"/>
  <c r="BT233" i="47"/>
  <c r="BT213" i="47"/>
  <c r="AE68" i="47"/>
  <c r="AF68" i="47" s="1"/>
  <c r="BO68" i="47" s="1"/>
  <c r="AE46" i="47"/>
  <c r="AF46" i="47" s="1"/>
  <c r="AG46" i="47" s="1"/>
  <c r="AI46" i="47" s="1"/>
  <c r="AZ83" i="47"/>
  <c r="BT83" i="47" s="1"/>
  <c r="AZ115" i="47"/>
  <c r="BT115" i="47" s="1"/>
  <c r="AZ157" i="47"/>
  <c r="BT157" i="47" s="1"/>
  <c r="AZ71" i="47"/>
  <c r="BT71" i="47" s="1"/>
  <c r="BT140" i="47"/>
  <c r="AZ231" i="47"/>
  <c r="BR231" i="47" s="1"/>
  <c r="AZ84" i="47"/>
  <c r="BT84" i="47" s="1"/>
  <c r="AZ148" i="47"/>
  <c r="BT148" i="47" s="1"/>
  <c r="BT198" i="47"/>
  <c r="BR198" i="47"/>
  <c r="AE232" i="47"/>
  <c r="AF232" i="47" s="1"/>
  <c r="BU232" i="47" s="1"/>
  <c r="AE213" i="47"/>
  <c r="AF213" i="47" s="1"/>
  <c r="BU213" i="47" s="1"/>
  <c r="AE183" i="47"/>
  <c r="AF183" i="47" s="1"/>
  <c r="AG183" i="47" s="1"/>
  <c r="AE160" i="47"/>
  <c r="AF160" i="47" s="1"/>
  <c r="BU160" i="47" s="1"/>
  <c r="AE26" i="47"/>
  <c r="AF26" i="47" s="1"/>
  <c r="BU26" i="47" s="1"/>
  <c r="AE188" i="47"/>
  <c r="AF188" i="47" s="1"/>
  <c r="AG188" i="47" s="1"/>
  <c r="AI188" i="47" s="1"/>
  <c r="AE210" i="47"/>
  <c r="AF210" i="47" s="1"/>
  <c r="BU210" i="47" s="1"/>
  <c r="AE216" i="47"/>
  <c r="AF216" i="47" s="1"/>
  <c r="BU216" i="47" s="1"/>
  <c r="BR136" i="47"/>
  <c r="AZ60" i="47"/>
  <c r="AZ223" i="47"/>
  <c r="BT223" i="47" s="1"/>
  <c r="BT124" i="47"/>
  <c r="BT149" i="47"/>
  <c r="AZ118" i="47"/>
  <c r="BR118" i="47" s="1"/>
  <c r="BR44" i="47"/>
  <c r="AE185" i="47"/>
  <c r="AF185" i="47" s="1"/>
  <c r="AE94" i="47"/>
  <c r="AF94" i="47" s="1"/>
  <c r="AG94" i="47" s="1"/>
  <c r="AE105" i="47"/>
  <c r="AE125" i="47"/>
  <c r="AF125" i="47" s="1"/>
  <c r="BU125" i="47" s="1"/>
  <c r="AE164" i="47"/>
  <c r="AF164" i="47" s="1"/>
  <c r="BO164" i="47" s="1"/>
  <c r="AE139" i="47"/>
  <c r="AF139" i="47" s="1"/>
  <c r="BO139" i="47" s="1"/>
  <c r="AZ207" i="47"/>
  <c r="BT207" i="47" s="1"/>
  <c r="BT162" i="47"/>
  <c r="AZ209" i="47"/>
  <c r="BR209" i="47" s="1"/>
  <c r="AZ156" i="47"/>
  <c r="BT156" i="47" s="1"/>
  <c r="BR75" i="47"/>
  <c r="AE231" i="47"/>
  <c r="AE27" i="47"/>
  <c r="AF27" i="47" s="1"/>
  <c r="BU27" i="47" s="1"/>
  <c r="BT52" i="47"/>
  <c r="AE145" i="47"/>
  <c r="AF145" i="47" s="1"/>
  <c r="AG145" i="47" s="1"/>
  <c r="AI145" i="47" s="1"/>
  <c r="AE42" i="47"/>
  <c r="AF42" i="47" s="1"/>
  <c r="AE203" i="47"/>
  <c r="AF203" i="47" s="1"/>
  <c r="AE49" i="47"/>
  <c r="AF49" i="47" s="1"/>
  <c r="AG49" i="47" s="1"/>
  <c r="AI49" i="47" s="1"/>
  <c r="AE180" i="47"/>
  <c r="AF180" i="47" s="1"/>
  <c r="AE224" i="47"/>
  <c r="AF224" i="47" s="1"/>
  <c r="BU224" i="47" s="1"/>
  <c r="AE136" i="47"/>
  <c r="BS136" i="47" s="1"/>
  <c r="AZ48" i="47"/>
  <c r="BT48" i="47" s="1"/>
  <c r="AZ204" i="47"/>
  <c r="BT204" i="47" s="1"/>
  <c r="AZ129" i="47"/>
  <c r="BT129" i="47" s="1"/>
  <c r="AZ76" i="47"/>
  <c r="BT76" i="47" s="1"/>
  <c r="BT113" i="47"/>
  <c r="BR113" i="47"/>
  <c r="BT226" i="47"/>
  <c r="BR114" i="47"/>
  <c r="BT114" i="47"/>
  <c r="AE53" i="47"/>
  <c r="AF53" i="47" s="1"/>
  <c r="AG53" i="47" s="1"/>
  <c r="AI53" i="47" s="1"/>
  <c r="BR124" i="47"/>
  <c r="BR63" i="47"/>
  <c r="AE144" i="47"/>
  <c r="AF144" i="47" s="1"/>
  <c r="BO144" i="47" s="1"/>
  <c r="AZ98" i="47"/>
  <c r="BT98" i="47" s="1"/>
  <c r="AE30" i="47"/>
  <c r="AF30" i="47" s="1"/>
  <c r="BU30" i="47" s="1"/>
  <c r="AE221" i="47"/>
  <c r="AF221" i="47" s="1"/>
  <c r="BO221" i="47" s="1"/>
  <c r="AE114" i="47"/>
  <c r="AF114" i="47" s="1"/>
  <c r="BU114" i="47" s="1"/>
  <c r="AE187" i="47"/>
  <c r="AF187" i="47" s="1"/>
  <c r="BO187" i="47" s="1"/>
  <c r="BR187" i="47" s="1"/>
  <c r="AE113" i="47"/>
  <c r="AF113" i="47" s="1"/>
  <c r="BU113" i="47" s="1"/>
  <c r="AE39" i="47"/>
  <c r="AF39" i="47" s="1"/>
  <c r="AG39" i="47" s="1"/>
  <c r="AI39" i="47" s="1"/>
  <c r="AE218" i="47"/>
  <c r="AF218" i="47" s="1"/>
  <c r="AG218" i="47" s="1"/>
  <c r="AI218" i="47" s="1"/>
  <c r="AE204" i="47"/>
  <c r="AE174" i="47"/>
  <c r="AE161" i="47"/>
  <c r="AE178" i="47"/>
  <c r="AF178" i="47" s="1"/>
  <c r="AE134" i="47"/>
  <c r="AF134" i="47" s="1"/>
  <c r="BU134" i="47" s="1"/>
  <c r="AE81" i="47"/>
  <c r="AF81" i="47" s="1"/>
  <c r="BO81" i="47" s="1"/>
  <c r="AE158" i="47"/>
  <c r="AE28" i="47"/>
  <c r="AF28" i="47" s="1"/>
  <c r="BU28" i="47" s="1"/>
  <c r="AZ189" i="47"/>
  <c r="BT189" i="47" s="1"/>
  <c r="AE166" i="47"/>
  <c r="BT165" i="47"/>
  <c r="AE33" i="47"/>
  <c r="AF33" i="47" s="1"/>
  <c r="AE128" i="47"/>
  <c r="AF128" i="47" s="1"/>
  <c r="BO128" i="47" s="1"/>
  <c r="AE45" i="47"/>
  <c r="BS45" i="47" s="1"/>
  <c r="AE32" i="47"/>
  <c r="AF32" i="47" s="1"/>
  <c r="BO32" i="47" s="1"/>
  <c r="AE225" i="47"/>
  <c r="AF225" i="47" s="1"/>
  <c r="BU225" i="47" s="1"/>
  <c r="AE143" i="47"/>
  <c r="AF143" i="47" s="1"/>
  <c r="AE101" i="47"/>
  <c r="AF101" i="47" s="1"/>
  <c r="BO101" i="47" s="1"/>
  <c r="AE215" i="47"/>
  <c r="AF215" i="47" s="1"/>
  <c r="BU215" i="47" s="1"/>
  <c r="AE217" i="47"/>
  <c r="AE156" i="47"/>
  <c r="AF156" i="47" s="1"/>
  <c r="BO156" i="47" s="1"/>
  <c r="AE70" i="47"/>
  <c r="AF70" i="47" s="1"/>
  <c r="BU70" i="47" s="1"/>
  <c r="AE34" i="47"/>
  <c r="AF34" i="47" s="1"/>
  <c r="AE182" i="47"/>
  <c r="AF182" i="47" s="1"/>
  <c r="AG182" i="47" s="1"/>
  <c r="AI182" i="47" s="1"/>
  <c r="AE107" i="47"/>
  <c r="AE190" i="47"/>
  <c r="AF190" i="47" s="1"/>
  <c r="AG190" i="47" s="1"/>
  <c r="AI190" i="47" s="1"/>
  <c r="BT184" i="47"/>
  <c r="AE196" i="47"/>
  <c r="AF196" i="47" s="1"/>
  <c r="AE90" i="47"/>
  <c r="AF90" i="47" s="1"/>
  <c r="BO90" i="47" s="1"/>
  <c r="AE142" i="47"/>
  <c r="BR130" i="47"/>
  <c r="AE220" i="47"/>
  <c r="AF220" i="47" s="1"/>
  <c r="AG220" i="47" s="1"/>
  <c r="BT127" i="47"/>
  <c r="AE234" i="47"/>
  <c r="AF234" i="47" s="1"/>
  <c r="BO234" i="47" s="1"/>
  <c r="AE199" i="47"/>
  <c r="AF199" i="47" s="1"/>
  <c r="BT170" i="47"/>
  <c r="AE64" i="47"/>
  <c r="AF64" i="47" s="1"/>
  <c r="AE95" i="47"/>
  <c r="AE88" i="47"/>
  <c r="AE192" i="47"/>
  <c r="AE154" i="47"/>
  <c r="AE83" i="47"/>
  <c r="AE133" i="47"/>
  <c r="AE82" i="47"/>
  <c r="AE155" i="47"/>
  <c r="AE103" i="47"/>
  <c r="AE87" i="47"/>
  <c r="AE69" i="47"/>
  <c r="BR154" i="47"/>
  <c r="BU57" i="47"/>
  <c r="BT53" i="47"/>
  <c r="AE184" i="47"/>
  <c r="AE98" i="47"/>
  <c r="AI58" i="47"/>
  <c r="AE59" i="47"/>
  <c r="AE194" i="47"/>
  <c r="AE147" i="47"/>
  <c r="AE230" i="47"/>
  <c r="BR29" i="47"/>
  <c r="BT49" i="47"/>
  <c r="AE202" i="47"/>
  <c r="BT90" i="47"/>
  <c r="AE172" i="47"/>
  <c r="AE152" i="47"/>
  <c r="BT197" i="47"/>
  <c r="AE118" i="47"/>
  <c r="AE44" i="47"/>
  <c r="AE176" i="47"/>
  <c r="BT172" i="47"/>
  <c r="BT152" i="47"/>
  <c r="AE123" i="47"/>
  <c r="AE100" i="47"/>
  <c r="BT44" i="47"/>
  <c r="AE127" i="47"/>
  <c r="AE209" i="47"/>
  <c r="AE157" i="47"/>
  <c r="BT65" i="47"/>
  <c r="AE146" i="47"/>
  <c r="AE228" i="47"/>
  <c r="AE186" i="47"/>
  <c r="BT66" i="47"/>
  <c r="AE171" i="47"/>
  <c r="AE167" i="47"/>
  <c r="AE170" i="47"/>
  <c r="AE140" i="47"/>
  <c r="AE138" i="47"/>
  <c r="AE91" i="47"/>
  <c r="AE80" i="47"/>
  <c r="BR216" i="47"/>
  <c r="AE119" i="47"/>
  <c r="AE75" i="47"/>
  <c r="AE31" i="47"/>
  <c r="AE132" i="47"/>
  <c r="AE86" i="47"/>
  <c r="BT41" i="47"/>
  <c r="BR41" i="47"/>
  <c r="BT75" i="47"/>
  <c r="BR213" i="47"/>
  <c r="BR232" i="47"/>
  <c r="AE212" i="47"/>
  <c r="AI57" i="47"/>
  <c r="AE198" i="47"/>
  <c r="AE35" i="47"/>
  <c r="AE195" i="47"/>
  <c r="AZ175" i="47"/>
  <c r="AE54" i="47"/>
  <c r="AE137" i="47"/>
  <c r="AE227" i="47"/>
  <c r="AI130" i="47"/>
  <c r="BU130" i="47"/>
  <c r="AE89" i="47"/>
  <c r="AE159" i="47"/>
  <c r="BU56" i="47"/>
  <c r="AE163" i="47"/>
  <c r="AE72" i="47"/>
  <c r="AE40" i="47"/>
  <c r="AE219" i="47"/>
  <c r="AF174" i="47"/>
  <c r="AG174" i="47" s="1"/>
  <c r="AI174" i="47" s="1"/>
  <c r="BT100" i="47"/>
  <c r="AE150" i="47"/>
  <c r="AE111" i="47"/>
  <c r="AE99" i="47"/>
  <c r="AE168" i="47"/>
  <c r="AE71" i="47"/>
  <c r="AE60" i="47"/>
  <c r="AE104" i="47"/>
  <c r="AE165" i="47"/>
  <c r="AE191" i="47"/>
  <c r="AE153" i="47"/>
  <c r="AE149" i="47"/>
  <c r="AE124" i="47"/>
  <c r="AE79" i="47"/>
  <c r="AE106" i="47"/>
  <c r="BR233" i="47"/>
  <c r="AE84" i="47"/>
  <c r="AE50" i="47"/>
  <c r="AE207" i="47"/>
  <c r="AE67" i="47"/>
  <c r="AE52" i="47"/>
  <c r="AE74" i="47"/>
  <c r="AE51" i="47"/>
  <c r="AE222" i="47"/>
  <c r="AE63" i="47"/>
  <c r="BO58" i="47"/>
  <c r="BR58" i="47" s="1"/>
  <c r="AE223" i="47"/>
  <c r="BT63" i="47"/>
  <c r="BQ101" i="47"/>
  <c r="BR212" i="47"/>
  <c r="BR184" i="47"/>
  <c r="BT102" i="47"/>
  <c r="AE169" i="47"/>
  <c r="AE92" i="47"/>
  <c r="AE47" i="47"/>
  <c r="AE226" i="47"/>
  <c r="AE61" i="47"/>
  <c r="AE175" i="47"/>
  <c r="AE229" i="47"/>
  <c r="AE48" i="47"/>
  <c r="AE96" i="47"/>
  <c r="AE66" i="47"/>
  <c r="AE135" i="47"/>
  <c r="AE162" i="47"/>
  <c r="AG56" i="47"/>
  <c r="AE121" i="47"/>
  <c r="AE200" i="47"/>
  <c r="AE109" i="47"/>
  <c r="AE116" i="47"/>
  <c r="AE173" i="47"/>
  <c r="AE78" i="47"/>
  <c r="AE208" i="47"/>
  <c r="AE205" i="47"/>
  <c r="AE177" i="47"/>
  <c r="AE148" i="47"/>
  <c r="BT150" i="47"/>
  <c r="AE126" i="47"/>
  <c r="AE112" i="47"/>
  <c r="AE85" i="47"/>
  <c r="AE77" i="47"/>
  <c r="AE25" i="47"/>
  <c r="AE122" i="47"/>
  <c r="AE41" i="47"/>
  <c r="AE37" i="47"/>
  <c r="BR24" i="47"/>
  <c r="AE129" i="47"/>
  <c r="AE120" i="47"/>
  <c r="AE110" i="47"/>
  <c r="AE55" i="47"/>
  <c r="BT173" i="47"/>
  <c r="AE117" i="47"/>
  <c r="BT104" i="47"/>
  <c r="BT136" i="47"/>
  <c r="BT99" i="47"/>
  <c r="AE189" i="47"/>
  <c r="AE36" i="47"/>
  <c r="AE193" i="47"/>
  <c r="AE102" i="47"/>
  <c r="AE97" i="47"/>
  <c r="AE115" i="47"/>
  <c r="BT144" i="47"/>
  <c r="BT97" i="47"/>
  <c r="AE93" i="47"/>
  <c r="AE151" i="47"/>
  <c r="AE201" i="47"/>
  <c r="BT47" i="47"/>
  <c r="AF217" i="47"/>
  <c r="BO217" i="47" s="1"/>
  <c r="AE108" i="47"/>
  <c r="BT121" i="47"/>
  <c r="BR121" i="47"/>
  <c r="AE214" i="47"/>
  <c r="AE24" i="47"/>
  <c r="AE131" i="47"/>
  <c r="AE76" i="47"/>
  <c r="AE43" i="47"/>
  <c r="AE38" i="47"/>
  <c r="AY58" i="46"/>
  <c r="AA119" i="46"/>
  <c r="AR207" i="46"/>
  <c r="AR211" i="46"/>
  <c r="AX231" i="46"/>
  <c r="AY47" i="46"/>
  <c r="AC93" i="46"/>
  <c r="AC99" i="46"/>
  <c r="AR100" i="46"/>
  <c r="Z164" i="46"/>
  <c r="Y214" i="46"/>
  <c r="Y234" i="46"/>
  <c r="AR237" i="46"/>
  <c r="Z26" i="46"/>
  <c r="AR37" i="46"/>
  <c r="Z156" i="46"/>
  <c r="AR223" i="46"/>
  <c r="AR47" i="46"/>
  <c r="BJ127" i="46"/>
  <c r="BK127" i="46" s="1"/>
  <c r="AY129" i="46"/>
  <c r="AR99" i="46"/>
  <c r="AX100" i="46"/>
  <c r="AR127" i="46"/>
  <c r="AX142" i="46"/>
  <c r="AD157" i="46"/>
  <c r="BM162" i="46"/>
  <c r="Y163" i="46"/>
  <c r="AX163" i="46"/>
  <c r="BP164" i="46"/>
  <c r="BQ164" i="46" s="1"/>
  <c r="AC185" i="46"/>
  <c r="Z197" i="46"/>
  <c r="AX221" i="46"/>
  <c r="AX227" i="46"/>
  <c r="AX137" i="46"/>
  <c r="AR121" i="46"/>
  <c r="BM233" i="46"/>
  <c r="AY62" i="46"/>
  <c r="AY71" i="46"/>
  <c r="AR82" i="46"/>
  <c r="AX88" i="46"/>
  <c r="BL244" i="46"/>
  <c r="AR137" i="46"/>
  <c r="AZ137" i="46" s="1"/>
  <c r="AR162" i="46"/>
  <c r="AR190" i="46"/>
  <c r="AR110" i="46"/>
  <c r="AX38" i="46"/>
  <c r="Y73" i="46"/>
  <c r="Y206" i="46"/>
  <c r="AR56" i="46"/>
  <c r="Z81" i="46"/>
  <c r="AR108" i="46"/>
  <c r="BJ110" i="46"/>
  <c r="BK110" i="46" s="1"/>
  <c r="Z128" i="46"/>
  <c r="AD147" i="46"/>
  <c r="AA159" i="46"/>
  <c r="AX165" i="46"/>
  <c r="BJ169" i="46"/>
  <c r="BK169" i="46" s="1"/>
  <c r="AR171" i="46"/>
  <c r="AR179" i="46"/>
  <c r="AR198" i="46"/>
  <c r="AR202" i="46"/>
  <c r="AD214" i="46"/>
  <c r="AR217" i="46"/>
  <c r="Z226" i="46"/>
  <c r="Z234" i="46"/>
  <c r="Y239" i="46"/>
  <c r="Z86" i="46"/>
  <c r="Z109" i="46"/>
  <c r="BM129" i="46"/>
  <c r="Z136" i="46"/>
  <c r="Y139" i="46"/>
  <c r="AB162" i="46"/>
  <c r="AY55" i="46"/>
  <c r="AY57" i="46"/>
  <c r="BM64" i="46"/>
  <c r="Y65" i="46"/>
  <c r="AX77" i="46"/>
  <c r="AY78" i="46"/>
  <c r="AY108" i="46"/>
  <c r="AR147" i="46"/>
  <c r="AR159" i="46"/>
  <c r="AY179" i="46"/>
  <c r="AR180" i="46"/>
  <c r="AY191" i="46"/>
  <c r="AB197" i="46"/>
  <c r="AR199" i="46"/>
  <c r="AX207" i="46"/>
  <c r="AZ207" i="46" s="1"/>
  <c r="AY217" i="46"/>
  <c r="AR218" i="46"/>
  <c r="AY241" i="46"/>
  <c r="Z58" i="46"/>
  <c r="Z124" i="46"/>
  <c r="AC129" i="46"/>
  <c r="Z140" i="46"/>
  <c r="Y213" i="46"/>
  <c r="AD222" i="46"/>
  <c r="AD230" i="46"/>
  <c r="AA31" i="46"/>
  <c r="Y26" i="46"/>
  <c r="AX45" i="46"/>
  <c r="AX48" i="46"/>
  <c r="Y64" i="46"/>
  <c r="AD87" i="46"/>
  <c r="AR89" i="46"/>
  <c r="AR92" i="46"/>
  <c r="AR103" i="46"/>
  <c r="AY104" i="46"/>
  <c r="BJ105" i="46"/>
  <c r="AR131" i="46"/>
  <c r="AY133" i="46"/>
  <c r="AC140" i="46"/>
  <c r="AY147" i="46"/>
  <c r="BM147" i="46"/>
  <c r="Z148" i="46"/>
  <c r="AX149" i="46"/>
  <c r="Y150" i="46"/>
  <c r="AX151" i="46"/>
  <c r="AR157" i="46"/>
  <c r="AA158" i="46"/>
  <c r="AR169" i="46"/>
  <c r="Z179" i="46"/>
  <c r="AR181" i="46"/>
  <c r="AR197" i="46"/>
  <c r="AX208" i="46"/>
  <c r="Z217" i="46"/>
  <c r="AR219" i="46"/>
  <c r="AZ219" i="46" s="1"/>
  <c r="AR233" i="46"/>
  <c r="BK234" i="46"/>
  <c r="Z48" i="46"/>
  <c r="Y58" i="46"/>
  <c r="Z60" i="46"/>
  <c r="AD83" i="46"/>
  <c r="BJ89" i="46"/>
  <c r="BK89" i="46" s="1"/>
  <c r="AX89" i="46"/>
  <c r="AD102" i="46"/>
  <c r="BJ103" i="46"/>
  <c r="BK103" i="46" s="1"/>
  <c r="AR104" i="46"/>
  <c r="AR125" i="46"/>
  <c r="AY126" i="46"/>
  <c r="AR142" i="46"/>
  <c r="Y128" i="46"/>
  <c r="AX128" i="46"/>
  <c r="Y134" i="46"/>
  <c r="Z139" i="46"/>
  <c r="Z147" i="46"/>
  <c r="AA155" i="46"/>
  <c r="AX160" i="46"/>
  <c r="AR161" i="46"/>
  <c r="Z162" i="46"/>
  <c r="AX164" i="46"/>
  <c r="AY174" i="46"/>
  <c r="Y181" i="46"/>
  <c r="Z202" i="46"/>
  <c r="AX206" i="46"/>
  <c r="Z208" i="46"/>
  <c r="AX217" i="46"/>
  <c r="Y219" i="46"/>
  <c r="AR221" i="46"/>
  <c r="AZ221" i="46" s="1"/>
  <c r="Y224" i="46"/>
  <c r="AC95" i="46"/>
  <c r="BJ28" i="46"/>
  <c r="BK28" i="46" s="1"/>
  <c r="AR30" i="46"/>
  <c r="BH244" i="46"/>
  <c r="AD51" i="46"/>
  <c r="BJ55" i="46"/>
  <c r="BK55" i="46" s="1"/>
  <c r="BC244" i="46"/>
  <c r="BJ109" i="46"/>
  <c r="BK109" i="46" s="1"/>
  <c r="BK203" i="46"/>
  <c r="BM205" i="46"/>
  <c r="AR213" i="46"/>
  <c r="AR216" i="46"/>
  <c r="AX52" i="46"/>
  <c r="AX61" i="46"/>
  <c r="AY66" i="46"/>
  <c r="AX68" i="46"/>
  <c r="AR78" i="46"/>
  <c r="BJ80" i="46"/>
  <c r="BK80" i="46" s="1"/>
  <c r="AC81" i="46"/>
  <c r="AX87" i="46"/>
  <c r="BJ88" i="46"/>
  <c r="AY88" i="46"/>
  <c r="BJ99" i="46"/>
  <c r="BK99" i="46" s="1"/>
  <c r="AX101" i="46"/>
  <c r="AX106" i="46"/>
  <c r="AX133" i="46"/>
  <c r="BJ138" i="46"/>
  <c r="BK138" i="46" s="1"/>
  <c r="AX140" i="46"/>
  <c r="AX152" i="46"/>
  <c r="AY175" i="46"/>
  <c r="AY178" i="46"/>
  <c r="AR196" i="46"/>
  <c r="AY221" i="46"/>
  <c r="AY233" i="46"/>
  <c r="BJ102" i="46"/>
  <c r="BK102" i="46" s="1"/>
  <c r="Y120" i="46"/>
  <c r="Y125" i="46"/>
  <c r="Y130" i="46"/>
  <c r="AA165" i="46"/>
  <c r="AR176" i="46"/>
  <c r="BE193" i="46"/>
  <c r="Y203" i="46"/>
  <c r="AR204" i="46"/>
  <c r="BK226" i="46"/>
  <c r="AY30" i="46"/>
  <c r="AX25" i="46"/>
  <c r="AX27" i="46"/>
  <c r="Z55" i="46"/>
  <c r="BM60" i="46"/>
  <c r="AX62" i="46"/>
  <c r="AY67" i="46"/>
  <c r="AR68" i="46"/>
  <c r="AZ68" i="46" s="1"/>
  <c r="BJ75" i="46"/>
  <c r="AR87" i="46"/>
  <c r="Y93" i="46"/>
  <c r="Y110" i="46"/>
  <c r="BJ124" i="46"/>
  <c r="BK124" i="46" s="1"/>
  <c r="Z125" i="46"/>
  <c r="Z129" i="46"/>
  <c r="AX129" i="46"/>
  <c r="AR135" i="46"/>
  <c r="AR156" i="46"/>
  <c r="BM158" i="46"/>
  <c r="Y159" i="46"/>
  <c r="AX159" i="46"/>
  <c r="AR168" i="46"/>
  <c r="AR177" i="46"/>
  <c r="AX181" i="46"/>
  <c r="AR183" i="46"/>
  <c r="AC186" i="46"/>
  <c r="AX187" i="46"/>
  <c r="AX198" i="46"/>
  <c r="BK208" i="46"/>
  <c r="AX210" i="46"/>
  <c r="AZ210" i="46" s="1"/>
  <c r="Z215" i="46"/>
  <c r="AY224" i="46"/>
  <c r="AR227" i="46"/>
  <c r="Y230" i="46"/>
  <c r="AR232" i="46"/>
  <c r="Y233" i="46"/>
  <c r="AD234" i="46"/>
  <c r="BJ95" i="46"/>
  <c r="BK95" i="46" s="1"/>
  <c r="AD108" i="46"/>
  <c r="Y108" i="46"/>
  <c r="AD169" i="46"/>
  <c r="Y169" i="46"/>
  <c r="Z169" i="46"/>
  <c r="AC180" i="46"/>
  <c r="Z180" i="46"/>
  <c r="AA180" i="46"/>
  <c r="BM190" i="46"/>
  <c r="AD190" i="46"/>
  <c r="Z200" i="46"/>
  <c r="Y200" i="46"/>
  <c r="AA200" i="46"/>
  <c r="BJ36" i="46"/>
  <c r="BK36" i="46" s="1"/>
  <c r="AY25" i="46"/>
  <c r="AR32" i="46"/>
  <c r="AX34" i="46"/>
  <c r="AA35" i="46"/>
  <c r="Y35" i="46"/>
  <c r="AC47" i="46"/>
  <c r="AA47" i="46"/>
  <c r="AX86" i="46"/>
  <c r="AA126" i="46"/>
  <c r="BM126" i="46"/>
  <c r="Y126" i="46"/>
  <c r="Z126" i="46"/>
  <c r="Y142" i="46"/>
  <c r="AB142" i="46"/>
  <c r="BE172" i="46"/>
  <c r="AB42" i="46"/>
  <c r="Z42" i="46"/>
  <c r="Y42" i="46"/>
  <c r="AR25" i="46"/>
  <c r="AR27" i="46"/>
  <c r="AB30" i="46"/>
  <c r="Z30" i="46"/>
  <c r="AX32" i="46"/>
  <c r="AR42" i="46"/>
  <c r="BM45" i="46"/>
  <c r="Y45" i="46"/>
  <c r="AA101" i="46"/>
  <c r="Y101" i="46"/>
  <c r="AD101" i="46"/>
  <c r="Z101" i="46"/>
  <c r="AD106" i="46"/>
  <c r="Y106" i="46"/>
  <c r="BM106" i="46"/>
  <c r="BJ25" i="46"/>
  <c r="BK25" i="46" s="1"/>
  <c r="BJ30" i="46"/>
  <c r="BK30" i="46" s="1"/>
  <c r="Z63" i="46"/>
  <c r="AB137" i="46"/>
  <c r="AD137" i="46"/>
  <c r="BM137" i="46"/>
  <c r="AD200" i="46"/>
  <c r="AB25" i="46"/>
  <c r="AA25" i="46"/>
  <c r="Z25" i="46"/>
  <c r="AD122" i="46"/>
  <c r="AA122" i="46"/>
  <c r="AN193" i="46"/>
  <c r="AR194" i="46"/>
  <c r="AA36" i="46"/>
  <c r="AC36" i="46"/>
  <c r="Y36" i="46"/>
  <c r="AR94" i="46"/>
  <c r="BJ53" i="46"/>
  <c r="BK53" i="46" s="1"/>
  <c r="AR58" i="46"/>
  <c r="T244" i="46"/>
  <c r="AO244" i="46"/>
  <c r="AC126" i="46"/>
  <c r="AX176" i="46"/>
  <c r="Z177" i="46"/>
  <c r="AD177" i="46"/>
  <c r="AA183" i="46"/>
  <c r="Z183" i="46"/>
  <c r="BJ64" i="46"/>
  <c r="BK64" i="46" s="1"/>
  <c r="AY69" i="46"/>
  <c r="BJ73" i="46"/>
  <c r="BK73" i="46" s="1"/>
  <c r="AR73" i="46"/>
  <c r="Y74" i="46"/>
  <c r="Y83" i="46"/>
  <c r="Y86" i="46"/>
  <c r="BM86" i="46"/>
  <c r="Y87" i="46"/>
  <c r="AY101" i="46"/>
  <c r="AA102" i="46"/>
  <c r="AX104" i="46"/>
  <c r="AR107" i="46"/>
  <c r="Z111" i="46"/>
  <c r="BJ112" i="46"/>
  <c r="BK112" i="46" s="1"/>
  <c r="BJ115" i="46"/>
  <c r="AD116" i="46"/>
  <c r="Y119" i="46"/>
  <c r="AX119" i="46"/>
  <c r="AX126" i="46"/>
  <c r="AY127" i="46"/>
  <c r="BJ128" i="46"/>
  <c r="BK128" i="46" s="1"/>
  <c r="AC132" i="46"/>
  <c r="BJ134" i="46"/>
  <c r="BK134" i="46" s="1"/>
  <c r="AY134" i="46"/>
  <c r="BM134" i="46"/>
  <c r="Z145" i="46"/>
  <c r="Y148" i="46"/>
  <c r="BK150" i="46"/>
  <c r="BJ156" i="46"/>
  <c r="BK156" i="46" s="1"/>
  <c r="AX157" i="46"/>
  <c r="AR160" i="46"/>
  <c r="AR163" i="46"/>
  <c r="AZ163" i="46" s="1"/>
  <c r="AR165" i="46"/>
  <c r="AZ165" i="46" s="1"/>
  <c r="Y173" i="46"/>
  <c r="Y179" i="46"/>
  <c r="AY185" i="46"/>
  <c r="AX194" i="46"/>
  <c r="BK197" i="46"/>
  <c r="AC198" i="46"/>
  <c r="AX200" i="46"/>
  <c r="AX204" i="46"/>
  <c r="AZ204" i="46" s="1"/>
  <c r="AR205" i="46"/>
  <c r="BM206" i="46"/>
  <c r="Y207" i="46"/>
  <c r="AD208" i="46"/>
  <c r="AR242" i="46"/>
  <c r="AX243" i="46"/>
  <c r="AA212" i="46"/>
  <c r="AR215" i="46"/>
  <c r="Y216" i="46"/>
  <c r="BK217" i="46"/>
  <c r="Z218" i="46"/>
  <c r="AX220" i="46"/>
  <c r="Y222" i="46"/>
  <c r="AA223" i="46"/>
  <c r="AR224" i="46"/>
  <c r="AX225" i="46"/>
  <c r="AD226" i="46"/>
  <c r="AY237" i="46"/>
  <c r="AB238" i="46"/>
  <c r="AB95" i="46"/>
  <c r="AR67" i="46"/>
  <c r="AS244" i="46"/>
  <c r="BF244" i="46"/>
  <c r="AX105" i="46"/>
  <c r="AR106" i="46"/>
  <c r="AX107" i="46"/>
  <c r="AD119" i="46"/>
  <c r="AR120" i="46"/>
  <c r="AX121" i="46"/>
  <c r="AX125" i="46"/>
  <c r="AX141" i="46"/>
  <c r="AX134" i="46"/>
  <c r="AR139" i="46"/>
  <c r="AD148" i="46"/>
  <c r="AX150" i="46"/>
  <c r="AX179" i="46"/>
  <c r="AX195" i="46"/>
  <c r="AX235" i="46"/>
  <c r="AR63" i="46"/>
  <c r="AX64" i="46"/>
  <c r="AX85" i="46"/>
  <c r="BM92" i="46"/>
  <c r="AX103" i="46"/>
  <c r="Y107" i="46"/>
  <c r="Y112" i="46"/>
  <c r="AR114" i="46"/>
  <c r="AZ114" i="46" s="1"/>
  <c r="Y115" i="46"/>
  <c r="AA117" i="46"/>
  <c r="AR123" i="46"/>
  <c r="AD125" i="46"/>
  <c r="AR126" i="46"/>
  <c r="Z141" i="46"/>
  <c r="AD128" i="46"/>
  <c r="AD129" i="46"/>
  <c r="AR130" i="46"/>
  <c r="Y133" i="46"/>
  <c r="BJ135" i="46"/>
  <c r="BK135" i="46" s="1"/>
  <c r="BJ139" i="46"/>
  <c r="BK139" i="46" s="1"/>
  <c r="AX139" i="46"/>
  <c r="AV143" i="46"/>
  <c r="AD146" i="46"/>
  <c r="AD150" i="46"/>
  <c r="Y156" i="46"/>
  <c r="AY162" i="46"/>
  <c r="Y165" i="46"/>
  <c r="BJ166" i="46"/>
  <c r="AR167" i="46"/>
  <c r="BP168" i="46"/>
  <c r="BQ168" i="46" s="1"/>
  <c r="AR173" i="46"/>
  <c r="AX175" i="46"/>
  <c r="W172" i="46"/>
  <c r="AC178" i="46"/>
  <c r="BK181" i="46"/>
  <c r="AX183" i="46"/>
  <c r="AX185" i="46"/>
  <c r="AZ185" i="46" s="1"/>
  <c r="AR186" i="46"/>
  <c r="AC191" i="46"/>
  <c r="V193" i="46"/>
  <c r="Z203" i="46"/>
  <c r="AX205" i="46"/>
  <c r="Y208" i="46"/>
  <c r="AP201" i="46"/>
  <c r="Z211" i="46"/>
  <c r="AX211" i="46"/>
  <c r="AZ211" i="46" s="1"/>
  <c r="AX242" i="46"/>
  <c r="AR243" i="46"/>
  <c r="AR212" i="46"/>
  <c r="Z213" i="46"/>
  <c r="AR220" i="46"/>
  <c r="AR222" i="46"/>
  <c r="AX224" i="46"/>
  <c r="Y226" i="46"/>
  <c r="AY227" i="46"/>
  <c r="Z233" i="46"/>
  <c r="AC234" i="46"/>
  <c r="BM234" i="46"/>
  <c r="AY236" i="46"/>
  <c r="AX237" i="46"/>
  <c r="AR95" i="46"/>
  <c r="AR41" i="46"/>
  <c r="AX49" i="46"/>
  <c r="AY59" i="46"/>
  <c r="AD60" i="46"/>
  <c r="Y69" i="46"/>
  <c r="AY72" i="46"/>
  <c r="AC73" i="46"/>
  <c r="AR77" i="46"/>
  <c r="AZ77" i="46" s="1"/>
  <c r="AR79" i="46"/>
  <c r="Y80" i="46"/>
  <c r="AX80" i="46"/>
  <c r="AR81" i="46"/>
  <c r="AR86" i="46"/>
  <c r="Y88" i="46"/>
  <c r="AB92" i="46"/>
  <c r="Q244" i="46"/>
  <c r="AK244" i="46"/>
  <c r="BA244" i="46"/>
  <c r="Y99" i="46"/>
  <c r="AR101" i="46"/>
  <c r="AR105" i="46"/>
  <c r="AY111" i="46"/>
  <c r="BJ114" i="46"/>
  <c r="BK114" i="46" s="1"/>
  <c r="BJ126" i="46"/>
  <c r="BK126" i="46" s="1"/>
  <c r="AY131" i="46"/>
  <c r="AY132" i="46"/>
  <c r="AD133" i="46"/>
  <c r="AR134" i="46"/>
  <c r="AY149" i="46"/>
  <c r="AY151" i="46"/>
  <c r="AY180" i="46"/>
  <c r="AD203" i="46"/>
  <c r="AC213" i="46"/>
  <c r="AY218" i="46"/>
  <c r="BK218" i="46"/>
  <c r="AY223" i="46"/>
  <c r="BK223" i="46"/>
  <c r="AY225" i="46"/>
  <c r="AY226" i="46"/>
  <c r="AY238" i="46"/>
  <c r="AX28" i="46"/>
  <c r="AX30" i="46"/>
  <c r="BJ31" i="46"/>
  <c r="BK31" i="46" s="1"/>
  <c r="BJ41" i="46"/>
  <c r="BK41" i="46" s="1"/>
  <c r="AY41" i="46"/>
  <c r="AX43" i="46"/>
  <c r="AR44" i="46"/>
  <c r="AX50" i="46"/>
  <c r="AD69" i="46"/>
  <c r="AX90" i="46"/>
  <c r="AY100" i="46"/>
  <c r="BM102" i="46"/>
  <c r="BJ121" i="46"/>
  <c r="BK121" i="46" s="1"/>
  <c r="BJ136" i="46"/>
  <c r="BK136" i="46" s="1"/>
  <c r="AR138" i="46"/>
  <c r="AR140" i="46"/>
  <c r="AH143" i="46"/>
  <c r="X143" i="46"/>
  <c r="AX145" i="46"/>
  <c r="AR146" i="46"/>
  <c r="AY160" i="46"/>
  <c r="AY161" i="46"/>
  <c r="AY163" i="46"/>
  <c r="AX166" i="46"/>
  <c r="AY167" i="46"/>
  <c r="AR174" i="46"/>
  <c r="AX177" i="46"/>
  <c r="Z181" i="46"/>
  <c r="AR187" i="46"/>
  <c r="AZ187" i="46" s="1"/>
  <c r="AA188" i="46"/>
  <c r="AX190" i="46"/>
  <c r="AR195" i="46"/>
  <c r="AB202" i="46"/>
  <c r="AC208" i="46"/>
  <c r="BM208" i="46"/>
  <c r="AX212" i="46"/>
  <c r="AD213" i="46"/>
  <c r="AX218" i="46"/>
  <c r="Z219" i="46"/>
  <c r="AY220" i="46"/>
  <c r="BK222" i="46"/>
  <c r="Y223" i="46"/>
  <c r="AC226" i="46"/>
  <c r="AX226" i="46"/>
  <c r="BM226" i="46"/>
  <c r="Y227" i="46"/>
  <c r="AX232" i="46"/>
  <c r="AY234" i="46"/>
  <c r="Z236" i="46"/>
  <c r="AX238" i="46"/>
  <c r="AX240" i="46"/>
  <c r="AR241" i="46"/>
  <c r="AZ241" i="46" s="1"/>
  <c r="AY95" i="46"/>
  <c r="V97" i="46"/>
  <c r="AY29" i="46"/>
  <c r="AY64" i="46"/>
  <c r="BM144" i="46"/>
  <c r="AA144" i="46"/>
  <c r="BK144" i="46"/>
  <c r="Y144" i="46"/>
  <c r="AD144" i="46"/>
  <c r="AY70" i="46"/>
  <c r="AY74" i="46"/>
  <c r="AC103" i="46"/>
  <c r="Z103" i="46"/>
  <c r="AC26" i="46"/>
  <c r="AX26" i="46"/>
  <c r="AX29" i="46"/>
  <c r="BJ34" i="46"/>
  <c r="BK34" i="46" s="1"/>
  <c r="AR34" i="46"/>
  <c r="Z40" i="46"/>
  <c r="BJ94" i="46"/>
  <c r="BK94" i="46" s="1"/>
  <c r="AA43" i="46"/>
  <c r="AY44" i="46"/>
  <c r="Z45" i="46"/>
  <c r="AA48" i="46"/>
  <c r="AY49" i="46"/>
  <c r="AY54" i="46"/>
  <c r="Y57" i="46"/>
  <c r="AX57" i="46"/>
  <c r="AR96" i="46"/>
  <c r="AR60" i="46"/>
  <c r="Z64" i="46"/>
  <c r="AD65" i="46"/>
  <c r="Z69" i="46"/>
  <c r="AR71" i="46"/>
  <c r="Z74" i="46"/>
  <c r="AR75" i="46"/>
  <c r="Z80" i="46"/>
  <c r="AD81" i="46"/>
  <c r="U244" i="46"/>
  <c r="AA105" i="46"/>
  <c r="Y105" i="46"/>
  <c r="Z121" i="46"/>
  <c r="AC121" i="46"/>
  <c r="Y121" i="46"/>
  <c r="Z231" i="46"/>
  <c r="AC231" i="46"/>
  <c r="AA231" i="46"/>
  <c r="AR28" i="46"/>
  <c r="AR33" i="46"/>
  <c r="AX44" i="46"/>
  <c r="AD57" i="46"/>
  <c r="AR59" i="46"/>
  <c r="AX63" i="46"/>
  <c r="AD64" i="46"/>
  <c r="AC69" i="46"/>
  <c r="AX69" i="46"/>
  <c r="BM69" i="46"/>
  <c r="AX73" i="46"/>
  <c r="AD74" i="46"/>
  <c r="AX75" i="46"/>
  <c r="AD80" i="46"/>
  <c r="BJ82" i="46"/>
  <c r="BK82" i="46" s="1"/>
  <c r="AH98" i="46"/>
  <c r="AB110" i="46"/>
  <c r="Z110" i="46"/>
  <c r="AD110" i="46"/>
  <c r="AA151" i="46"/>
  <c r="Z151" i="46"/>
  <c r="Y151" i="46"/>
  <c r="BM151" i="46"/>
  <c r="AD151" i="46"/>
  <c r="BK151" i="46"/>
  <c r="AC151" i="46"/>
  <c r="AN143" i="46"/>
  <c r="AQ153" i="46"/>
  <c r="AR26" i="46"/>
  <c r="Z39" i="46"/>
  <c r="AA94" i="46"/>
  <c r="AC42" i="46"/>
  <c r="AR43" i="46"/>
  <c r="AR45" i="46"/>
  <c r="Y56" i="46"/>
  <c r="AX56" i="46"/>
  <c r="AC58" i="46"/>
  <c r="AX58" i="46"/>
  <c r="AZ58" i="46" s="1"/>
  <c r="AA62" i="46"/>
  <c r="AR65" i="46"/>
  <c r="AD66" i="46"/>
  <c r="AX66" i="46"/>
  <c r="AX71" i="46"/>
  <c r="Z84" i="46"/>
  <c r="Y84" i="46"/>
  <c r="AA89" i="46"/>
  <c r="Z89" i="46"/>
  <c r="Y103" i="46"/>
  <c r="AB104" i="46"/>
  <c r="BM104" i="46"/>
  <c r="BJ106" i="46"/>
  <c r="BK106" i="46" s="1"/>
  <c r="BM127" i="46"/>
  <c r="AA127" i="46"/>
  <c r="Z127" i="46"/>
  <c r="AC144" i="46"/>
  <c r="V143" i="46"/>
  <c r="AC204" i="46"/>
  <c r="AD204" i="46"/>
  <c r="BM204" i="46"/>
  <c r="Y204" i="46"/>
  <c r="AA220" i="46"/>
  <c r="Z220" i="46"/>
  <c r="Y220" i="46"/>
  <c r="BM220" i="46"/>
  <c r="AD220" i="46"/>
  <c r="AB220" i="46"/>
  <c r="BK220" i="46"/>
  <c r="AB131" i="46"/>
  <c r="Z131" i="46"/>
  <c r="Z27" i="46"/>
  <c r="BJ33" i="46"/>
  <c r="BK33" i="46" s="1"/>
  <c r="Y34" i="46"/>
  <c r="AD35" i="46"/>
  <c r="AX35" i="46"/>
  <c r="AR29" i="46"/>
  <c r="Z34" i="46"/>
  <c r="AY35" i="46"/>
  <c r="AD36" i="46"/>
  <c r="AX37" i="46"/>
  <c r="AZ37" i="46" s="1"/>
  <c r="AD39" i="46"/>
  <c r="BJ40" i="46"/>
  <c r="BK40" i="46" s="1"/>
  <c r="AY43" i="46"/>
  <c r="AY45" i="46"/>
  <c r="AY48" i="46"/>
  <c r="BJ50" i="46"/>
  <c r="BK50" i="46" s="1"/>
  <c r="BJ51" i="46"/>
  <c r="BK51" i="46" s="1"/>
  <c r="AY53" i="46"/>
  <c r="AX55" i="46"/>
  <c r="AD56" i="46"/>
  <c r="AR57" i="46"/>
  <c r="BJ61" i="46"/>
  <c r="BK61" i="46" s="1"/>
  <c r="AR64" i="46"/>
  <c r="BJ70" i="46"/>
  <c r="BK70" i="46" s="1"/>
  <c r="AX76" i="46"/>
  <c r="AR80" i="46"/>
  <c r="AX83" i="46"/>
  <c r="AX84" i="46"/>
  <c r="AA92" i="46"/>
  <c r="AC92" i="46"/>
  <c r="Z92" i="46"/>
  <c r="Y92" i="46"/>
  <c r="AD103" i="46"/>
  <c r="AA135" i="46"/>
  <c r="Y135" i="46"/>
  <c r="BI153" i="46"/>
  <c r="O201" i="46"/>
  <c r="AR88" i="46"/>
  <c r="AZ88" i="46" s="1"/>
  <c r="AR91" i="46"/>
  <c r="AY92" i="46"/>
  <c r="AL244" i="46"/>
  <c r="BJ100" i="46"/>
  <c r="BK100" i="46" s="1"/>
  <c r="AY102" i="46"/>
  <c r="AY106" i="46"/>
  <c r="AB111" i="46"/>
  <c r="BM111" i="46"/>
  <c r="AY112" i="46"/>
  <c r="BJ113" i="46"/>
  <c r="BK113" i="46" s="1"/>
  <c r="AY114" i="46"/>
  <c r="AY115" i="46"/>
  <c r="AX116" i="46"/>
  <c r="AC117" i="46"/>
  <c r="AB124" i="46"/>
  <c r="AB141" i="46"/>
  <c r="BJ142" i="46"/>
  <c r="BK142" i="46" s="1"/>
  <c r="AR128" i="46"/>
  <c r="AX130" i="46"/>
  <c r="AR132" i="46"/>
  <c r="BJ137" i="46"/>
  <c r="BK137" i="46" s="1"/>
  <c r="AB145" i="46"/>
  <c r="AY145" i="46"/>
  <c r="AX147" i="46"/>
  <c r="AR152" i="46"/>
  <c r="W153" i="46"/>
  <c r="AC155" i="46"/>
  <c r="AY156" i="46"/>
  <c r="BJ161" i="46"/>
  <c r="BK161" i="46" s="1"/>
  <c r="AB164" i="46"/>
  <c r="BM164" i="46"/>
  <c r="AR166" i="46"/>
  <c r="BK187" i="46"/>
  <c r="AD187" i="46"/>
  <c r="BM187" i="46"/>
  <c r="AH201" i="46"/>
  <c r="AW201" i="46"/>
  <c r="AA225" i="46"/>
  <c r="Z225" i="46"/>
  <c r="Y225" i="46"/>
  <c r="BM225" i="46"/>
  <c r="AD225" i="46"/>
  <c r="BK225" i="46"/>
  <c r="AC225" i="46"/>
  <c r="S244" i="46"/>
  <c r="AM244" i="46"/>
  <c r="Z99" i="46"/>
  <c r="AB101" i="46"/>
  <c r="AR102" i="46"/>
  <c r="BJ104" i="46"/>
  <c r="BK104" i="46" s="1"/>
  <c r="Z106" i="46"/>
  <c r="Z107" i="46"/>
  <c r="Z108" i="46"/>
  <c r="AC111" i="46"/>
  <c r="Z112" i="46"/>
  <c r="AX112" i="46"/>
  <c r="BM112" i="46"/>
  <c r="Z115" i="46"/>
  <c r="BM115" i="46"/>
  <c r="Y116" i="46"/>
  <c r="BJ117" i="46"/>
  <c r="BK117" i="46" s="1"/>
  <c r="BJ118" i="46"/>
  <c r="BK118" i="46" s="1"/>
  <c r="BJ122" i="46"/>
  <c r="BK122" i="46" s="1"/>
  <c r="AC124" i="46"/>
  <c r="AX124" i="46"/>
  <c r="AB125" i="46"/>
  <c r="BJ141" i="46"/>
  <c r="BK141" i="46" s="1"/>
  <c r="BJ131" i="46"/>
  <c r="BK131" i="46" s="1"/>
  <c r="AR136" i="46"/>
  <c r="Y138" i="46"/>
  <c r="AC145" i="46"/>
  <c r="BK145" i="46"/>
  <c r="AQ143" i="46"/>
  <c r="AB148" i="46"/>
  <c r="BK148" i="46"/>
  <c r="AE149" i="46"/>
  <c r="AF149" i="46" s="1"/>
  <c r="Y152" i="46"/>
  <c r="X153" i="46"/>
  <c r="BJ157" i="46"/>
  <c r="BK157" i="46" s="1"/>
  <c r="AX162" i="46"/>
  <c r="AZ162" i="46" s="1"/>
  <c r="AC164" i="46"/>
  <c r="AC165" i="46"/>
  <c r="BK196" i="46"/>
  <c r="AD196" i="46"/>
  <c r="Y196" i="46"/>
  <c r="AC205" i="46"/>
  <c r="BK205" i="46"/>
  <c r="Z205" i="46"/>
  <c r="Y205" i="46"/>
  <c r="AD205" i="46"/>
  <c r="AA238" i="46"/>
  <c r="BK238" i="46"/>
  <c r="Z238" i="46"/>
  <c r="Y238" i="46"/>
  <c r="AD238" i="46"/>
  <c r="AR85" i="46"/>
  <c r="AY86" i="46"/>
  <c r="BJ91" i="46"/>
  <c r="BK91" i="46" s="1"/>
  <c r="AR93" i="46"/>
  <c r="AB99" i="46"/>
  <c r="BM99" i="46"/>
  <c r="AT98" i="46"/>
  <c r="BM101" i="46"/>
  <c r="Z102" i="46"/>
  <c r="AB106" i="46"/>
  <c r="AD107" i="46"/>
  <c r="AC108" i="46"/>
  <c r="AX108" i="46"/>
  <c r="AX111" i="46"/>
  <c r="AB112" i="46"/>
  <c r="AR113" i="46"/>
  <c r="AD115" i="46"/>
  <c r="AX115" i="46"/>
  <c r="Z116" i="46"/>
  <c r="AR116" i="46"/>
  <c r="AR117" i="46"/>
  <c r="AC119" i="46"/>
  <c r="BJ120" i="46"/>
  <c r="BK120" i="46" s="1"/>
  <c r="AY121" i="46"/>
  <c r="Y122" i="46"/>
  <c r="AY123" i="46"/>
  <c r="AD124" i="46"/>
  <c r="BJ125" i="46"/>
  <c r="BK125" i="46" s="1"/>
  <c r="AC125" i="46"/>
  <c r="AB126" i="46"/>
  <c r="AR141" i="46"/>
  <c r="AC128" i="46"/>
  <c r="BM128" i="46"/>
  <c r="Y129" i="46"/>
  <c r="AX132" i="46"/>
  <c r="Y136" i="46"/>
  <c r="AY136" i="46"/>
  <c r="BM136" i="46"/>
  <c r="Y137" i="46"/>
  <c r="AD138" i="46"/>
  <c r="AX138" i="46"/>
  <c r="AC139" i="46"/>
  <c r="AR144" i="46"/>
  <c r="AD145" i="46"/>
  <c r="BM145" i="46"/>
  <c r="Y146" i="46"/>
  <c r="AX146" i="46"/>
  <c r="BM146" i="46"/>
  <c r="Y147" i="46"/>
  <c r="AC148" i="46"/>
  <c r="AX148" i="46"/>
  <c r="BM148" i="46"/>
  <c r="Z152" i="46"/>
  <c r="AW153" i="46"/>
  <c r="BM157" i="46"/>
  <c r="AX161" i="46"/>
  <c r="AZ161" i="46" s="1"/>
  <c r="BJ162" i="46"/>
  <c r="BK162" i="46" s="1"/>
  <c r="AD164" i="46"/>
  <c r="AA167" i="46"/>
  <c r="Z167" i="46"/>
  <c r="BJ168" i="46"/>
  <c r="BK168" i="46" s="1"/>
  <c r="X172" i="46"/>
  <c r="AP172" i="46"/>
  <c r="AC189" i="46"/>
  <c r="AB189" i="46"/>
  <c r="AA189" i="46"/>
  <c r="Z189" i="46"/>
  <c r="Y189" i="46"/>
  <c r="V201" i="46"/>
  <c r="AB116" i="46"/>
  <c r="BJ119" i="46"/>
  <c r="BK119" i="46" s="1"/>
  <c r="BJ133" i="46"/>
  <c r="BK133" i="46" s="1"/>
  <c r="AB152" i="46"/>
  <c r="AD152" i="46"/>
  <c r="AC152" i="46"/>
  <c r="Z228" i="46"/>
  <c r="AC228" i="46"/>
  <c r="AA228" i="46"/>
  <c r="BM228" i="46"/>
  <c r="AR90" i="46"/>
  <c r="AX91" i="46"/>
  <c r="AX92" i="46"/>
  <c r="AX93" i="46"/>
  <c r="BG244" i="46"/>
  <c r="AX99" i="46"/>
  <c r="AX102" i="46"/>
  <c r="AX109" i="46"/>
  <c r="AX110" i="46"/>
  <c r="Y111" i="46"/>
  <c r="AR112" i="46"/>
  <c r="AX113" i="46"/>
  <c r="AR115" i="46"/>
  <c r="AC116" i="46"/>
  <c r="AY116" i="46"/>
  <c r="BM116" i="46"/>
  <c r="Y117" i="46"/>
  <c r="AX117" i="46"/>
  <c r="AY120" i="46"/>
  <c r="Y124" i="46"/>
  <c r="AR124" i="46"/>
  <c r="AD126" i="46"/>
  <c r="AX127" i="46"/>
  <c r="Y141" i="46"/>
  <c r="AB129" i="46"/>
  <c r="AR133" i="46"/>
  <c r="AX135" i="46"/>
  <c r="AB136" i="46"/>
  <c r="AX136" i="46"/>
  <c r="AY140" i="46"/>
  <c r="AX144" i="46"/>
  <c r="Y145" i="46"/>
  <c r="AR145" i="46"/>
  <c r="AC147" i="46"/>
  <c r="BK147" i="46"/>
  <c r="AY148" i="46"/>
  <c r="AP153" i="46"/>
  <c r="AX155" i="46"/>
  <c r="AA156" i="46"/>
  <c r="AD156" i="46"/>
  <c r="AB156" i="46"/>
  <c r="BM156" i="46"/>
  <c r="Z157" i="46"/>
  <c r="BM163" i="46"/>
  <c r="Y164" i="46"/>
  <c r="AR164" i="46"/>
  <c r="BJ167" i="46"/>
  <c r="BK167" i="46" s="1"/>
  <c r="AC168" i="46"/>
  <c r="AB169" i="46"/>
  <c r="AY173" i="46"/>
  <c r="W193" i="46"/>
  <c r="W201" i="46"/>
  <c r="AB225" i="46"/>
  <c r="Z237" i="46"/>
  <c r="AC237" i="46"/>
  <c r="BM237" i="46"/>
  <c r="Y237" i="46"/>
  <c r="AA241" i="46"/>
  <c r="BK241" i="46"/>
  <c r="Z241" i="46"/>
  <c r="Y241" i="46"/>
  <c r="AD241" i="46"/>
  <c r="AR151" i="46"/>
  <c r="AX154" i="46"/>
  <c r="BJ155" i="46"/>
  <c r="BK155" i="46" s="1"/>
  <c r="AR158" i="46"/>
  <c r="BJ160" i="46"/>
  <c r="BK160" i="46" s="1"/>
  <c r="BJ163" i="46"/>
  <c r="BK163" i="46" s="1"/>
  <c r="BJ165" i="46"/>
  <c r="BK165" i="46" s="1"/>
  <c r="AY166" i="46"/>
  <c r="BP169" i="46"/>
  <c r="BQ169" i="46" s="1"/>
  <c r="AE171" i="46"/>
  <c r="BS171" i="46" s="1"/>
  <c r="AR175" i="46"/>
  <c r="AY176" i="46"/>
  <c r="AA178" i="46"/>
  <c r="AX178" i="46"/>
  <c r="AB179" i="46"/>
  <c r="AB181" i="46"/>
  <c r="Y183" i="46"/>
  <c r="BK183" i="46"/>
  <c r="AD185" i="46"/>
  <c r="AD186" i="46"/>
  <c r="Y188" i="46"/>
  <c r="Z190" i="46"/>
  <c r="Z191" i="46"/>
  <c r="AX191" i="46"/>
  <c r="X193" i="46"/>
  <c r="AR203" i="46"/>
  <c r="AD206" i="46"/>
  <c r="AB208" i="46"/>
  <c r="AY208" i="46"/>
  <c r="AR209" i="46"/>
  <c r="Y211" i="46"/>
  <c r="AX213" i="46"/>
  <c r="Y221" i="46"/>
  <c r="AX222" i="46"/>
  <c r="AX223" i="46"/>
  <c r="Z227" i="46"/>
  <c r="AR228" i="46"/>
  <c r="AR229" i="46"/>
  <c r="AR231" i="46"/>
  <c r="Y232" i="46"/>
  <c r="AC233" i="46"/>
  <c r="AX233" i="46"/>
  <c r="AB234" i="46"/>
  <c r="Z239" i="46"/>
  <c r="AY239" i="46"/>
  <c r="BK239" i="46"/>
  <c r="AR240" i="46"/>
  <c r="AD95" i="46"/>
  <c r="V172" i="46"/>
  <c r="BK185" i="46"/>
  <c r="BI193" i="46"/>
  <c r="AQ193" i="46"/>
  <c r="AY199" i="46"/>
  <c r="AP193" i="46"/>
  <c r="AY211" i="46"/>
  <c r="AE242" i="46"/>
  <c r="AF242" i="46" s="1"/>
  <c r="AY219" i="46"/>
  <c r="AB227" i="46"/>
  <c r="AR230" i="46"/>
  <c r="Z232" i="46"/>
  <c r="AX234" i="46"/>
  <c r="AB239" i="46"/>
  <c r="AX239" i="46"/>
  <c r="BM239" i="46"/>
  <c r="Y240" i="46"/>
  <c r="Y174" i="46"/>
  <c r="Y175" i="46"/>
  <c r="BM175" i="46"/>
  <c r="AB183" i="46"/>
  <c r="Y185" i="46"/>
  <c r="BM185" i="46"/>
  <c r="Y186" i="46"/>
  <c r="AD188" i="46"/>
  <c r="AW193" i="46"/>
  <c r="AY196" i="46"/>
  <c r="BQ193" i="46"/>
  <c r="Y198" i="46"/>
  <c r="AY204" i="46"/>
  <c r="AA209" i="46"/>
  <c r="AY209" i="46"/>
  <c r="BM209" i="46"/>
  <c r="AA210" i="46"/>
  <c r="AB211" i="46"/>
  <c r="BM211" i="46"/>
  <c r="AC227" i="46"/>
  <c r="BK227" i="46"/>
  <c r="AY228" i="46"/>
  <c r="Y229" i="46"/>
  <c r="BM229" i="46"/>
  <c r="AB232" i="46"/>
  <c r="AR238" i="46"/>
  <c r="AD239" i="46"/>
  <c r="Z240" i="46"/>
  <c r="AY240" i="46"/>
  <c r="BK240" i="46"/>
  <c r="AX171" i="46"/>
  <c r="AX173" i="46"/>
  <c r="Z174" i="46"/>
  <c r="AC175" i="46"/>
  <c r="BQ172" i="46"/>
  <c r="AN172" i="46"/>
  <c r="AR178" i="46"/>
  <c r="Z185" i="46"/>
  <c r="Z186" i="46"/>
  <c r="AR191" i="46"/>
  <c r="Z198" i="46"/>
  <c r="AY198" i="46"/>
  <c r="AX199" i="46"/>
  <c r="AC200" i="46"/>
  <c r="BM200" i="46"/>
  <c r="AC202" i="46"/>
  <c r="AB203" i="46"/>
  <c r="AX203" i="46"/>
  <c r="BM203" i="46"/>
  <c r="AR206" i="46"/>
  <c r="AC209" i="46"/>
  <c r="AX209" i="46"/>
  <c r="AC210" i="46"/>
  <c r="AC212" i="46"/>
  <c r="AB213" i="46"/>
  <c r="AX214" i="46"/>
  <c r="AD215" i="46"/>
  <c r="AX216" i="46"/>
  <c r="AC219" i="46"/>
  <c r="AY222" i="46"/>
  <c r="AR225" i="46"/>
  <c r="AB226" i="46"/>
  <c r="AD227" i="46"/>
  <c r="BM227" i="46"/>
  <c r="AX228" i="46"/>
  <c r="AA229" i="46"/>
  <c r="AX229" i="46"/>
  <c r="AA230" i="46"/>
  <c r="BM230" i="46"/>
  <c r="AC232" i="46"/>
  <c r="AB240" i="46"/>
  <c r="BM240" i="46"/>
  <c r="AB174" i="46"/>
  <c r="AB185" i="46"/>
  <c r="AB186" i="46"/>
  <c r="AX186" i="46"/>
  <c r="AV193" i="46"/>
  <c r="AB198" i="46"/>
  <c r="AV201" i="46"/>
  <c r="AY206" i="46"/>
  <c r="AY207" i="46"/>
  <c r="AD209" i="46"/>
  <c r="AY242" i="46"/>
  <c r="AD212" i="46"/>
  <c r="AC229" i="46"/>
  <c r="AC230" i="46"/>
  <c r="AX230" i="46"/>
  <c r="AD232" i="46"/>
  <c r="BK232" i="46"/>
  <c r="AR235" i="46"/>
  <c r="AR239" i="46"/>
  <c r="AD240" i="46"/>
  <c r="AH172" i="46"/>
  <c r="AX95" i="46"/>
  <c r="AY60" i="46"/>
  <c r="AX60" i="46"/>
  <c r="AD49" i="46"/>
  <c r="AC32" i="46"/>
  <c r="AN97" i="46"/>
  <c r="BJ27" i="46"/>
  <c r="BK27" i="46" s="1"/>
  <c r="AD28" i="46"/>
  <c r="Z29" i="46"/>
  <c r="BM29" i="46"/>
  <c r="AR31" i="46"/>
  <c r="BJ32" i="46"/>
  <c r="BK32" i="46" s="1"/>
  <c r="AD34" i="46"/>
  <c r="BJ37" i="46"/>
  <c r="BK37" i="46" s="1"/>
  <c r="AB38" i="46"/>
  <c r="BJ39" i="46"/>
  <c r="BK39" i="46" s="1"/>
  <c r="AC39" i="46"/>
  <c r="AX39" i="46"/>
  <c r="AD40" i="46"/>
  <c r="AX40" i="46"/>
  <c r="Z44" i="46"/>
  <c r="BM44" i="46"/>
  <c r="AD47" i="46"/>
  <c r="AX47" i="46"/>
  <c r="BM47" i="46"/>
  <c r="AA49" i="46"/>
  <c r="AA50" i="46"/>
  <c r="AR51" i="46"/>
  <c r="BJ54" i="46"/>
  <c r="BK54" i="46" s="1"/>
  <c r="AR54" i="46"/>
  <c r="BJ96" i="46"/>
  <c r="BK96" i="46" s="1"/>
  <c r="BJ60" i="46"/>
  <c r="BK60" i="46" s="1"/>
  <c r="AC60" i="46"/>
  <c r="BJ63" i="46"/>
  <c r="BK63" i="46" s="1"/>
  <c r="AD63" i="46"/>
  <c r="AB64" i="46"/>
  <c r="AC66" i="46"/>
  <c r="AC67" i="46"/>
  <c r="BJ69" i="46"/>
  <c r="BK69" i="46" s="1"/>
  <c r="AX70" i="46"/>
  <c r="AB71" i="46"/>
  <c r="AA72" i="46"/>
  <c r="AB73" i="46"/>
  <c r="AX78" i="46"/>
  <c r="AZ78" i="46" s="1"/>
  <c r="AC82" i="46"/>
  <c r="AB83" i="46"/>
  <c r="AC84" i="46"/>
  <c r="BJ87" i="46"/>
  <c r="BK87" i="46" s="1"/>
  <c r="AY89" i="46"/>
  <c r="BJ24" i="46"/>
  <c r="BK24" i="46" s="1"/>
  <c r="AY26" i="46"/>
  <c r="AY27" i="46"/>
  <c r="Y28" i="46"/>
  <c r="Y32" i="46"/>
  <c r="AB35" i="46"/>
  <c r="Z36" i="46"/>
  <c r="BJ38" i="46"/>
  <c r="BK38" i="46" s="1"/>
  <c r="AR38" i="46"/>
  <c r="AR40" i="46"/>
  <c r="AX42" i="46"/>
  <c r="AR46" i="46"/>
  <c r="AY51" i="46"/>
  <c r="Y52" i="46"/>
  <c r="AX54" i="46"/>
  <c r="Z56" i="46"/>
  <c r="Z57" i="46"/>
  <c r="AB58" i="46"/>
  <c r="BM58" i="46"/>
  <c r="Y59" i="46"/>
  <c r="AR61" i="46"/>
  <c r="AR62" i="46"/>
  <c r="Z65" i="46"/>
  <c r="AY65" i="46"/>
  <c r="BJ66" i="46"/>
  <c r="BK66" i="46" s="1"/>
  <c r="BJ68" i="46"/>
  <c r="BK68" i="46" s="1"/>
  <c r="AY68" i="46"/>
  <c r="BJ71" i="46"/>
  <c r="BK71" i="46" s="1"/>
  <c r="BJ72" i="46"/>
  <c r="AR72" i="46"/>
  <c r="AD73" i="46"/>
  <c r="AB74" i="46"/>
  <c r="AY77" i="46"/>
  <c r="AY79" i="46"/>
  <c r="AY80" i="46"/>
  <c r="BJ81" i="46"/>
  <c r="BK81" i="46" s="1"/>
  <c r="AX81" i="46"/>
  <c r="AR84" i="46"/>
  <c r="Y85" i="46"/>
  <c r="AY85" i="46"/>
  <c r="AY87" i="46"/>
  <c r="AD29" i="46"/>
  <c r="AV97" i="46"/>
  <c r="AA26" i="46"/>
  <c r="BM26" i="46"/>
  <c r="Y27" i="46"/>
  <c r="Z28" i="46"/>
  <c r="BJ29" i="46"/>
  <c r="BK29" i="46" s="1"/>
  <c r="AX31" i="46"/>
  <c r="Z32" i="46"/>
  <c r="BJ35" i="46"/>
  <c r="BK35" i="46" s="1"/>
  <c r="AC35" i="46"/>
  <c r="BM35" i="46"/>
  <c r="AB36" i="46"/>
  <c r="BM36" i="46"/>
  <c r="AB37" i="46"/>
  <c r="Y39" i="46"/>
  <c r="AR39" i="46"/>
  <c r="Y40" i="46"/>
  <c r="Z94" i="46"/>
  <c r="AX94" i="46"/>
  <c r="BJ42" i="46"/>
  <c r="BK42" i="46" s="1"/>
  <c r="BJ46" i="46"/>
  <c r="BK46" i="46" s="1"/>
  <c r="Z47" i="46"/>
  <c r="BJ49" i="46"/>
  <c r="BK49" i="46" s="1"/>
  <c r="AA52" i="46"/>
  <c r="AA53" i="46"/>
  <c r="AX53" i="46"/>
  <c r="Y54" i="46"/>
  <c r="AC56" i="46"/>
  <c r="AC57" i="46"/>
  <c r="AB96" i="46"/>
  <c r="AB59" i="46"/>
  <c r="AX59" i="46"/>
  <c r="BM59" i="46"/>
  <c r="Y60" i="46"/>
  <c r="Y63" i="46"/>
  <c r="AB65" i="46"/>
  <c r="Y66" i="46"/>
  <c r="AR70" i="46"/>
  <c r="BJ74" i="46"/>
  <c r="BK74" i="46" s="1"/>
  <c r="AX74" i="46"/>
  <c r="BJ77" i="46"/>
  <c r="BK77" i="46" s="1"/>
  <c r="AX79" i="46"/>
  <c r="AB80" i="46"/>
  <c r="Y81" i="46"/>
  <c r="AA85" i="46"/>
  <c r="BK88" i="46"/>
  <c r="AY93" i="46"/>
  <c r="AY103" i="46"/>
  <c r="Y95" i="46"/>
  <c r="BM95" i="46"/>
  <c r="AY33" i="46"/>
  <c r="AY34" i="46"/>
  <c r="AY40" i="46"/>
  <c r="AC52" i="46"/>
  <c r="AY61" i="46"/>
  <c r="AY63" i="46"/>
  <c r="BJ65" i="46"/>
  <c r="BK65" i="46" s="1"/>
  <c r="AX65" i="46"/>
  <c r="Z66" i="46"/>
  <c r="AY76" i="46"/>
  <c r="AY90" i="46"/>
  <c r="Z95" i="46"/>
  <c r="AC44" i="46"/>
  <c r="AW97" i="46"/>
  <c r="AB28" i="46"/>
  <c r="AC28" i="46"/>
  <c r="BM28" i="46"/>
  <c r="Y29" i="46"/>
  <c r="AX36" i="46"/>
  <c r="AB39" i="46"/>
  <c r="AC40" i="46"/>
  <c r="AC94" i="46"/>
  <c r="AR48" i="46"/>
  <c r="Y49" i="46"/>
  <c r="BJ52" i="46"/>
  <c r="BK52" i="46" s="1"/>
  <c r="AR55" i="46"/>
  <c r="BJ59" i="46"/>
  <c r="BK59" i="46" s="1"/>
  <c r="AB60" i="46"/>
  <c r="AB63" i="46"/>
  <c r="AB66" i="46"/>
  <c r="BM66" i="46"/>
  <c r="Z67" i="46"/>
  <c r="BM67" i="46"/>
  <c r="AB69" i="46"/>
  <c r="Y71" i="46"/>
  <c r="BM71" i="46"/>
  <c r="AX72" i="46"/>
  <c r="Z73" i="46"/>
  <c r="AB81" i="46"/>
  <c r="Y82" i="46"/>
  <c r="AX82" i="46"/>
  <c r="Z83" i="46"/>
  <c r="BJ92" i="46"/>
  <c r="BK92" i="46" s="1"/>
  <c r="O97" i="46"/>
  <c r="BM24" i="46"/>
  <c r="Z24" i="46"/>
  <c r="AP97" i="46"/>
  <c r="AX24" i="46"/>
  <c r="X97" i="46"/>
  <c r="AC25" i="46"/>
  <c r="BM25" i="46"/>
  <c r="BE97" i="46"/>
  <c r="AD25" i="46"/>
  <c r="AY31" i="46"/>
  <c r="Y33" i="46"/>
  <c r="AA24" i="46"/>
  <c r="AH97" i="46"/>
  <c r="AT97" i="46"/>
  <c r="BI97" i="46"/>
  <c r="BJ26" i="46"/>
  <c r="BK26" i="46" s="1"/>
  <c r="AB26" i="46"/>
  <c r="BM27" i="46"/>
  <c r="AC29" i="46"/>
  <c r="Y30" i="46"/>
  <c r="BM30" i="46"/>
  <c r="AB32" i="46"/>
  <c r="Z33" i="46"/>
  <c r="AX33" i="46"/>
  <c r="AR35" i="46"/>
  <c r="AA33" i="46"/>
  <c r="Y41" i="46"/>
  <c r="AC41" i="46"/>
  <c r="AA41" i="46"/>
  <c r="AD41" i="46"/>
  <c r="BM41" i="46"/>
  <c r="AC24" i="46"/>
  <c r="AA30" i="46"/>
  <c r="BM31" i="46"/>
  <c r="Z31" i="46"/>
  <c r="AB31" i="46"/>
  <c r="AB33" i="46"/>
  <c r="Z37" i="46"/>
  <c r="Y37" i="46"/>
  <c r="AC37" i="46"/>
  <c r="AD43" i="46"/>
  <c r="AB43" i="46"/>
  <c r="Y43" i="46"/>
  <c r="AC43" i="46"/>
  <c r="AB24" i="46"/>
  <c r="BQ97" i="46"/>
  <c r="AA27" i="46"/>
  <c r="AC30" i="46"/>
  <c r="AC31" i="46"/>
  <c r="AC33" i="46"/>
  <c r="BM33" i="46"/>
  <c r="AB34" i="46"/>
  <c r="AC34" i="46"/>
  <c r="AA34" i="46"/>
  <c r="AR36" i="46"/>
  <c r="AD37" i="46"/>
  <c r="Y38" i="46"/>
  <c r="AC38" i="46"/>
  <c r="Z38" i="46"/>
  <c r="AD38" i="46"/>
  <c r="BM46" i="46"/>
  <c r="Z46" i="46"/>
  <c r="AD46" i="46"/>
  <c r="AC46" i="46"/>
  <c r="AA46" i="46"/>
  <c r="Y46" i="46"/>
  <c r="W97" i="46"/>
  <c r="AB27" i="46"/>
  <c r="AD31" i="46"/>
  <c r="AD24" i="46"/>
  <c r="Y25" i="46"/>
  <c r="AD30" i="46"/>
  <c r="Y24" i="46"/>
  <c r="AR24" i="46"/>
  <c r="AD27" i="46"/>
  <c r="AA29" i="46"/>
  <c r="AD32" i="46"/>
  <c r="AA32" i="46"/>
  <c r="AY36" i="46"/>
  <c r="Z41" i="46"/>
  <c r="AD94" i="46"/>
  <c r="AA45" i="46"/>
  <c r="AC50" i="46"/>
  <c r="BM50" i="46"/>
  <c r="Z50" i="46"/>
  <c r="AQ97" i="46"/>
  <c r="AY24" i="46"/>
  <c r="AB40" i="46"/>
  <c r="AD42" i="46"/>
  <c r="AA42" i="46"/>
  <c r="AC45" i="46"/>
  <c r="AX46" i="46"/>
  <c r="AD48" i="46"/>
  <c r="Y48" i="46"/>
  <c r="AB48" i="46"/>
  <c r="BM48" i="46"/>
  <c r="AB49" i="46"/>
  <c r="Z49" i="46"/>
  <c r="AC49" i="46"/>
  <c r="AR49" i="46"/>
  <c r="AD50" i="46"/>
  <c r="BJ56" i="46"/>
  <c r="BK56" i="46" s="1"/>
  <c r="BJ58" i="46"/>
  <c r="BK58" i="46" s="1"/>
  <c r="AA61" i="46"/>
  <c r="AD62" i="46"/>
  <c r="Z62" i="46"/>
  <c r="Y62" i="46"/>
  <c r="AB62" i="46"/>
  <c r="BM62" i="46"/>
  <c r="Y68" i="46"/>
  <c r="AR76" i="46"/>
  <c r="BJ45" i="46"/>
  <c r="BJ48" i="46"/>
  <c r="BK48" i="46" s="1"/>
  <c r="AB51" i="46"/>
  <c r="Y51" i="46"/>
  <c r="AC51" i="46"/>
  <c r="AR69" i="46"/>
  <c r="BJ76" i="46"/>
  <c r="BK76" i="46" s="1"/>
  <c r="BM61" i="46"/>
  <c r="Z61" i="46"/>
  <c r="AD61" i="46"/>
  <c r="AC61" i="46"/>
  <c r="Y61" i="46"/>
  <c r="AC68" i="46"/>
  <c r="BM68" i="46"/>
  <c r="AD68" i="46"/>
  <c r="Z68" i="46"/>
  <c r="AB68" i="46"/>
  <c r="BJ101" i="46"/>
  <c r="BK101" i="46" s="1"/>
  <c r="V98" i="46"/>
  <c r="AB94" i="46"/>
  <c r="AX41" i="46"/>
  <c r="BJ43" i="46"/>
  <c r="BK43" i="46" s="1"/>
  <c r="AD44" i="46"/>
  <c r="AB44" i="46"/>
  <c r="AA44" i="46"/>
  <c r="BJ47" i="46"/>
  <c r="BK47" i="46" s="1"/>
  <c r="AR50" i="46"/>
  <c r="AX51" i="46"/>
  <c r="AC55" i="46"/>
  <c r="Y55" i="46"/>
  <c r="AB55" i="46"/>
  <c r="BM55" i="46"/>
  <c r="AD55" i="46"/>
  <c r="AY96" i="46"/>
  <c r="Y70" i="46"/>
  <c r="AD70" i="46"/>
  <c r="BM70" i="46"/>
  <c r="AC70" i="46"/>
  <c r="Z70" i="46"/>
  <c r="AB70" i="46"/>
  <c r="AB75" i="46"/>
  <c r="BK75" i="46"/>
  <c r="AD75" i="46"/>
  <c r="AA75" i="46"/>
  <c r="Z75" i="46"/>
  <c r="Y75" i="46"/>
  <c r="AY46" i="46"/>
  <c r="Y53" i="46"/>
  <c r="Z53" i="46"/>
  <c r="BM53" i="46"/>
  <c r="AC53" i="46"/>
  <c r="AD53" i="46"/>
  <c r="AD54" i="46"/>
  <c r="AC54" i="46"/>
  <c r="Z54" i="46"/>
  <c r="AA54" i="46"/>
  <c r="Y96" i="46"/>
  <c r="AA96" i="46"/>
  <c r="AD96" i="46"/>
  <c r="BM96" i="46"/>
  <c r="Z96" i="46"/>
  <c r="AB100" i="46"/>
  <c r="Z100" i="46"/>
  <c r="BM100" i="46"/>
  <c r="Y100" i="46"/>
  <c r="AD100" i="46"/>
  <c r="AC100" i="46"/>
  <c r="O98" i="46"/>
  <c r="AA100" i="46"/>
  <c r="AA40" i="46"/>
  <c r="AB45" i="46"/>
  <c r="AD45" i="46"/>
  <c r="AB50" i="46"/>
  <c r="AY50" i="46"/>
  <c r="Z51" i="46"/>
  <c r="BM51" i="46"/>
  <c r="BM54" i="46"/>
  <c r="BM77" i="46"/>
  <c r="Z77" i="46"/>
  <c r="AA77" i="46"/>
  <c r="Y77" i="46"/>
  <c r="AD77" i="46"/>
  <c r="AC77" i="46"/>
  <c r="AD78" i="46"/>
  <c r="AC78" i="46"/>
  <c r="AB78" i="46"/>
  <c r="Z78" i="46"/>
  <c r="Y78" i="46"/>
  <c r="AD79" i="46"/>
  <c r="Z79" i="46"/>
  <c r="Y79" i="46"/>
  <c r="BM79" i="46"/>
  <c r="AC79" i="46"/>
  <c r="AB79" i="46"/>
  <c r="BM91" i="46"/>
  <c r="Z91" i="46"/>
  <c r="AB91" i="46"/>
  <c r="AA91" i="46"/>
  <c r="Y91" i="46"/>
  <c r="AD91" i="46"/>
  <c r="BJ44" i="46"/>
  <c r="BK44" i="46" s="1"/>
  <c r="Y47" i="46"/>
  <c r="AB47" i="46"/>
  <c r="BJ67" i="46"/>
  <c r="BK67" i="46" s="1"/>
  <c r="AC72" i="46"/>
  <c r="BK72" i="46"/>
  <c r="AD72" i="46"/>
  <c r="AB72" i="46"/>
  <c r="Y72" i="46"/>
  <c r="BM72" i="46"/>
  <c r="AB76" i="46"/>
  <c r="Z76" i="46"/>
  <c r="BM76" i="46"/>
  <c r="Y76" i="46"/>
  <c r="AD76" i="46"/>
  <c r="AC76" i="46"/>
  <c r="AR83" i="46"/>
  <c r="AC182" i="46"/>
  <c r="Z182" i="46"/>
  <c r="Y182" i="46"/>
  <c r="AB182" i="46"/>
  <c r="AA182" i="46"/>
  <c r="AD182" i="46"/>
  <c r="AY52" i="46"/>
  <c r="AA58" i="46"/>
  <c r="AD59" i="46"/>
  <c r="BJ62" i="46"/>
  <c r="BK62" i="46" s="1"/>
  <c r="AA64" i="46"/>
  <c r="BM65" i="46"/>
  <c r="AD67" i="46"/>
  <c r="AC71" i="46"/>
  <c r="BM74" i="46"/>
  <c r="BJ79" i="46"/>
  <c r="BK79" i="46" s="1"/>
  <c r="BM80" i="46"/>
  <c r="AD82" i="46"/>
  <c r="BJ83" i="46"/>
  <c r="BK83" i="46" s="1"/>
  <c r="AD85" i="46"/>
  <c r="BM85" i="46"/>
  <c r="Z85" i="46"/>
  <c r="AB85" i="46"/>
  <c r="AB86" i="46"/>
  <c r="AD86" i="46"/>
  <c r="AA86" i="46"/>
  <c r="Y90" i="46"/>
  <c r="X98" i="46"/>
  <c r="BJ116" i="46"/>
  <c r="BK116" i="46" s="1"/>
  <c r="Z118" i="46"/>
  <c r="AA118" i="46"/>
  <c r="Y118" i="46"/>
  <c r="AD118" i="46"/>
  <c r="AC118" i="46"/>
  <c r="BJ85" i="46"/>
  <c r="BK85" i="46" s="1"/>
  <c r="BJ86" i="46"/>
  <c r="BK86" i="46" s="1"/>
  <c r="AY91" i="46"/>
  <c r="AB90" i="46"/>
  <c r="AD90" i="46"/>
  <c r="AA90" i="46"/>
  <c r="AC114" i="46"/>
  <c r="Z114" i="46"/>
  <c r="Y114" i="46"/>
  <c r="BM114" i="46"/>
  <c r="AD114" i="46"/>
  <c r="AB114" i="46"/>
  <c r="BM123" i="46"/>
  <c r="Z123" i="46"/>
  <c r="AB123" i="46"/>
  <c r="Y123" i="46"/>
  <c r="BK123" i="46"/>
  <c r="AD123" i="46"/>
  <c r="BM52" i="46"/>
  <c r="Z52" i="46"/>
  <c r="AB52" i="46"/>
  <c r="AA56" i="46"/>
  <c r="AB57" i="46"/>
  <c r="BK57" i="46"/>
  <c r="AX96" i="46"/>
  <c r="Z59" i="46"/>
  <c r="AA63" i="46"/>
  <c r="AA65" i="46"/>
  <c r="AR66" i="46"/>
  <c r="AX67" i="46"/>
  <c r="Z71" i="46"/>
  <c r="AA74" i="46"/>
  <c r="BJ78" i="46"/>
  <c r="BK78" i="46" s="1"/>
  <c r="AA80" i="46"/>
  <c r="Z82" i="46"/>
  <c r="AB84" i="46"/>
  <c r="AD84" i="46"/>
  <c r="AA84" i="46"/>
  <c r="BM87" i="46"/>
  <c r="Z87" i="46"/>
  <c r="AB87" i="46"/>
  <c r="AC87" i="46"/>
  <c r="AA88" i="46"/>
  <c r="AC89" i="46"/>
  <c r="Y89" i="46"/>
  <c r="AB89" i="46"/>
  <c r="BJ90" i="46"/>
  <c r="BK90" i="46" s="1"/>
  <c r="AC90" i="46"/>
  <c r="AD93" i="46"/>
  <c r="BM93" i="46"/>
  <c r="Z93" i="46"/>
  <c r="AB93" i="46"/>
  <c r="BE98" i="46"/>
  <c r="AR109" i="46"/>
  <c r="W98" i="46"/>
  <c r="AW143" i="46"/>
  <c r="AY144" i="46"/>
  <c r="AA59" i="46"/>
  <c r="Y67" i="46"/>
  <c r="AB67" i="46"/>
  <c r="AA71" i="46"/>
  <c r="AA82" i="46"/>
  <c r="BJ84" i="46"/>
  <c r="BK84" i="46" s="1"/>
  <c r="AD88" i="46"/>
  <c r="BM88" i="46"/>
  <c r="Z88" i="46"/>
  <c r="AB88" i="46"/>
  <c r="BM90" i="46"/>
  <c r="BJ93" i="46"/>
  <c r="BK93" i="46" s="1"/>
  <c r="AN98" i="46"/>
  <c r="BQ98" i="46"/>
  <c r="AR122" i="46"/>
  <c r="AP98" i="46"/>
  <c r="AC83" i="46"/>
  <c r="R244" i="46"/>
  <c r="AJ244" i="46"/>
  <c r="AV98" i="46"/>
  <c r="AA99" i="46"/>
  <c r="Y102" i="46"/>
  <c r="AB102" i="46"/>
  <c r="BM103" i="46"/>
  <c r="Z104" i="46"/>
  <c r="AC106" i="46"/>
  <c r="BM108" i="46"/>
  <c r="Y109" i="46"/>
  <c r="AA110" i="46"/>
  <c r="AA111" i="46"/>
  <c r="AD112" i="46"/>
  <c r="Y113" i="46"/>
  <c r="BK115" i="46"/>
  <c r="AD117" i="46"/>
  <c r="AR118" i="46"/>
  <c r="AB119" i="46"/>
  <c r="AA120" i="46"/>
  <c r="AY122" i="46"/>
  <c r="AY128" i="46"/>
  <c r="BJ129" i="46"/>
  <c r="BK129" i="46" s="1"/>
  <c r="AD132" i="46"/>
  <c r="Z132" i="46"/>
  <c r="Y132" i="46"/>
  <c r="BM132" i="46"/>
  <c r="AB132" i="46"/>
  <c r="AY137" i="46"/>
  <c r="AT143" i="46"/>
  <c r="AY146" i="46"/>
  <c r="W143" i="46"/>
  <c r="AP143" i="46"/>
  <c r="AX156" i="46"/>
  <c r="AT153" i="46"/>
  <c r="BM161" i="46"/>
  <c r="Z161" i="46"/>
  <c r="AA161" i="46"/>
  <c r="AC161" i="46"/>
  <c r="AB161" i="46"/>
  <c r="Y161" i="46"/>
  <c r="BI98" i="46"/>
  <c r="AW98" i="46"/>
  <c r="AA104" i="46"/>
  <c r="BM105" i="46"/>
  <c r="Z105" i="46"/>
  <c r="AB105" i="46"/>
  <c r="BJ111" i="46"/>
  <c r="BK111" i="46" s="1"/>
  <c r="Z113" i="46"/>
  <c r="AR119" i="46"/>
  <c r="AD120" i="46"/>
  <c r="BM120" i="46"/>
  <c r="Z120" i="46"/>
  <c r="AB120" i="46"/>
  <c r="AB121" i="46"/>
  <c r="AD121" i="46"/>
  <c r="AA121" i="46"/>
  <c r="AX123" i="46"/>
  <c r="BM130" i="46"/>
  <c r="Z130" i="46"/>
  <c r="BK130" i="46"/>
  <c r="AC130" i="46"/>
  <c r="AA130" i="46"/>
  <c r="AD130" i="46"/>
  <c r="Y131" i="46"/>
  <c r="BM131" i="46"/>
  <c r="AC131" i="46"/>
  <c r="AA131" i="46"/>
  <c r="AD131" i="46"/>
  <c r="BJ140" i="46"/>
  <c r="BK140" i="46" s="1"/>
  <c r="BI143" i="46"/>
  <c r="AV153" i="46"/>
  <c r="AX158" i="46"/>
  <c r="AC104" i="46"/>
  <c r="AC105" i="46"/>
  <c r="BK105" i="46"/>
  <c r="AA109" i="46"/>
  <c r="AA113" i="46"/>
  <c r="BJ159" i="46"/>
  <c r="BK159" i="46" s="1"/>
  <c r="V153" i="46"/>
  <c r="AB160" i="46"/>
  <c r="Z160" i="46"/>
  <c r="AC160" i="46"/>
  <c r="AA160" i="46"/>
  <c r="Y160" i="46"/>
  <c r="BM160" i="46"/>
  <c r="AF170" i="46"/>
  <c r="BO170" i="46" s="1"/>
  <c r="BS170" i="46"/>
  <c r="AA103" i="46"/>
  <c r="AD104" i="46"/>
  <c r="AD105" i="46"/>
  <c r="AA107" i="46"/>
  <c r="AA108" i="46"/>
  <c r="AC109" i="46"/>
  <c r="AC113" i="46"/>
  <c r="AA115" i="46"/>
  <c r="BM121" i="46"/>
  <c r="AC127" i="46"/>
  <c r="Y127" i="46"/>
  <c r="AB127" i="46"/>
  <c r="Z142" i="46"/>
  <c r="AA142" i="46"/>
  <c r="AC142" i="46"/>
  <c r="AD142" i="46"/>
  <c r="AH153" i="46"/>
  <c r="P244" i="46"/>
  <c r="AU244" i="46"/>
  <c r="BB244" i="46"/>
  <c r="AQ98" i="46"/>
  <c r="AY99" i="46"/>
  <c r="AB103" i="46"/>
  <c r="AY105" i="46"/>
  <c r="AA106" i="46"/>
  <c r="BJ107" i="46"/>
  <c r="BK107" i="46" s="1"/>
  <c r="AC107" i="46"/>
  <c r="BJ108" i="46"/>
  <c r="BK108" i="46" s="1"/>
  <c r="AB108" i="46"/>
  <c r="AD109" i="46"/>
  <c r="AA112" i="46"/>
  <c r="AD113" i="46"/>
  <c r="AC115" i="46"/>
  <c r="AB117" i="46"/>
  <c r="BM122" i="46"/>
  <c r="Z122" i="46"/>
  <c r="AB122" i="46"/>
  <c r="AC122" i="46"/>
  <c r="AD127" i="46"/>
  <c r="BM154" i="46"/>
  <c r="Z154" i="46"/>
  <c r="AB154" i="46"/>
  <c r="AA154" i="46"/>
  <c r="Y154" i="46"/>
  <c r="O153" i="46"/>
  <c r="AD154" i="46"/>
  <c r="AR154" i="46"/>
  <c r="AN153" i="46"/>
  <c r="BD244" i="46"/>
  <c r="AC141" i="46"/>
  <c r="AA128" i="46"/>
  <c r="AR129" i="46"/>
  <c r="BJ132" i="46"/>
  <c r="BK132" i="46" s="1"/>
  <c r="BM133" i="46"/>
  <c r="Z134" i="46"/>
  <c r="AC136" i="46"/>
  <c r="AD139" i="46"/>
  <c r="Y140" i="46"/>
  <c r="BM140" i="46"/>
  <c r="Z144" i="46"/>
  <c r="O143" i="46"/>
  <c r="AB144" i="46"/>
  <c r="BQ143" i="46"/>
  <c r="AA147" i="46"/>
  <c r="AR148" i="46"/>
  <c r="AA152" i="46"/>
  <c r="BK152" i="46"/>
  <c r="AD155" i="46"/>
  <c r="Z155" i="46"/>
  <c r="AB155" i="46"/>
  <c r="AR155" i="46"/>
  <c r="AC157" i="46"/>
  <c r="Y157" i="46"/>
  <c r="AB157" i="46"/>
  <c r="AA134" i="46"/>
  <c r="BM135" i="46"/>
  <c r="Z135" i="46"/>
  <c r="AB135" i="46"/>
  <c r="AY154" i="46"/>
  <c r="AX131" i="46"/>
  <c r="Z133" i="46"/>
  <c r="AC134" i="46"/>
  <c r="AC135" i="46"/>
  <c r="Z137" i="46"/>
  <c r="AA138" i="46"/>
  <c r="AA140" i="46"/>
  <c r="BE143" i="46"/>
  <c r="Z146" i="46"/>
  <c r="AR149" i="46"/>
  <c r="AA150" i="46"/>
  <c r="BM150" i="46"/>
  <c r="AC158" i="46"/>
  <c r="Y158" i="46"/>
  <c r="AB158" i="46"/>
  <c r="BI172" i="46"/>
  <c r="AA133" i="46"/>
  <c r="AD134" i="46"/>
  <c r="AD135" i="46"/>
  <c r="AA137" i="46"/>
  <c r="AB138" i="46"/>
  <c r="AA146" i="46"/>
  <c r="AB150" i="46"/>
  <c r="BE153" i="46"/>
  <c r="BJ158" i="46"/>
  <c r="BK158" i="46" s="1"/>
  <c r="AD158" i="46"/>
  <c r="BM166" i="46"/>
  <c r="Z166" i="46"/>
  <c r="AA166" i="46"/>
  <c r="Y166" i="46"/>
  <c r="AD166" i="46"/>
  <c r="BK166" i="46"/>
  <c r="AC166" i="46"/>
  <c r="AX174" i="46"/>
  <c r="AV172" i="46"/>
  <c r="AA141" i="46"/>
  <c r="AY130" i="46"/>
  <c r="AB133" i="46"/>
  <c r="AY135" i="46"/>
  <c r="AA136" i="46"/>
  <c r="AC137" i="46"/>
  <c r="AC138" i="46"/>
  <c r="AA139" i="46"/>
  <c r="AD140" i="46"/>
  <c r="AC146" i="46"/>
  <c r="BK146" i="46"/>
  <c r="AC150" i="46"/>
  <c r="AR150" i="46"/>
  <c r="BJ154" i="46"/>
  <c r="BK154" i="46" s="1"/>
  <c r="AC159" i="46"/>
  <c r="BM159" i="46"/>
  <c r="Z159" i="46"/>
  <c r="AB159" i="46"/>
  <c r="AY159" i="46"/>
  <c r="AT172" i="46"/>
  <c r="AC176" i="46"/>
  <c r="Z176" i="46"/>
  <c r="Y176" i="46"/>
  <c r="BM176" i="46"/>
  <c r="AD176" i="46"/>
  <c r="O172" i="46"/>
  <c r="BK176" i="46"/>
  <c r="AB176" i="46"/>
  <c r="Y162" i="46"/>
  <c r="Z163" i="46"/>
  <c r="BJ164" i="46"/>
  <c r="BK164" i="46" s="1"/>
  <c r="AD165" i="46"/>
  <c r="AX167" i="46"/>
  <c r="AC169" i="46"/>
  <c r="AA169" i="46"/>
  <c r="BK170" i="46"/>
  <c r="AC174" i="46"/>
  <c r="AC179" i="46"/>
  <c r="BM180" i="46"/>
  <c r="Y180" i="46"/>
  <c r="BK180" i="46"/>
  <c r="AD180" i="46"/>
  <c r="AB180" i="46"/>
  <c r="AR184" i="46"/>
  <c r="Y199" i="46"/>
  <c r="AC199" i="46"/>
  <c r="AA199" i="46"/>
  <c r="Z199" i="46"/>
  <c r="AD199" i="46"/>
  <c r="AA163" i="46"/>
  <c r="Y167" i="46"/>
  <c r="AB167" i="46"/>
  <c r="Y168" i="46"/>
  <c r="BK173" i="46"/>
  <c r="AD173" i="46"/>
  <c r="AA173" i="46"/>
  <c r="BK175" i="46"/>
  <c r="AD175" i="46"/>
  <c r="AA175" i="46"/>
  <c r="Y177" i="46"/>
  <c r="AA184" i="46"/>
  <c r="AX196" i="46"/>
  <c r="AT193" i="46"/>
  <c r="AR200" i="46"/>
  <c r="AR208" i="46"/>
  <c r="AZ208" i="46" s="1"/>
  <c r="AN201" i="46"/>
  <c r="AA162" i="46"/>
  <c r="AC163" i="46"/>
  <c r="AC167" i="46"/>
  <c r="BM167" i="46"/>
  <c r="AX168" i="46"/>
  <c r="AB173" i="46"/>
  <c r="AB175" i="46"/>
  <c r="BM178" i="46"/>
  <c r="Y178" i="46"/>
  <c r="AB178" i="46"/>
  <c r="BK178" i="46"/>
  <c r="AY181" i="46"/>
  <c r="AW172" i="46"/>
  <c r="AR182" i="46"/>
  <c r="AB184" i="46"/>
  <c r="AX184" i="46"/>
  <c r="AD163" i="46"/>
  <c r="AD167" i="46"/>
  <c r="AD168" i="46"/>
  <c r="AA168" i="46"/>
  <c r="AC173" i="46"/>
  <c r="BM173" i="46"/>
  <c r="BK177" i="46"/>
  <c r="AB177" i="46"/>
  <c r="AA177" i="46"/>
  <c r="BM184" i="46"/>
  <c r="AC184" i="46"/>
  <c r="Z184" i="46"/>
  <c r="Y184" i="46"/>
  <c r="AD184" i="46"/>
  <c r="AH193" i="46"/>
  <c r="AC162" i="46"/>
  <c r="AB165" i="46"/>
  <c r="BM165" i="46"/>
  <c r="AB168" i="46"/>
  <c r="AX169" i="46"/>
  <c r="AZ169" i="46" s="1"/>
  <c r="BK174" i="46"/>
  <c r="AD174" i="46"/>
  <c r="AA174" i="46"/>
  <c r="AC177" i="46"/>
  <c r="AD178" i="46"/>
  <c r="BK179" i="46"/>
  <c r="AD179" i="46"/>
  <c r="AA179" i="46"/>
  <c r="AX180" i="46"/>
  <c r="AX182" i="46"/>
  <c r="X201" i="46"/>
  <c r="AQ172" i="46"/>
  <c r="AC181" i="46"/>
  <c r="BM181" i="46"/>
  <c r="AC183" i="46"/>
  <c r="BM183" i="46"/>
  <c r="Y187" i="46"/>
  <c r="AB188" i="46"/>
  <c r="Y194" i="46"/>
  <c r="Y195" i="46"/>
  <c r="BK195" i="46"/>
  <c r="AA196" i="46"/>
  <c r="BM197" i="46"/>
  <c r="Y197" i="46"/>
  <c r="AA197" i="46"/>
  <c r="AC197" i="46"/>
  <c r="AA198" i="46"/>
  <c r="AY200" i="46"/>
  <c r="AX202" i="46"/>
  <c r="BE201" i="46"/>
  <c r="AY205" i="46"/>
  <c r="AD181" i="46"/>
  <c r="AD183" i="46"/>
  <c r="Z187" i="46"/>
  <c r="AC188" i="46"/>
  <c r="Y190" i="46"/>
  <c r="AB194" i="46"/>
  <c r="AA195" i="46"/>
  <c r="BM195" i="46"/>
  <c r="Z196" i="46"/>
  <c r="BM196" i="46"/>
  <c r="AC196" i="46"/>
  <c r="AB196" i="46"/>
  <c r="AY197" i="46"/>
  <c r="Z235" i="46"/>
  <c r="AA235" i="46"/>
  <c r="Y235" i="46"/>
  <c r="AD235" i="46"/>
  <c r="BM235" i="46"/>
  <c r="AC235" i="46"/>
  <c r="AB235" i="46"/>
  <c r="BK235" i="46"/>
  <c r="AA187" i="46"/>
  <c r="Z194" i="46"/>
  <c r="AA194" i="46"/>
  <c r="AC194" i="46"/>
  <c r="BM194" i="46"/>
  <c r="AB195" i="46"/>
  <c r="AY203" i="46"/>
  <c r="AB187" i="46"/>
  <c r="BK190" i="46"/>
  <c r="AB190" i="46"/>
  <c r="AA190" i="46"/>
  <c r="BM191" i="46"/>
  <c r="AD191" i="46"/>
  <c r="AA191" i="46"/>
  <c r="BK191" i="46"/>
  <c r="AD194" i="46"/>
  <c r="AC195" i="46"/>
  <c r="AT201" i="46"/>
  <c r="AB207" i="46"/>
  <c r="BM207" i="46"/>
  <c r="BK207" i="46"/>
  <c r="AD207" i="46"/>
  <c r="AC207" i="46"/>
  <c r="Z207" i="46"/>
  <c r="AR214" i="46"/>
  <c r="AC187" i="46"/>
  <c r="AC190" i="46"/>
  <c r="AB191" i="46"/>
  <c r="O193" i="46"/>
  <c r="AY194" i="46"/>
  <c r="AD195" i="46"/>
  <c r="BQ201" i="46"/>
  <c r="AY210" i="46"/>
  <c r="AY195" i="46"/>
  <c r="AX197" i="46"/>
  <c r="AB200" i="46"/>
  <c r="BK200" i="46"/>
  <c r="AQ201" i="46"/>
  <c r="AY202" i="46"/>
  <c r="AA203" i="46"/>
  <c r="AA205" i="46"/>
  <c r="Y209" i="46"/>
  <c r="AD210" i="46"/>
  <c r="BK211" i="46"/>
  <c r="AD211" i="46"/>
  <c r="AA211" i="46"/>
  <c r="Z212" i="46"/>
  <c r="AB219" i="46"/>
  <c r="BK219" i="46"/>
  <c r="AD219" i="46"/>
  <c r="AA219" i="46"/>
  <c r="AB223" i="46"/>
  <c r="BM223" i="46"/>
  <c r="Z223" i="46"/>
  <c r="AC223" i="46"/>
  <c r="AY229" i="46"/>
  <c r="Z216" i="46"/>
  <c r="AB216" i="46"/>
  <c r="AC216" i="46"/>
  <c r="AC218" i="46"/>
  <c r="BM218" i="46"/>
  <c r="Y218" i="46"/>
  <c r="AB218" i="46"/>
  <c r="AB221" i="46"/>
  <c r="Z221" i="46"/>
  <c r="AC221" i="46"/>
  <c r="AD221" i="46"/>
  <c r="AB224" i="46"/>
  <c r="Z224" i="46"/>
  <c r="AC224" i="46"/>
  <c r="AD224" i="46"/>
  <c r="BK202" i="46"/>
  <c r="AD202" i="46"/>
  <c r="AA202" i="46"/>
  <c r="Z204" i="46"/>
  <c r="Z206" i="46"/>
  <c r="AB209" i="46"/>
  <c r="BK209" i="46"/>
  <c r="AB212" i="46"/>
  <c r="Z214" i="46"/>
  <c r="AA215" i="46"/>
  <c r="AD216" i="46"/>
  <c r="AD218" i="46"/>
  <c r="BI201" i="46"/>
  <c r="AA204" i="46"/>
  <c r="AA206" i="46"/>
  <c r="AY243" i="46"/>
  <c r="AA214" i="46"/>
  <c r="AB215" i="46"/>
  <c r="AC217" i="46"/>
  <c r="BM217" i="46"/>
  <c r="Y217" i="46"/>
  <c r="AB217" i="46"/>
  <c r="BK221" i="46"/>
  <c r="AB222" i="46"/>
  <c r="AC222" i="46"/>
  <c r="BM222" i="46"/>
  <c r="AA222" i="46"/>
  <c r="BK224" i="46"/>
  <c r="BM202" i="46"/>
  <c r="AB204" i="46"/>
  <c r="BK204" i="46"/>
  <c r="AB206" i="46"/>
  <c r="BK206" i="46"/>
  <c r="BM210" i="46"/>
  <c r="Y210" i="46"/>
  <c r="AB210" i="46"/>
  <c r="BK210" i="46"/>
  <c r="AE243" i="46"/>
  <c r="AB214" i="46"/>
  <c r="AC215" i="46"/>
  <c r="AD217" i="46"/>
  <c r="BM221" i="46"/>
  <c r="BM224" i="46"/>
  <c r="AC220" i="46"/>
  <c r="AR226" i="46"/>
  <c r="Y228" i="46"/>
  <c r="AD229" i="46"/>
  <c r="AB230" i="46"/>
  <c r="BK230" i="46"/>
  <c r="Y231" i="46"/>
  <c r="BK231" i="46"/>
  <c r="AD233" i="46"/>
  <c r="BK233" i="46"/>
  <c r="AX236" i="46"/>
  <c r="BM236" i="46"/>
  <c r="Y236" i="46"/>
  <c r="AB236" i="46"/>
  <c r="BK236" i="46"/>
  <c r="AB228" i="46"/>
  <c r="BK228" i="46"/>
  <c r="AB231" i="46"/>
  <c r="AC236" i="46"/>
  <c r="AY230" i="46"/>
  <c r="AD236" i="46"/>
  <c r="BK237" i="46"/>
  <c r="AD237" i="46"/>
  <c r="AA237" i="46"/>
  <c r="AD228" i="46"/>
  <c r="AB229" i="46"/>
  <c r="BK229" i="46"/>
  <c r="AD231" i="46"/>
  <c r="AA233" i="46"/>
  <c r="AR234" i="46"/>
  <c r="AB237" i="46"/>
  <c r="AC238" i="46"/>
  <c r="AC239" i="46"/>
  <c r="AC240" i="46"/>
  <c r="AC241" i="46"/>
  <c r="BM241" i="46"/>
  <c r="T204" i="42"/>
  <c r="U204" i="42"/>
  <c r="AJ204" i="42"/>
  <c r="AK204" i="42"/>
  <c r="AL204" i="42"/>
  <c r="AM204" i="42"/>
  <c r="AO204" i="42"/>
  <c r="AS204" i="42"/>
  <c r="AU204" i="42"/>
  <c r="BA204" i="42"/>
  <c r="BB204" i="42"/>
  <c r="BC204" i="42"/>
  <c r="BD204" i="42"/>
  <c r="BF204" i="42"/>
  <c r="BG204" i="42"/>
  <c r="BH204" i="42"/>
  <c r="BJ204" i="42"/>
  <c r="BL204" i="42"/>
  <c r="BP204" i="42"/>
  <c r="Q204" i="42"/>
  <c r="R204" i="42"/>
  <c r="S204" i="42"/>
  <c r="P204" i="42"/>
  <c r="O208" i="42"/>
  <c r="AD208" i="42" s="1"/>
  <c r="V208" i="42"/>
  <c r="W208" i="42"/>
  <c r="X208" i="42"/>
  <c r="AH208" i="42"/>
  <c r="AN208" i="42"/>
  <c r="AP208" i="42"/>
  <c r="AQ208" i="42"/>
  <c r="AT208" i="42"/>
  <c r="AV208" i="42"/>
  <c r="AW208" i="42"/>
  <c r="BE208" i="42"/>
  <c r="BI208" i="42"/>
  <c r="BQ208" i="42"/>
  <c r="P196" i="42"/>
  <c r="Q196" i="42"/>
  <c r="R196" i="42"/>
  <c r="S196" i="42"/>
  <c r="T196" i="42"/>
  <c r="U196" i="42"/>
  <c r="AJ196" i="42"/>
  <c r="AK196" i="42"/>
  <c r="AL196" i="42"/>
  <c r="AM196" i="42"/>
  <c r="AO196" i="42"/>
  <c r="AS196" i="42"/>
  <c r="AU196" i="42"/>
  <c r="BA196" i="42"/>
  <c r="BB196" i="42"/>
  <c r="BC196" i="42"/>
  <c r="BD196" i="42"/>
  <c r="BF196" i="42"/>
  <c r="BG196" i="42"/>
  <c r="BH196" i="42"/>
  <c r="BJ196" i="42"/>
  <c r="BL196" i="42"/>
  <c r="BP196" i="42"/>
  <c r="P175" i="42"/>
  <c r="Q175" i="42"/>
  <c r="R175" i="42"/>
  <c r="S175" i="42"/>
  <c r="T175" i="42"/>
  <c r="U175" i="42"/>
  <c r="AJ175" i="42"/>
  <c r="AK175" i="42"/>
  <c r="AL175" i="42"/>
  <c r="AM175" i="42"/>
  <c r="AO175" i="42"/>
  <c r="AS175" i="42"/>
  <c r="AU175" i="42"/>
  <c r="BA175" i="42"/>
  <c r="BB175" i="42"/>
  <c r="BC175" i="42"/>
  <c r="BD175" i="42"/>
  <c r="BF175" i="42"/>
  <c r="BG175" i="42"/>
  <c r="BJ175" i="42"/>
  <c r="BL175" i="42"/>
  <c r="BP175" i="42"/>
  <c r="P151" i="42"/>
  <c r="Q151" i="42"/>
  <c r="R151" i="42"/>
  <c r="S151" i="42"/>
  <c r="T151" i="42"/>
  <c r="U151" i="42"/>
  <c r="AJ151" i="42"/>
  <c r="AK151" i="42"/>
  <c r="AL151" i="42"/>
  <c r="AM151" i="42"/>
  <c r="AO151" i="42"/>
  <c r="AS151" i="42"/>
  <c r="AU151" i="42"/>
  <c r="BA151" i="42"/>
  <c r="BB151" i="42"/>
  <c r="BC151" i="42"/>
  <c r="BD151" i="42"/>
  <c r="BF151" i="42"/>
  <c r="BG151" i="42"/>
  <c r="BH151" i="42"/>
  <c r="BL151" i="42"/>
  <c r="P142" i="42"/>
  <c r="Q142" i="42"/>
  <c r="R142" i="42"/>
  <c r="S142" i="42"/>
  <c r="T142" i="42"/>
  <c r="U142" i="42"/>
  <c r="AJ142" i="42"/>
  <c r="AK142" i="42"/>
  <c r="AL142" i="42"/>
  <c r="AM142" i="42"/>
  <c r="AO142" i="42"/>
  <c r="AS142" i="42"/>
  <c r="AU142" i="42"/>
  <c r="BA142" i="42"/>
  <c r="BB142" i="42"/>
  <c r="BC142" i="42"/>
  <c r="BD142" i="42"/>
  <c r="BF142" i="42"/>
  <c r="BG142" i="42"/>
  <c r="BJ142" i="42"/>
  <c r="BL142" i="42"/>
  <c r="BP142" i="42"/>
  <c r="P97" i="42"/>
  <c r="Q97" i="42"/>
  <c r="R97" i="42"/>
  <c r="S97" i="42"/>
  <c r="T97" i="42"/>
  <c r="U97" i="42"/>
  <c r="AJ97" i="42"/>
  <c r="AK97" i="42"/>
  <c r="AL97" i="42"/>
  <c r="AM97" i="42"/>
  <c r="AO97" i="42"/>
  <c r="AS97" i="42"/>
  <c r="AU97" i="42"/>
  <c r="BA97" i="42"/>
  <c r="BB97" i="42"/>
  <c r="BC97" i="42"/>
  <c r="BD97" i="42"/>
  <c r="BF97" i="42"/>
  <c r="BG97" i="42"/>
  <c r="BH97" i="42"/>
  <c r="BL97" i="42"/>
  <c r="BP97" i="42"/>
  <c r="O99" i="42"/>
  <c r="O100" i="42"/>
  <c r="O101" i="42"/>
  <c r="O102" i="42"/>
  <c r="O103" i="42"/>
  <c r="O104" i="42"/>
  <c r="O105" i="42"/>
  <c r="O106" i="42"/>
  <c r="O107" i="42"/>
  <c r="O108" i="42"/>
  <c r="O109" i="42"/>
  <c r="O110" i="42"/>
  <c r="O111" i="42"/>
  <c r="O112" i="42"/>
  <c r="O113" i="42"/>
  <c r="O114" i="42"/>
  <c r="O115" i="42"/>
  <c r="O116" i="42"/>
  <c r="O117" i="42"/>
  <c r="O118" i="42"/>
  <c r="O119" i="42"/>
  <c r="O120" i="42"/>
  <c r="O121" i="42"/>
  <c r="O122" i="42"/>
  <c r="O123" i="42"/>
  <c r="O124" i="42"/>
  <c r="O125" i="42"/>
  <c r="O126" i="42"/>
  <c r="O127" i="42"/>
  <c r="O128" i="42"/>
  <c r="O129" i="42"/>
  <c r="O130" i="42"/>
  <c r="O131" i="42"/>
  <c r="O132" i="42"/>
  <c r="O133" i="42"/>
  <c r="O134" i="42"/>
  <c r="O135" i="42"/>
  <c r="O136" i="42"/>
  <c r="O137" i="42"/>
  <c r="O138" i="42"/>
  <c r="O139" i="42"/>
  <c r="O140" i="42"/>
  <c r="O141" i="42"/>
  <c r="P96" i="42"/>
  <c r="Q96" i="42"/>
  <c r="R96" i="42"/>
  <c r="S96" i="42"/>
  <c r="T96" i="42"/>
  <c r="U96" i="42"/>
  <c r="AJ96" i="42"/>
  <c r="AK96" i="42"/>
  <c r="AL96" i="42"/>
  <c r="AM96" i="42"/>
  <c r="AO96" i="42"/>
  <c r="AS96" i="42"/>
  <c r="AU96" i="42"/>
  <c r="BA96" i="42"/>
  <c r="BB96" i="42"/>
  <c r="BC96" i="42"/>
  <c r="BD96" i="42"/>
  <c r="BF96" i="42"/>
  <c r="BG96" i="42"/>
  <c r="BL96" i="42"/>
  <c r="BP96" i="42"/>
  <c r="O25" i="42"/>
  <c r="O26" i="42"/>
  <c r="O27" i="42"/>
  <c r="O28" i="42"/>
  <c r="O29" i="42"/>
  <c r="O30" i="42"/>
  <c r="O31" i="42"/>
  <c r="O32" i="42"/>
  <c r="O33" i="42"/>
  <c r="O34" i="42"/>
  <c r="O35" i="42"/>
  <c r="O36" i="42"/>
  <c r="O37" i="42"/>
  <c r="O38" i="42"/>
  <c r="O39" i="42"/>
  <c r="O40" i="42"/>
  <c r="O41" i="42"/>
  <c r="O42" i="42"/>
  <c r="O43" i="42"/>
  <c r="O44" i="42"/>
  <c r="O45" i="42"/>
  <c r="O46" i="42"/>
  <c r="O47" i="42"/>
  <c r="O48" i="42"/>
  <c r="O49" i="42"/>
  <c r="O50" i="42"/>
  <c r="O51" i="42"/>
  <c r="O52" i="42"/>
  <c r="O54" i="42"/>
  <c r="O55" i="42"/>
  <c r="O56" i="42"/>
  <c r="O57" i="42"/>
  <c r="O58" i="42"/>
  <c r="O59" i="42"/>
  <c r="O60" i="42"/>
  <c r="O61" i="42"/>
  <c r="O62" i="42"/>
  <c r="O63" i="42"/>
  <c r="O64" i="42"/>
  <c r="O65" i="42"/>
  <c r="O66" i="42"/>
  <c r="O67" i="42"/>
  <c r="O68" i="42"/>
  <c r="O69" i="42"/>
  <c r="O70" i="42"/>
  <c r="O71" i="42"/>
  <c r="O72" i="42"/>
  <c r="O73" i="42"/>
  <c r="O74" i="42"/>
  <c r="O75" i="42"/>
  <c r="O76" i="42"/>
  <c r="O77" i="42"/>
  <c r="O78" i="42"/>
  <c r="O79" i="42"/>
  <c r="O80" i="42"/>
  <c r="O81" i="42"/>
  <c r="O82" i="42"/>
  <c r="O83" i="42"/>
  <c r="O84" i="42"/>
  <c r="O85" i="42"/>
  <c r="O86" i="42"/>
  <c r="O87" i="42"/>
  <c r="O88" i="42"/>
  <c r="O89" i="42"/>
  <c r="O90" i="42"/>
  <c r="O91" i="42"/>
  <c r="O92" i="42"/>
  <c r="O93" i="42"/>
  <c r="BQ168" i="42"/>
  <c r="O168" i="42"/>
  <c r="BK168" i="42" s="1"/>
  <c r="W168" i="42"/>
  <c r="BN168" i="42" s="1"/>
  <c r="O194" i="42"/>
  <c r="BK194" i="42" s="1"/>
  <c r="BQ194" i="42"/>
  <c r="BI194" i="42"/>
  <c r="BE194" i="42"/>
  <c r="AW194" i="42"/>
  <c r="AV194" i="42"/>
  <c r="AT194" i="42"/>
  <c r="AQ194" i="42"/>
  <c r="AP194" i="42"/>
  <c r="AN194" i="42"/>
  <c r="AH194" i="42"/>
  <c r="X194" i="42"/>
  <c r="W194" i="42"/>
  <c r="V194" i="42"/>
  <c r="BQ215" i="42"/>
  <c r="BM215" i="42"/>
  <c r="BK215" i="42"/>
  <c r="BI215" i="42"/>
  <c r="BE215" i="42"/>
  <c r="AW215" i="42"/>
  <c r="AV215" i="42"/>
  <c r="AT215" i="42"/>
  <c r="AQ215" i="42"/>
  <c r="AP215" i="42"/>
  <c r="AN215" i="42"/>
  <c r="AH215" i="42"/>
  <c r="AD215" i="42"/>
  <c r="AC215" i="42"/>
  <c r="AB215" i="42"/>
  <c r="AA215" i="42"/>
  <c r="Z215" i="42"/>
  <c r="Y215" i="42"/>
  <c r="X215" i="42"/>
  <c r="W215" i="42"/>
  <c r="V215" i="42"/>
  <c r="BQ216" i="42"/>
  <c r="BM216" i="42"/>
  <c r="BK216" i="42"/>
  <c r="BI216" i="42"/>
  <c r="BE216" i="42"/>
  <c r="AW216" i="42"/>
  <c r="AV216" i="42"/>
  <c r="AT216" i="42"/>
  <c r="AQ216" i="42"/>
  <c r="AP216" i="42"/>
  <c r="AN216" i="42"/>
  <c r="AH216" i="42"/>
  <c r="AD216" i="42"/>
  <c r="AC216" i="42"/>
  <c r="AB216" i="42"/>
  <c r="AA216" i="42"/>
  <c r="Z216" i="42"/>
  <c r="Y216" i="42"/>
  <c r="X216" i="42"/>
  <c r="W216" i="42"/>
  <c r="V216" i="42"/>
  <c r="BT132" i="47" l="1"/>
  <c r="BT28" i="47"/>
  <c r="BT155" i="47"/>
  <c r="BT137" i="47"/>
  <c r="AZ236" i="46"/>
  <c r="BT77" i="47"/>
  <c r="BT203" i="47"/>
  <c r="BT79" i="47"/>
  <c r="BT231" i="47"/>
  <c r="AZ131" i="46"/>
  <c r="AZ215" i="46"/>
  <c r="BT215" i="46" s="1"/>
  <c r="AZ89" i="46"/>
  <c r="AI28" i="48"/>
  <c r="BV28" i="48" s="1"/>
  <c r="BW28" i="48" s="1"/>
  <c r="BS28" i="48"/>
  <c r="BU27" i="48"/>
  <c r="BU43" i="48"/>
  <c r="BS25" i="48"/>
  <c r="AG24" i="48"/>
  <c r="AI38" i="48"/>
  <c r="BV38" i="48" s="1"/>
  <c r="BW38" i="48" s="1"/>
  <c r="BS38" i="48"/>
  <c r="BV40" i="48"/>
  <c r="BW40" i="48" s="1"/>
  <c r="BU40" i="48"/>
  <c r="AI33" i="48"/>
  <c r="BV33" i="48" s="1"/>
  <c r="BW33" i="48" s="1"/>
  <c r="BS33" i="48"/>
  <c r="BR39" i="48"/>
  <c r="BU39" i="48"/>
  <c r="BR214" i="47"/>
  <c r="BR117" i="47"/>
  <c r="BR108" i="47"/>
  <c r="BR65" i="47"/>
  <c r="BT70" i="47"/>
  <c r="BR72" i="47"/>
  <c r="BR144" i="47"/>
  <c r="BR78" i="47"/>
  <c r="BR230" i="47"/>
  <c r="BR167" i="47"/>
  <c r="BR195" i="47"/>
  <c r="BT158" i="47"/>
  <c r="BT120" i="47"/>
  <c r="BT151" i="47"/>
  <c r="BR30" i="47"/>
  <c r="BT200" i="47"/>
  <c r="BT211" i="47"/>
  <c r="BT202" i="47"/>
  <c r="BT54" i="47"/>
  <c r="BT86" i="47"/>
  <c r="BR57" i="47"/>
  <c r="BV57" i="47" s="1"/>
  <c r="BW57" i="47" s="1"/>
  <c r="BR133" i="47"/>
  <c r="BR68" i="47"/>
  <c r="BR234" i="47"/>
  <c r="BR128" i="47"/>
  <c r="BR177" i="47"/>
  <c r="AF105" i="47"/>
  <c r="BO105" i="47" s="1"/>
  <c r="BR105" i="47" s="1"/>
  <c r="BT27" i="47"/>
  <c r="BR201" i="47"/>
  <c r="BR32" i="47"/>
  <c r="BR221" i="47"/>
  <c r="AF107" i="47"/>
  <c r="BS199" i="47"/>
  <c r="AF95" i="47"/>
  <c r="BO95" i="47" s="1"/>
  <c r="BR95" i="47" s="1"/>
  <c r="BR228" i="47"/>
  <c r="BR59" i="47"/>
  <c r="BT225" i="47"/>
  <c r="AZ118" i="46"/>
  <c r="AZ122" i="46"/>
  <c r="AZ216" i="46"/>
  <c r="AZ90" i="46"/>
  <c r="BT90" i="46" s="1"/>
  <c r="BN97" i="46"/>
  <c r="AZ67" i="46"/>
  <c r="BT67" i="46" s="1"/>
  <c r="AZ74" i="46"/>
  <c r="BR74" i="46" s="1"/>
  <c r="AZ140" i="46"/>
  <c r="BT140" i="46" s="1"/>
  <c r="BN153" i="46"/>
  <c r="AZ123" i="46"/>
  <c r="BR123" i="46" s="1"/>
  <c r="AZ119" i="46"/>
  <c r="AZ82" i="46"/>
  <c r="BR82" i="46" s="1"/>
  <c r="AZ173" i="46"/>
  <c r="BT173" i="46" s="1"/>
  <c r="AZ127" i="46"/>
  <c r="BT127" i="46" s="1"/>
  <c r="AZ111" i="46"/>
  <c r="BN201" i="46"/>
  <c r="BN98" i="46"/>
  <c r="BN172" i="46"/>
  <c r="AZ47" i="46"/>
  <c r="BT47" i="46" s="1"/>
  <c r="AZ69" i="46"/>
  <c r="BT69" i="46" s="1"/>
  <c r="AZ151" i="46"/>
  <c r="BT151" i="46" s="1"/>
  <c r="AZ92" i="46"/>
  <c r="BR92" i="46" s="1"/>
  <c r="AZ56" i="46"/>
  <c r="BT56" i="46" s="1"/>
  <c r="BN193" i="46"/>
  <c r="BN143" i="46"/>
  <c r="BN216" i="42"/>
  <c r="BN215" i="42"/>
  <c r="AZ38" i="46"/>
  <c r="BR38" i="46" s="1"/>
  <c r="AZ52" i="46"/>
  <c r="BT52" i="46" s="1"/>
  <c r="AZ168" i="46"/>
  <c r="BT168" i="46" s="1"/>
  <c r="AZ171" i="46"/>
  <c r="BT171" i="46" s="1"/>
  <c r="AZ134" i="46"/>
  <c r="BT134" i="46" s="1"/>
  <c r="AZ120" i="46"/>
  <c r="BT120" i="46" s="1"/>
  <c r="AE208" i="46"/>
  <c r="AF208" i="46" s="1"/>
  <c r="AG208" i="46" s="1"/>
  <c r="AZ177" i="46"/>
  <c r="BT177" i="46" s="1"/>
  <c r="AZ144" i="46"/>
  <c r="BT144" i="46" s="1"/>
  <c r="AZ84" i="46"/>
  <c r="BT84" i="46" s="1"/>
  <c r="AZ141" i="46"/>
  <c r="BR141" i="46" s="1"/>
  <c r="AZ130" i="46"/>
  <c r="BR130" i="46" s="1"/>
  <c r="AZ63" i="46"/>
  <c r="BT63" i="46" s="1"/>
  <c r="AZ190" i="46"/>
  <c r="BR190" i="46" s="1"/>
  <c r="AZ167" i="46"/>
  <c r="BT167" i="46" s="1"/>
  <c r="AZ81" i="46"/>
  <c r="BR81" i="46" s="1"/>
  <c r="AZ194" i="46"/>
  <c r="BR215" i="46"/>
  <c r="AZ80" i="46"/>
  <c r="BT80" i="46" s="1"/>
  <c r="AZ73" i="46"/>
  <c r="BT73" i="46" s="1"/>
  <c r="AF171" i="46"/>
  <c r="BO171" i="46" s="1"/>
  <c r="AZ149" i="46"/>
  <c r="BT149" i="46" s="1"/>
  <c r="AZ158" i="46"/>
  <c r="BT158" i="46" s="1"/>
  <c r="AZ240" i="46"/>
  <c r="BT240" i="46" s="1"/>
  <c r="AZ231" i="46"/>
  <c r="BT231" i="46" s="1"/>
  <c r="AZ223" i="46"/>
  <c r="AZ110" i="46"/>
  <c r="BT110" i="46" s="1"/>
  <c r="AZ53" i="46"/>
  <c r="BR53" i="46" s="1"/>
  <c r="AZ197" i="46"/>
  <c r="BT197" i="46" s="1"/>
  <c r="AZ64" i="46"/>
  <c r="BR64" i="46" s="1"/>
  <c r="AZ237" i="46"/>
  <c r="BT237" i="46" s="1"/>
  <c r="AZ125" i="46"/>
  <c r="BT125" i="46" s="1"/>
  <c r="AZ227" i="46"/>
  <c r="BT227" i="46" s="1"/>
  <c r="AZ225" i="46"/>
  <c r="BR225" i="46" s="1"/>
  <c r="AZ213" i="46"/>
  <c r="BT213" i="46" s="1"/>
  <c r="AZ100" i="46"/>
  <c r="BR100" i="46" s="1"/>
  <c r="BR196" i="47"/>
  <c r="BR34" i="47"/>
  <c r="BT119" i="47"/>
  <c r="BR147" i="47"/>
  <c r="BR122" i="47"/>
  <c r="BR26" i="47"/>
  <c r="BR71" i="47"/>
  <c r="BT45" i="47"/>
  <c r="BT134" i="47"/>
  <c r="BT111" i="47"/>
  <c r="BR217" i="47"/>
  <c r="BT61" i="47"/>
  <c r="BT209" i="47"/>
  <c r="BT35" i="47"/>
  <c r="AF197" i="47"/>
  <c r="AI197" i="47" s="1"/>
  <c r="BT107" i="47"/>
  <c r="BR73" i="47"/>
  <c r="BR81" i="47"/>
  <c r="BS203" i="47"/>
  <c r="BS185" i="47"/>
  <c r="BR42" i="47"/>
  <c r="BR25" i="47"/>
  <c r="BT123" i="47"/>
  <c r="BT215" i="47"/>
  <c r="BT112" i="47"/>
  <c r="BS42" i="47"/>
  <c r="BT96" i="47"/>
  <c r="BR109" i="47"/>
  <c r="BT210" i="47"/>
  <c r="BT208" i="47"/>
  <c r="BR125" i="47"/>
  <c r="BT229" i="47"/>
  <c r="BR160" i="47"/>
  <c r="BT169" i="47"/>
  <c r="BT159" i="47"/>
  <c r="BR206" i="47"/>
  <c r="BR110" i="47"/>
  <c r="BT153" i="47"/>
  <c r="BR199" i="47"/>
  <c r="AF142" i="47"/>
  <c r="AG142" i="47" s="1"/>
  <c r="AI142" i="47" s="1"/>
  <c r="BR116" i="47"/>
  <c r="BT146" i="47"/>
  <c r="AG187" i="47"/>
  <c r="AI187" i="47" s="1"/>
  <c r="BV187" i="47" s="1"/>
  <c r="BW187" i="47" s="1"/>
  <c r="BR139" i="47"/>
  <c r="BR43" i="47"/>
  <c r="BR164" i="47"/>
  <c r="BT135" i="47"/>
  <c r="AF141" i="47"/>
  <c r="AG141" i="47" s="1"/>
  <c r="BO220" i="47"/>
  <c r="BR220" i="47" s="1"/>
  <c r="BO179" i="47"/>
  <c r="BR179" i="47" s="1"/>
  <c r="AG179" i="47"/>
  <c r="AI179" i="47" s="1"/>
  <c r="BT85" i="47"/>
  <c r="AF136" i="47"/>
  <c r="AI136" i="47" s="1"/>
  <c r="BV136" i="47" s="1"/>
  <c r="BW136" i="47" s="1"/>
  <c r="BR227" i="47"/>
  <c r="BO182" i="47"/>
  <c r="BR182" i="47" s="1"/>
  <c r="BV182" i="47" s="1"/>
  <c r="BW182" i="47" s="1"/>
  <c r="AG33" i="47"/>
  <c r="AI33" i="47" s="1"/>
  <c r="BR115" i="47"/>
  <c r="AF161" i="47"/>
  <c r="AG161" i="47" s="1"/>
  <c r="BR101" i="47"/>
  <c r="BR74" i="47"/>
  <c r="BS196" i="47"/>
  <c r="AG113" i="47"/>
  <c r="AI113" i="47" s="1"/>
  <c r="BV113" i="47" s="1"/>
  <c r="BW113" i="47" s="1"/>
  <c r="BS34" i="47"/>
  <c r="BR60" i="47"/>
  <c r="BS188" i="47"/>
  <c r="AF158" i="47"/>
  <c r="BU158" i="47" s="1"/>
  <c r="AG217" i="47"/>
  <c r="AI217" i="47" s="1"/>
  <c r="BO94" i="47"/>
  <c r="BR94" i="47" s="1"/>
  <c r="AF231" i="47"/>
  <c r="BU231" i="47" s="1"/>
  <c r="BT60" i="47"/>
  <c r="AG232" i="47"/>
  <c r="AI232" i="47" s="1"/>
  <c r="BV232" i="47" s="1"/>
  <c r="BW232" i="47" s="1"/>
  <c r="AG65" i="47"/>
  <c r="AI65" i="47" s="1"/>
  <c r="AG160" i="47"/>
  <c r="AI160" i="47" s="1"/>
  <c r="BO64" i="47"/>
  <c r="BR64" i="47" s="1"/>
  <c r="BR156" i="47"/>
  <c r="BO143" i="47"/>
  <c r="BR143" i="47" s="1"/>
  <c r="BT118" i="47"/>
  <c r="AI220" i="47"/>
  <c r="BS220" i="47"/>
  <c r="AI94" i="47"/>
  <c r="BS94" i="47"/>
  <c r="AG181" i="47"/>
  <c r="AI181" i="47" s="1"/>
  <c r="BV181" i="47" s="1"/>
  <c r="BW181" i="47" s="1"/>
  <c r="AG164" i="47"/>
  <c r="AF166" i="47"/>
  <c r="AG166" i="47" s="1"/>
  <c r="AG64" i="47"/>
  <c r="AI64" i="47" s="1"/>
  <c r="BV130" i="47"/>
  <c r="BW130" i="47" s="1"/>
  <c r="AG143" i="47"/>
  <c r="AI143" i="47" s="1"/>
  <c r="BO145" i="47"/>
  <c r="BR145" i="47" s="1"/>
  <c r="BV145" i="47" s="1"/>
  <c r="BW145" i="47" s="1"/>
  <c r="AG29" i="47"/>
  <c r="BS29" i="47" s="1"/>
  <c r="AF45" i="47"/>
  <c r="BU45" i="47" s="1"/>
  <c r="AG233" i="47"/>
  <c r="AI233" i="47" s="1"/>
  <c r="BV233" i="47" s="1"/>
  <c r="BW233" i="47" s="1"/>
  <c r="AF88" i="47"/>
  <c r="BO88" i="47" s="1"/>
  <c r="BR88" i="47" s="1"/>
  <c r="AG224" i="47"/>
  <c r="AI224" i="47" s="1"/>
  <c r="BV224" i="47" s="1"/>
  <c r="BW224" i="47" s="1"/>
  <c r="AF204" i="47"/>
  <c r="AG204" i="47" s="1"/>
  <c r="BS143" i="47"/>
  <c r="AG26" i="47"/>
  <c r="BS232" i="47"/>
  <c r="AI183" i="47"/>
  <c r="BS183" i="47"/>
  <c r="AF24" i="47"/>
  <c r="AF214" i="47"/>
  <c r="BU214" i="47" s="1"/>
  <c r="AF93" i="47"/>
  <c r="BO93" i="47" s="1"/>
  <c r="BR93" i="47" s="1"/>
  <c r="AF102" i="47"/>
  <c r="AF110" i="47"/>
  <c r="BU110" i="47" s="1"/>
  <c r="AF122" i="47"/>
  <c r="BU122" i="47" s="1"/>
  <c r="AF112" i="47"/>
  <c r="BU112" i="47" s="1"/>
  <c r="AF92" i="47"/>
  <c r="AG92" i="47" s="1"/>
  <c r="AI92" i="47" s="1"/>
  <c r="AF63" i="47"/>
  <c r="BS63" i="47"/>
  <c r="AF153" i="47"/>
  <c r="BU153" i="47" s="1"/>
  <c r="AF104" i="47"/>
  <c r="BO104" i="47" s="1"/>
  <c r="BR104" i="47" s="1"/>
  <c r="AF99" i="47"/>
  <c r="BS195" i="47"/>
  <c r="AF195" i="47"/>
  <c r="AF35" i="47"/>
  <c r="BS35" i="47"/>
  <c r="AI185" i="47"/>
  <c r="BV185" i="47" s="1"/>
  <c r="BW185" i="47" s="1"/>
  <c r="BU185" i="47"/>
  <c r="BU42" i="47"/>
  <c r="AI42" i="47"/>
  <c r="AF132" i="47"/>
  <c r="BU132" i="47" s="1"/>
  <c r="AF31" i="47"/>
  <c r="AG31" i="47" s="1"/>
  <c r="AI31" i="47" s="1"/>
  <c r="BU34" i="47"/>
  <c r="AI34" i="47"/>
  <c r="AF80" i="47"/>
  <c r="AG80" i="47" s="1"/>
  <c r="AI80" i="47" s="1"/>
  <c r="AF186" i="47"/>
  <c r="BO186" i="47" s="1"/>
  <c r="BR186" i="47" s="1"/>
  <c r="AF146" i="47"/>
  <c r="BU146" i="47" s="1"/>
  <c r="AF209" i="47"/>
  <c r="BU209" i="47" s="1"/>
  <c r="AF123" i="47"/>
  <c r="BU123" i="47" s="1"/>
  <c r="AF176" i="47"/>
  <c r="BO176" i="47" s="1"/>
  <c r="BR176" i="47" s="1"/>
  <c r="AF172" i="47"/>
  <c r="BO172" i="47" s="1"/>
  <c r="BR172" i="47" s="1"/>
  <c r="AF147" i="47"/>
  <c r="BU147" i="47" s="1"/>
  <c r="AI196" i="47"/>
  <c r="BU196" i="47"/>
  <c r="AF82" i="47"/>
  <c r="BO82" i="47" s="1"/>
  <c r="BR82" i="47" s="1"/>
  <c r="AF154" i="47"/>
  <c r="BU154" i="47" s="1"/>
  <c r="BS43" i="47"/>
  <c r="AF43" i="47"/>
  <c r="BU206" i="47"/>
  <c r="BU234" i="47"/>
  <c r="BU221" i="47"/>
  <c r="BS193" i="47"/>
  <c r="AF193" i="47"/>
  <c r="BU203" i="47"/>
  <c r="AI203" i="47"/>
  <c r="BV203" i="47" s="1"/>
  <c r="BW203" i="47" s="1"/>
  <c r="AF36" i="47"/>
  <c r="BS36" i="47"/>
  <c r="BU128" i="47"/>
  <c r="AF120" i="47"/>
  <c r="BU120" i="47" s="1"/>
  <c r="AF25" i="47"/>
  <c r="BU25" i="47" s="1"/>
  <c r="AF126" i="47"/>
  <c r="BO126" i="47" s="1"/>
  <c r="BR126" i="47" s="1"/>
  <c r="AF177" i="47"/>
  <c r="BU177" i="47" s="1"/>
  <c r="AF78" i="47"/>
  <c r="BU78" i="47" s="1"/>
  <c r="AF109" i="47"/>
  <c r="BS109" i="47"/>
  <c r="AF96" i="47"/>
  <c r="BO96" i="47" s="1"/>
  <c r="BR96" i="47" s="1"/>
  <c r="BS169" i="47"/>
  <c r="AF169" i="47"/>
  <c r="AF52" i="47"/>
  <c r="BO52" i="47" s="1"/>
  <c r="BR52" i="47" s="1"/>
  <c r="AF50" i="47"/>
  <c r="AG50" i="47" s="1"/>
  <c r="AI50" i="47" s="1"/>
  <c r="AF84" i="47"/>
  <c r="BO84" i="47" s="1"/>
  <c r="BR84" i="47" s="1"/>
  <c r="AF79" i="47"/>
  <c r="BU79" i="47" s="1"/>
  <c r="AF191" i="47"/>
  <c r="AG191" i="47" s="1"/>
  <c r="AI191" i="47" s="1"/>
  <c r="BS60" i="47"/>
  <c r="AF60" i="47"/>
  <c r="AF111" i="47"/>
  <c r="BU111" i="47" s="1"/>
  <c r="AF150" i="47"/>
  <c r="BU150" i="47" s="1"/>
  <c r="AF40" i="47"/>
  <c r="BO40" i="47" s="1"/>
  <c r="BR40" i="47" s="1"/>
  <c r="BU144" i="47"/>
  <c r="AF75" i="47"/>
  <c r="BU75" i="47" s="1"/>
  <c r="AF91" i="47"/>
  <c r="AG91" i="47" s="1"/>
  <c r="AI91" i="47" s="1"/>
  <c r="AF138" i="47"/>
  <c r="BO138" i="47" s="1"/>
  <c r="BR138" i="47" s="1"/>
  <c r="BU156" i="47"/>
  <c r="AF167" i="47"/>
  <c r="BU167" i="47" s="1"/>
  <c r="AF228" i="47"/>
  <c r="BU228" i="47" s="1"/>
  <c r="BS44" i="47"/>
  <c r="AF44" i="47"/>
  <c r="AF87" i="47"/>
  <c r="BU87" i="47" s="1"/>
  <c r="AF133" i="47"/>
  <c r="BU133" i="47" s="1"/>
  <c r="AF38" i="47"/>
  <c r="BO38" i="47" s="1"/>
  <c r="BR38" i="47" s="1"/>
  <c r="BU81" i="47"/>
  <c r="AF76" i="47"/>
  <c r="AG76" i="47" s="1"/>
  <c r="AG178" i="47"/>
  <c r="BS108" i="47"/>
  <c r="AF108" i="47"/>
  <c r="AG206" i="47"/>
  <c r="AG234" i="47"/>
  <c r="AG210" i="47"/>
  <c r="BU181" i="47"/>
  <c r="BU65" i="47"/>
  <c r="AF201" i="47"/>
  <c r="BS201" i="47"/>
  <c r="AG221" i="47"/>
  <c r="BU90" i="47"/>
  <c r="AF115" i="47"/>
  <c r="BU115" i="47" s="1"/>
  <c r="BS49" i="47"/>
  <c r="AF189" i="47"/>
  <c r="AG189" i="47" s="1"/>
  <c r="BU32" i="47"/>
  <c r="AG128" i="47"/>
  <c r="BS53" i="47"/>
  <c r="BU68" i="47"/>
  <c r="BS129" i="47"/>
  <c r="AF129" i="47"/>
  <c r="BO129" i="47" s="1"/>
  <c r="BR129" i="47" s="1"/>
  <c r="AF37" i="47"/>
  <c r="BO37" i="47" s="1"/>
  <c r="BR37" i="47" s="1"/>
  <c r="AF77" i="47"/>
  <c r="BU77" i="47" s="1"/>
  <c r="AF148" i="47"/>
  <c r="AF205" i="47"/>
  <c r="BO205" i="47" s="1"/>
  <c r="BR205" i="47" s="1"/>
  <c r="AF173" i="47"/>
  <c r="BO173" i="47" s="1"/>
  <c r="BR173" i="47" s="1"/>
  <c r="AG216" i="47"/>
  <c r="AF200" i="47"/>
  <c r="BS200" i="47"/>
  <c r="BS56" i="47"/>
  <c r="AI56" i="47"/>
  <c r="BV56" i="47" s="1"/>
  <c r="BW56" i="47" s="1"/>
  <c r="AF135" i="47"/>
  <c r="BU135" i="47" s="1"/>
  <c r="AF48" i="47"/>
  <c r="AF175" i="47"/>
  <c r="BO175" i="47" s="1"/>
  <c r="AF226" i="47"/>
  <c r="BU226" i="47" s="1"/>
  <c r="BU101" i="47"/>
  <c r="AF223" i="47"/>
  <c r="AG223" i="47" s="1"/>
  <c r="BS223" i="47" s="1"/>
  <c r="AF222" i="47"/>
  <c r="AG222" i="47" s="1"/>
  <c r="AI222" i="47" s="1"/>
  <c r="AF51" i="47"/>
  <c r="BO51" i="47" s="1"/>
  <c r="BR51" i="47" s="1"/>
  <c r="AF67" i="47"/>
  <c r="AG67" i="47" s="1"/>
  <c r="AI67" i="47" s="1"/>
  <c r="AF124" i="47"/>
  <c r="BU124" i="47" s="1"/>
  <c r="AF165" i="47"/>
  <c r="AF71" i="47"/>
  <c r="BU71" i="47" s="1"/>
  <c r="BS46" i="47"/>
  <c r="AI199" i="47"/>
  <c r="BV199" i="47" s="1"/>
  <c r="BW199" i="47" s="1"/>
  <c r="BU199" i="47"/>
  <c r="BU139" i="47"/>
  <c r="BS174" i="47"/>
  <c r="BS218" i="47"/>
  <c r="AF72" i="47"/>
  <c r="BU72" i="47" s="1"/>
  <c r="AF159" i="47"/>
  <c r="BU159" i="47" s="1"/>
  <c r="BS39" i="47"/>
  <c r="AF227" i="47"/>
  <c r="BU227" i="47" s="1"/>
  <c r="AF54" i="47"/>
  <c r="AG125" i="47"/>
  <c r="AG144" i="47"/>
  <c r="AF198" i="47"/>
  <c r="BS198" i="47"/>
  <c r="BS145" i="47"/>
  <c r="BS190" i="47"/>
  <c r="BS182" i="47"/>
  <c r="AF119" i="47"/>
  <c r="BU119" i="47" s="1"/>
  <c r="AF140" i="47"/>
  <c r="BO140" i="47" s="1"/>
  <c r="BR140" i="47" s="1"/>
  <c r="AG180" i="47"/>
  <c r="BS118" i="47"/>
  <c r="AF118" i="47"/>
  <c r="BS202" i="47"/>
  <c r="AF202" i="47"/>
  <c r="BV58" i="47"/>
  <c r="BW58" i="47" s="1"/>
  <c r="AF184" i="47"/>
  <c r="BS184" i="47"/>
  <c r="AF69" i="47"/>
  <c r="BO69" i="47" s="1"/>
  <c r="BR69" i="47" s="1"/>
  <c r="AF103" i="47"/>
  <c r="BO103" i="47" s="1"/>
  <c r="BR103" i="47" s="1"/>
  <c r="AF192" i="47"/>
  <c r="BO192" i="47" s="1"/>
  <c r="BR192" i="47" s="1"/>
  <c r="AG28" i="47"/>
  <c r="AG81" i="47"/>
  <c r="AG134" i="47"/>
  <c r="AF131" i="47"/>
  <c r="BO131" i="47" s="1"/>
  <c r="BR131" i="47" s="1"/>
  <c r="BO178" i="47"/>
  <c r="BR178" i="47" s="1"/>
  <c r="BU217" i="47"/>
  <c r="BU164" i="47"/>
  <c r="AF151" i="47"/>
  <c r="BU151" i="47" s="1"/>
  <c r="AG114" i="47"/>
  <c r="AG90" i="47"/>
  <c r="AF97" i="47"/>
  <c r="BO49" i="47"/>
  <c r="BR49" i="47" s="1"/>
  <c r="BV49" i="47" s="1"/>
  <c r="BW49" i="47" s="1"/>
  <c r="AG211" i="47"/>
  <c r="AG32" i="47"/>
  <c r="AG27" i="47"/>
  <c r="BO33" i="47"/>
  <c r="BR33" i="47" s="1"/>
  <c r="BO53" i="47"/>
  <c r="BR53" i="47" s="1"/>
  <c r="BV53" i="47" s="1"/>
  <c r="BW53" i="47" s="1"/>
  <c r="AG68" i="47"/>
  <c r="AF117" i="47"/>
  <c r="BS117" i="47"/>
  <c r="BS55" i="47"/>
  <c r="AF55" i="47"/>
  <c r="BO55" i="47" s="1"/>
  <c r="BR55" i="47" s="1"/>
  <c r="AF41" i="47"/>
  <c r="BU41" i="47" s="1"/>
  <c r="AF85" i="47"/>
  <c r="BU85" i="47" s="1"/>
  <c r="AF208" i="47"/>
  <c r="BU208" i="47" s="1"/>
  <c r="AF116" i="47"/>
  <c r="BU116" i="47" s="1"/>
  <c r="AG215" i="47"/>
  <c r="AF121" i="47"/>
  <c r="BU121" i="47" s="1"/>
  <c r="AF162" i="47"/>
  <c r="AG162" i="47" s="1"/>
  <c r="AI162" i="47" s="1"/>
  <c r="AF66" i="47"/>
  <c r="BO66" i="47" s="1"/>
  <c r="BR66" i="47" s="1"/>
  <c r="AF229" i="47"/>
  <c r="BU229" i="47" s="1"/>
  <c r="BS61" i="47"/>
  <c r="AF61" i="47"/>
  <c r="AF47" i="47"/>
  <c r="BO47" i="47" s="1"/>
  <c r="BR47" i="47" s="1"/>
  <c r="AG101" i="47"/>
  <c r="AF74" i="47"/>
  <c r="BU74" i="47" s="1"/>
  <c r="AF207" i="47"/>
  <c r="BO207" i="47" s="1"/>
  <c r="BR207" i="47" s="1"/>
  <c r="AG73" i="47"/>
  <c r="AF106" i="47"/>
  <c r="AF149" i="47"/>
  <c r="BO149" i="47" s="1"/>
  <c r="BR149" i="47" s="1"/>
  <c r="AF168" i="47"/>
  <c r="BU168" i="47" s="1"/>
  <c r="BO46" i="47"/>
  <c r="BR46" i="47" s="1"/>
  <c r="BV46" i="47" s="1"/>
  <c r="BW46" i="47" s="1"/>
  <c r="AG139" i="47"/>
  <c r="BO174" i="47"/>
  <c r="BR174" i="47" s="1"/>
  <c r="BV174" i="47" s="1"/>
  <c r="BW174" i="47" s="1"/>
  <c r="BO218" i="47"/>
  <c r="BR218" i="47" s="1"/>
  <c r="BV218" i="47" s="1"/>
  <c r="BW218" i="47" s="1"/>
  <c r="AF219" i="47"/>
  <c r="BO219" i="47" s="1"/>
  <c r="AF163" i="47"/>
  <c r="BO163" i="47" s="1"/>
  <c r="BR163" i="47" s="1"/>
  <c r="BO39" i="47"/>
  <c r="BR39" i="47" s="1"/>
  <c r="BV39" i="47" s="1"/>
  <c r="BW39" i="47" s="1"/>
  <c r="BS179" i="47"/>
  <c r="BU187" i="47"/>
  <c r="AF89" i="47"/>
  <c r="BO89" i="47" s="1"/>
  <c r="BS137" i="47"/>
  <c r="AF137" i="47"/>
  <c r="BO188" i="47"/>
  <c r="BR188" i="47" s="1"/>
  <c r="BV188" i="47" s="1"/>
  <c r="BW188" i="47" s="1"/>
  <c r="BT175" i="47"/>
  <c r="AG30" i="47"/>
  <c r="AG225" i="47"/>
  <c r="AF212" i="47"/>
  <c r="BU212" i="47" s="1"/>
  <c r="BO190" i="47"/>
  <c r="BR190" i="47" s="1"/>
  <c r="BV190" i="47" s="1"/>
  <c r="BW190" i="47" s="1"/>
  <c r="BU182" i="47"/>
  <c r="BO183" i="47"/>
  <c r="BR183" i="47" s="1"/>
  <c r="AG213" i="47"/>
  <c r="AF86" i="47"/>
  <c r="BU86" i="47" s="1"/>
  <c r="AG70" i="47"/>
  <c r="AF170" i="47"/>
  <c r="AG156" i="47"/>
  <c r="AF171" i="47"/>
  <c r="BO171" i="47" s="1"/>
  <c r="BR171" i="47" s="1"/>
  <c r="AF157" i="47"/>
  <c r="BO157" i="47" s="1"/>
  <c r="BR157" i="47" s="1"/>
  <c r="AF127" i="47"/>
  <c r="BO127" i="47" s="1"/>
  <c r="BR127" i="47" s="1"/>
  <c r="AF100" i="47"/>
  <c r="AG100" i="47" s="1"/>
  <c r="AI100" i="47" s="1"/>
  <c r="BO180" i="47"/>
  <c r="BR180" i="47" s="1"/>
  <c r="AF152" i="47"/>
  <c r="BU152" i="47" s="1"/>
  <c r="AF230" i="47"/>
  <c r="BU230" i="47" s="1"/>
  <c r="BS194" i="47"/>
  <c r="AF194" i="47"/>
  <c r="BO194" i="47" s="1"/>
  <c r="BR194" i="47" s="1"/>
  <c r="AF59" i="47"/>
  <c r="BS59" i="47"/>
  <c r="BU58" i="47"/>
  <c r="AF98" i="47"/>
  <c r="AG98" i="47" s="1"/>
  <c r="AF155" i="47"/>
  <c r="BU155" i="47" s="1"/>
  <c r="AF83" i="47"/>
  <c r="BR90" i="47"/>
  <c r="AZ104" i="46"/>
  <c r="BT104" i="46" s="1"/>
  <c r="AZ106" i="46"/>
  <c r="BT106" i="46" s="1"/>
  <c r="AZ142" i="46"/>
  <c r="BT142" i="46" s="1"/>
  <c r="AZ159" i="46"/>
  <c r="BD247" i="42"/>
  <c r="AZ176" i="46"/>
  <c r="BT176" i="46" s="1"/>
  <c r="BR187" i="46"/>
  <c r="AZ234" i="46"/>
  <c r="BT234" i="46" s="1"/>
  <c r="AZ226" i="46"/>
  <c r="BR226" i="46" s="1"/>
  <c r="BT211" i="46"/>
  <c r="AZ48" i="46"/>
  <c r="BT48" i="46" s="1"/>
  <c r="AZ59" i="46"/>
  <c r="BT59" i="46" s="1"/>
  <c r="AE35" i="46"/>
  <c r="AF35" i="46" s="1"/>
  <c r="BO35" i="46" s="1"/>
  <c r="AZ235" i="46"/>
  <c r="BT235" i="46" s="1"/>
  <c r="AZ203" i="46"/>
  <c r="BR203" i="46" s="1"/>
  <c r="AZ43" i="46"/>
  <c r="BT43" i="46" s="1"/>
  <c r="AZ109" i="46"/>
  <c r="BT109" i="46" s="1"/>
  <c r="AZ95" i="46"/>
  <c r="BT95" i="46" s="1"/>
  <c r="AZ233" i="46"/>
  <c r="BT233" i="46" s="1"/>
  <c r="AZ145" i="46"/>
  <c r="BT145" i="46" s="1"/>
  <c r="AZ108" i="46"/>
  <c r="BT108" i="46" s="1"/>
  <c r="AZ152" i="46"/>
  <c r="BT152" i="46" s="1"/>
  <c r="AZ146" i="46"/>
  <c r="BT146" i="46" s="1"/>
  <c r="AZ30" i="46"/>
  <c r="BT30" i="46" s="1"/>
  <c r="AZ186" i="46"/>
  <c r="BT186" i="46" s="1"/>
  <c r="AZ121" i="46"/>
  <c r="BT121" i="46" s="1"/>
  <c r="AZ242" i="46"/>
  <c r="BT242" i="46" s="1"/>
  <c r="AZ198" i="46"/>
  <c r="BT198" i="46" s="1"/>
  <c r="AZ103" i="46"/>
  <c r="BT103" i="46" s="1"/>
  <c r="AZ180" i="46"/>
  <c r="BT180" i="46" s="1"/>
  <c r="AZ115" i="46"/>
  <c r="BR115" i="46" s="1"/>
  <c r="AZ138" i="46"/>
  <c r="BR138" i="46" s="1"/>
  <c r="AZ224" i="46"/>
  <c r="BT224" i="46" s="1"/>
  <c r="AZ206" i="46"/>
  <c r="BT206" i="46" s="1"/>
  <c r="AZ238" i="46"/>
  <c r="BR238" i="46" s="1"/>
  <c r="AZ150" i="46"/>
  <c r="BT150" i="46" s="1"/>
  <c r="AZ129" i="46"/>
  <c r="BT129" i="46" s="1"/>
  <c r="AE145" i="46"/>
  <c r="BS145" i="46" s="1"/>
  <c r="AD143" i="46"/>
  <c r="AZ101" i="46"/>
  <c r="BT101" i="46" s="1"/>
  <c r="AZ179" i="46"/>
  <c r="BT179" i="46" s="1"/>
  <c r="AZ243" i="46"/>
  <c r="BT243" i="46" s="1"/>
  <c r="AZ25" i="46"/>
  <c r="BR25" i="46" s="1"/>
  <c r="AZ135" i="46"/>
  <c r="BT135" i="46" s="1"/>
  <c r="AZ124" i="46"/>
  <c r="BT124" i="46" s="1"/>
  <c r="AZ45" i="46"/>
  <c r="AZ232" i="46"/>
  <c r="BT232" i="46" s="1"/>
  <c r="AZ44" i="46"/>
  <c r="BT44" i="46" s="1"/>
  <c r="AZ126" i="46"/>
  <c r="BT126" i="46" s="1"/>
  <c r="AZ93" i="46"/>
  <c r="BT93" i="46" s="1"/>
  <c r="AZ175" i="46"/>
  <c r="BT175" i="46" s="1"/>
  <c r="AZ174" i="46"/>
  <c r="BR174" i="46" s="1"/>
  <c r="AE121" i="46"/>
  <c r="AF121" i="46" s="1"/>
  <c r="AG121" i="46" s="1"/>
  <c r="AZ40" i="46"/>
  <c r="BR40" i="46" s="1"/>
  <c r="AZ199" i="46"/>
  <c r="BT199" i="46" s="1"/>
  <c r="AZ160" i="46"/>
  <c r="BT160" i="46" s="1"/>
  <c r="AZ217" i="46"/>
  <c r="BT217" i="46" s="1"/>
  <c r="AZ200" i="46"/>
  <c r="BT200" i="46" s="1"/>
  <c r="AZ41" i="46"/>
  <c r="BT41" i="46" s="1"/>
  <c r="AZ55" i="46"/>
  <c r="BR55" i="46" s="1"/>
  <c r="AZ42" i="46"/>
  <c r="BT42" i="46" s="1"/>
  <c r="AE226" i="46"/>
  <c r="AF226" i="46" s="1"/>
  <c r="BU226" i="46" s="1"/>
  <c r="AE239" i="46"/>
  <c r="AF239" i="46" s="1"/>
  <c r="BU239" i="46" s="1"/>
  <c r="AZ49" i="46"/>
  <c r="BT49" i="46" s="1"/>
  <c r="BQ153" i="46"/>
  <c r="BQ244" i="46" s="1"/>
  <c r="AZ147" i="46"/>
  <c r="BT147" i="46" s="1"/>
  <c r="AZ128" i="46"/>
  <c r="BR128" i="46" s="1"/>
  <c r="AZ91" i="46"/>
  <c r="BT91" i="46" s="1"/>
  <c r="AZ57" i="46"/>
  <c r="BR57" i="46" s="1"/>
  <c r="AZ218" i="46"/>
  <c r="BT218" i="46" s="1"/>
  <c r="AZ205" i="46"/>
  <c r="BT205" i="46" s="1"/>
  <c r="AZ157" i="46"/>
  <c r="BT157" i="46" s="1"/>
  <c r="AZ107" i="46"/>
  <c r="BR107" i="46" s="1"/>
  <c r="AZ27" i="46"/>
  <c r="BT27" i="46" s="1"/>
  <c r="AZ32" i="46"/>
  <c r="BR32" i="46" s="1"/>
  <c r="AZ181" i="46"/>
  <c r="BT181" i="46" s="1"/>
  <c r="AZ87" i="46"/>
  <c r="BT87" i="46" s="1"/>
  <c r="AZ133" i="46"/>
  <c r="BT133" i="46" s="1"/>
  <c r="AZ33" i="46"/>
  <c r="BT33" i="46" s="1"/>
  <c r="AE234" i="46"/>
  <c r="AF234" i="46" s="1"/>
  <c r="BO234" i="46" s="1"/>
  <c r="AZ164" i="46"/>
  <c r="BT164" i="46" s="1"/>
  <c r="AZ71" i="46"/>
  <c r="BT71" i="46" s="1"/>
  <c r="AE126" i="46"/>
  <c r="AF126" i="46" s="1"/>
  <c r="AY172" i="46"/>
  <c r="AE128" i="46"/>
  <c r="AF128" i="46" s="1"/>
  <c r="BU128" i="46" s="1"/>
  <c r="AZ28" i="46"/>
  <c r="BR28" i="46" s="1"/>
  <c r="AZ86" i="46"/>
  <c r="BT86" i="46" s="1"/>
  <c r="AZ79" i="46"/>
  <c r="BT79" i="46" s="1"/>
  <c r="AZ94" i="46"/>
  <c r="BT94" i="46" s="1"/>
  <c r="AZ222" i="46"/>
  <c r="AZ116" i="46"/>
  <c r="BT116" i="46" s="1"/>
  <c r="AZ26" i="46"/>
  <c r="BR26" i="46" s="1"/>
  <c r="AZ212" i="46"/>
  <c r="BT212" i="46" s="1"/>
  <c r="AZ50" i="46"/>
  <c r="BT50" i="46" s="1"/>
  <c r="AE115" i="46"/>
  <c r="AF115" i="46" s="1"/>
  <c r="BU115" i="46" s="1"/>
  <c r="AZ62" i="46"/>
  <c r="BT62" i="46" s="1"/>
  <c r="AE151" i="46"/>
  <c r="BS151" i="46" s="1"/>
  <c r="AZ183" i="46"/>
  <c r="BT183" i="46" s="1"/>
  <c r="AZ220" i="46"/>
  <c r="BT220" i="46" s="1"/>
  <c r="AE212" i="46"/>
  <c r="AF212" i="46" s="1"/>
  <c r="AG212" i="46" s="1"/>
  <c r="AI212" i="46" s="1"/>
  <c r="BT241" i="46"/>
  <c r="AZ66" i="46"/>
  <c r="BT66" i="46" s="1"/>
  <c r="AE58" i="46"/>
  <c r="AF58" i="46" s="1"/>
  <c r="BU58" i="46" s="1"/>
  <c r="AE229" i="46"/>
  <c r="AF229" i="46" s="1"/>
  <c r="BU229" i="46" s="1"/>
  <c r="BR221" i="46"/>
  <c r="AZ155" i="46"/>
  <c r="BR155" i="46" s="1"/>
  <c r="AE63" i="46"/>
  <c r="AF63" i="46" s="1"/>
  <c r="BU63" i="46" s="1"/>
  <c r="AZ61" i="46"/>
  <c r="BT61" i="46" s="1"/>
  <c r="AE240" i="46"/>
  <c r="AF240" i="46" s="1"/>
  <c r="BU240" i="46" s="1"/>
  <c r="AZ191" i="46"/>
  <c r="BT191" i="46" s="1"/>
  <c r="AZ112" i="46"/>
  <c r="BR112" i="46" s="1"/>
  <c r="AE117" i="46"/>
  <c r="AF117" i="46" s="1"/>
  <c r="AG117" i="46" s="1"/>
  <c r="AE92" i="46"/>
  <c r="AF92" i="46" s="1"/>
  <c r="BU92" i="46" s="1"/>
  <c r="BS242" i="46"/>
  <c r="AE138" i="46"/>
  <c r="AF138" i="46" s="1"/>
  <c r="BP153" i="46"/>
  <c r="BP244" i="46" s="1"/>
  <c r="AB143" i="46"/>
  <c r="AE103" i="46"/>
  <c r="AF103" i="46" s="1"/>
  <c r="BU103" i="46" s="1"/>
  <c r="AE119" i="46"/>
  <c r="AF119" i="46" s="1"/>
  <c r="BO119" i="46" s="1"/>
  <c r="AE99" i="46"/>
  <c r="AF99" i="46" s="1"/>
  <c r="AG99" i="46" s="1"/>
  <c r="BS99" i="46" s="1"/>
  <c r="AZ35" i="46"/>
  <c r="BT35" i="46" s="1"/>
  <c r="AZ70" i="46"/>
  <c r="BR70" i="46" s="1"/>
  <c r="AE186" i="46"/>
  <c r="AF186" i="46" s="1"/>
  <c r="AE125" i="46"/>
  <c r="AF125" i="46" s="1"/>
  <c r="BO125" i="46" s="1"/>
  <c r="AE116" i="46"/>
  <c r="AF116" i="46" s="1"/>
  <c r="BU116" i="46" s="1"/>
  <c r="AE101" i="46"/>
  <c r="AF101" i="46" s="1"/>
  <c r="AE238" i="46"/>
  <c r="AF238" i="46" s="1"/>
  <c r="BU238" i="46" s="1"/>
  <c r="AE214" i="46"/>
  <c r="AF214" i="46" s="1"/>
  <c r="AE110" i="46"/>
  <c r="AF110" i="46" s="1"/>
  <c r="AE26" i="46"/>
  <c r="AF26" i="46" s="1"/>
  <c r="BU26" i="46" s="1"/>
  <c r="AE73" i="46"/>
  <c r="BS73" i="46" s="1"/>
  <c r="AZ60" i="46"/>
  <c r="BT60" i="46" s="1"/>
  <c r="AZ239" i="46"/>
  <c r="AX143" i="46"/>
  <c r="AE164" i="46"/>
  <c r="BS164" i="46" s="1"/>
  <c r="AZ34" i="46"/>
  <c r="BT34" i="46" s="1"/>
  <c r="Y143" i="46"/>
  <c r="AE118" i="46"/>
  <c r="AF118" i="46" s="1"/>
  <c r="BO118" i="46" s="1"/>
  <c r="BR118" i="46" s="1"/>
  <c r="AE219" i="46"/>
  <c r="AF219" i="46" s="1"/>
  <c r="AG219" i="46" s="1"/>
  <c r="AI219" i="46" s="1"/>
  <c r="AE209" i="46"/>
  <c r="AF209" i="46" s="1"/>
  <c r="AG209" i="46" s="1"/>
  <c r="AE200" i="46"/>
  <c r="AE196" i="46"/>
  <c r="AF196" i="46" s="1"/>
  <c r="BO196" i="46" s="1"/>
  <c r="AR193" i="46"/>
  <c r="AE108" i="46"/>
  <c r="AF108" i="46" s="1"/>
  <c r="AG108" i="46" s="1"/>
  <c r="AI108" i="46" s="1"/>
  <c r="AE130" i="46"/>
  <c r="AF130" i="46" s="1"/>
  <c r="BU130" i="46" s="1"/>
  <c r="BR111" i="46"/>
  <c r="AE65" i="46"/>
  <c r="AF65" i="46" s="1"/>
  <c r="BO65" i="46" s="1"/>
  <c r="BR114" i="46"/>
  <c r="BT58" i="46"/>
  <c r="AZ46" i="46"/>
  <c r="BR46" i="46" s="1"/>
  <c r="AE213" i="46"/>
  <c r="AF213" i="46" s="1"/>
  <c r="AZ229" i="46"/>
  <c r="BR229" i="46" s="1"/>
  <c r="AZ85" i="46"/>
  <c r="BT85" i="46" s="1"/>
  <c r="AE148" i="46"/>
  <c r="AF148" i="46" s="1"/>
  <c r="BO148" i="46" s="1"/>
  <c r="BT187" i="46"/>
  <c r="AE69" i="46"/>
  <c r="AF69" i="46" s="1"/>
  <c r="AG69" i="46" s="1"/>
  <c r="AI69" i="46" s="1"/>
  <c r="AZ139" i="46"/>
  <c r="BT139" i="46" s="1"/>
  <c r="BR241" i="46"/>
  <c r="AE106" i="46"/>
  <c r="AF106" i="46" s="1"/>
  <c r="BO106" i="46" s="1"/>
  <c r="AE189" i="46"/>
  <c r="AE237" i="46"/>
  <c r="AF237" i="46" s="1"/>
  <c r="BO237" i="46" s="1"/>
  <c r="AE230" i="46"/>
  <c r="AF230" i="46" s="1"/>
  <c r="BU230" i="46" s="1"/>
  <c r="AE222" i="46"/>
  <c r="AE215" i="46"/>
  <c r="AF215" i="46" s="1"/>
  <c r="BU215" i="46" s="1"/>
  <c r="AZ214" i="46"/>
  <c r="BT214" i="46" s="1"/>
  <c r="Z193" i="46"/>
  <c r="AE150" i="46"/>
  <c r="AF150" i="46" s="1"/>
  <c r="AE137" i="46"/>
  <c r="AF137" i="46" s="1"/>
  <c r="BO137" i="46" s="1"/>
  <c r="BR137" i="46" s="1"/>
  <c r="AE134" i="46"/>
  <c r="AF134" i="46" s="1"/>
  <c r="AG134" i="46" s="1"/>
  <c r="AZ39" i="46"/>
  <c r="BR39" i="46" s="1"/>
  <c r="AE156" i="46"/>
  <c r="AF156" i="46" s="1"/>
  <c r="AZ102" i="46"/>
  <c r="BT102" i="46" s="1"/>
  <c r="AZ166" i="46"/>
  <c r="BT166" i="46" s="1"/>
  <c r="AZ132" i="46"/>
  <c r="AZ195" i="46"/>
  <c r="BT195" i="46" s="1"/>
  <c r="AZ105" i="46"/>
  <c r="BT105" i="46" s="1"/>
  <c r="AX98" i="46"/>
  <c r="AZ99" i="46"/>
  <c r="BT99" i="46" s="1"/>
  <c r="BT185" i="46"/>
  <c r="BR185" i="46"/>
  <c r="AE206" i="46"/>
  <c r="AI242" i="46"/>
  <c r="BO242" i="46"/>
  <c r="AB98" i="46"/>
  <c r="AZ117" i="46"/>
  <c r="BT117" i="46" s="1"/>
  <c r="BK143" i="46"/>
  <c r="BT92" i="46"/>
  <c r="AE198" i="46"/>
  <c r="AF198" i="46" s="1"/>
  <c r="AZ230" i="46"/>
  <c r="BR230" i="46" s="1"/>
  <c r="BT204" i="46"/>
  <c r="BR204" i="46"/>
  <c r="AZ228" i="46"/>
  <c r="BT228" i="46" s="1"/>
  <c r="AE112" i="46"/>
  <c r="AF112" i="46" s="1"/>
  <c r="BU112" i="46" s="1"/>
  <c r="AE173" i="46"/>
  <c r="AF173" i="46" s="1"/>
  <c r="BU173" i="46" s="1"/>
  <c r="AE122" i="46"/>
  <c r="AF122" i="46" s="1"/>
  <c r="AG122" i="46" s="1"/>
  <c r="AI122" i="46" s="1"/>
  <c r="AB201" i="46"/>
  <c r="AE216" i="46"/>
  <c r="AF216" i="46" s="1"/>
  <c r="BU216" i="46" s="1"/>
  <c r="AE203" i="46"/>
  <c r="AF203" i="46" s="1"/>
  <c r="BU203" i="46" s="1"/>
  <c r="AY143" i="46"/>
  <c r="AE64" i="46"/>
  <c r="AF64" i="46" s="1"/>
  <c r="AE54" i="46"/>
  <c r="AF54" i="46" s="1"/>
  <c r="BU54" i="46" s="1"/>
  <c r="AE231" i="46"/>
  <c r="AF231" i="46" s="1"/>
  <c r="BO231" i="46" s="1"/>
  <c r="AE220" i="46"/>
  <c r="AF220" i="46" s="1"/>
  <c r="AG220" i="46" s="1"/>
  <c r="AE204" i="46"/>
  <c r="AF204" i="46" s="1"/>
  <c r="BU204" i="46" s="1"/>
  <c r="AE221" i="46"/>
  <c r="AF221" i="46" s="1"/>
  <c r="BU221" i="46" s="1"/>
  <c r="BK193" i="46"/>
  <c r="BR191" i="46"/>
  <c r="AE188" i="46"/>
  <c r="AF188" i="46" s="1"/>
  <c r="AE174" i="46"/>
  <c r="AF174" i="46" s="1"/>
  <c r="BU174" i="46" s="1"/>
  <c r="AE165" i="46"/>
  <c r="AF165" i="46" s="1"/>
  <c r="BU165" i="46" s="1"/>
  <c r="AX193" i="46"/>
  <c r="BM143" i="46"/>
  <c r="AN244" i="46"/>
  <c r="AE80" i="46"/>
  <c r="AF80" i="46" s="1"/>
  <c r="AG80" i="46" s="1"/>
  <c r="AE56" i="46"/>
  <c r="BS56" i="46" s="1"/>
  <c r="AE86" i="46"/>
  <c r="AE91" i="46"/>
  <c r="AF91" i="46" s="1"/>
  <c r="BU91" i="46" s="1"/>
  <c r="AE77" i="46"/>
  <c r="AF77" i="46" s="1"/>
  <c r="AG77" i="46" s="1"/>
  <c r="AE94" i="46"/>
  <c r="AF94" i="46" s="1"/>
  <c r="AG94" i="46" s="1"/>
  <c r="AZ76" i="46"/>
  <c r="BT76" i="46" s="1"/>
  <c r="AE129" i="46"/>
  <c r="AF129" i="46" s="1"/>
  <c r="BU129" i="46" s="1"/>
  <c r="AZ113" i="46"/>
  <c r="BT113" i="46" s="1"/>
  <c r="AZ75" i="46"/>
  <c r="BT75" i="46" s="1"/>
  <c r="AE107" i="46"/>
  <c r="AF107" i="46" s="1"/>
  <c r="AE120" i="46"/>
  <c r="AF120" i="46" s="1"/>
  <c r="AG120" i="46" s="1"/>
  <c r="AE161" i="46"/>
  <c r="AF161" i="46" s="1"/>
  <c r="BO161" i="46" s="1"/>
  <c r="BR161" i="46" s="1"/>
  <c r="BT161" i="46"/>
  <c r="Y98" i="46"/>
  <c r="AE83" i="46"/>
  <c r="AF83" i="46" s="1"/>
  <c r="BU83" i="46" s="1"/>
  <c r="AE49" i="46"/>
  <c r="AF49" i="46" s="1"/>
  <c r="BO49" i="46" s="1"/>
  <c r="AE185" i="46"/>
  <c r="AE227" i="46"/>
  <c r="AF227" i="46" s="1"/>
  <c r="AZ209" i="46"/>
  <c r="BT209" i="46" s="1"/>
  <c r="AE235" i="46"/>
  <c r="AF235" i="46" s="1"/>
  <c r="AG235" i="46" s="1"/>
  <c r="AE205" i="46"/>
  <c r="AF205" i="46" s="1"/>
  <c r="BU205" i="46" s="1"/>
  <c r="AE141" i="46"/>
  <c r="BS141" i="46" s="1"/>
  <c r="Z153" i="46"/>
  <c r="AE142" i="46"/>
  <c r="AF142" i="46" s="1"/>
  <c r="AE223" i="46"/>
  <c r="AA172" i="46"/>
  <c r="AE146" i="46"/>
  <c r="BS146" i="46" s="1"/>
  <c r="AE105" i="46"/>
  <c r="AF105" i="46" s="1"/>
  <c r="AZ96" i="46"/>
  <c r="BT96" i="46" s="1"/>
  <c r="AZ83" i="46"/>
  <c r="BT83" i="46" s="1"/>
  <c r="AE39" i="46"/>
  <c r="AF39" i="46" s="1"/>
  <c r="BU39" i="46" s="1"/>
  <c r="AE210" i="46"/>
  <c r="AF210" i="46" s="1"/>
  <c r="BO210" i="46" s="1"/>
  <c r="BR210" i="46" s="1"/>
  <c r="BM201" i="46"/>
  <c r="AE191" i="46"/>
  <c r="BS191" i="46" s="1"/>
  <c r="AE195" i="46"/>
  <c r="AF195" i="46" s="1"/>
  <c r="BU195" i="46" s="1"/>
  <c r="BM172" i="46"/>
  <c r="BK172" i="46"/>
  <c r="AE163" i="46"/>
  <c r="AF163" i="46" s="1"/>
  <c r="BU163" i="46" s="1"/>
  <c r="BK153" i="46"/>
  <c r="AE135" i="46"/>
  <c r="AF135" i="46" s="1"/>
  <c r="AG135" i="46" s="1"/>
  <c r="AC153" i="46"/>
  <c r="AZ148" i="46"/>
  <c r="BT148" i="46" s="1"/>
  <c r="AE127" i="46"/>
  <c r="AF127" i="46" s="1"/>
  <c r="AG127" i="46" s="1"/>
  <c r="AX153" i="46"/>
  <c r="AE88" i="46"/>
  <c r="AF88" i="46" s="1"/>
  <c r="BU88" i="46" s="1"/>
  <c r="Z98" i="46"/>
  <c r="BR56" i="46"/>
  <c r="AZ36" i="46"/>
  <c r="BR36" i="46" s="1"/>
  <c r="AE71" i="46"/>
  <c r="AF71" i="46" s="1"/>
  <c r="BU71" i="46" s="1"/>
  <c r="AE66" i="46"/>
  <c r="AF66" i="46" s="1"/>
  <c r="AG66" i="46" s="1"/>
  <c r="AE36" i="46"/>
  <c r="AF36" i="46" s="1"/>
  <c r="BU36" i="46" s="1"/>
  <c r="AE232" i="46"/>
  <c r="AZ136" i="46"/>
  <c r="BT136" i="46" s="1"/>
  <c r="AZ29" i="46"/>
  <c r="BR29" i="46" s="1"/>
  <c r="AE224" i="46"/>
  <c r="AF224" i="46" s="1"/>
  <c r="AG224" i="46" s="1"/>
  <c r="AI224" i="46" s="1"/>
  <c r="AA143" i="46"/>
  <c r="AE211" i="46"/>
  <c r="AF211" i="46" s="1"/>
  <c r="AG211" i="46" s="1"/>
  <c r="AE169" i="46"/>
  <c r="BS169" i="46" s="1"/>
  <c r="AE159" i="46"/>
  <c r="AE241" i="46"/>
  <c r="AF241" i="46" s="1"/>
  <c r="BU241" i="46" s="1"/>
  <c r="AE233" i="46"/>
  <c r="AF233" i="46" s="1"/>
  <c r="AG233" i="46" s="1"/>
  <c r="AY193" i="46"/>
  <c r="AE207" i="46"/>
  <c r="AF207" i="46" s="1"/>
  <c r="AG207" i="46" s="1"/>
  <c r="AE175" i="46"/>
  <c r="AF175" i="46" s="1"/>
  <c r="AZ184" i="46"/>
  <c r="BR184" i="46" s="1"/>
  <c r="AE179" i="46"/>
  <c r="AF179" i="46" s="1"/>
  <c r="BU179" i="46" s="1"/>
  <c r="AE139" i="46"/>
  <c r="AZ156" i="46"/>
  <c r="BT156" i="46" s="1"/>
  <c r="AE133" i="46"/>
  <c r="AF133" i="46" s="1"/>
  <c r="BU133" i="46" s="1"/>
  <c r="AE147" i="46"/>
  <c r="AF147" i="46" s="1"/>
  <c r="AG147" i="46" s="1"/>
  <c r="AI147" i="46" s="1"/>
  <c r="AE111" i="46"/>
  <c r="AF111" i="46" s="1"/>
  <c r="BU111" i="46" s="1"/>
  <c r="AE104" i="46"/>
  <c r="AV244" i="46"/>
  <c r="AE93" i="46"/>
  <c r="AF93" i="46" s="1"/>
  <c r="BO93" i="46" s="1"/>
  <c r="AE82" i="46"/>
  <c r="AF82" i="46" s="1"/>
  <c r="BU82" i="46" s="1"/>
  <c r="AE57" i="46"/>
  <c r="AF57" i="46" s="1"/>
  <c r="BU57" i="46" s="1"/>
  <c r="AE45" i="46"/>
  <c r="AF45" i="46" s="1"/>
  <c r="V244" i="46"/>
  <c r="AE34" i="46"/>
  <c r="AF34" i="46" s="1"/>
  <c r="AZ65" i="46"/>
  <c r="BT65" i="46" s="1"/>
  <c r="AZ178" i="46"/>
  <c r="BT178" i="46" s="1"/>
  <c r="AE124" i="46"/>
  <c r="AE225" i="46"/>
  <c r="T247" i="42"/>
  <c r="AE190" i="46"/>
  <c r="AF190" i="46" s="1"/>
  <c r="AC208" i="42"/>
  <c r="BF247" i="42"/>
  <c r="AS247" i="42"/>
  <c r="U247" i="42"/>
  <c r="AB208" i="42"/>
  <c r="BB247" i="42"/>
  <c r="R247" i="42"/>
  <c r="BK208" i="42"/>
  <c r="AY208" i="42"/>
  <c r="AA208" i="42"/>
  <c r="BL247" i="42"/>
  <c r="BA247" i="42"/>
  <c r="AK247" i="42"/>
  <c r="Q247" i="42"/>
  <c r="BC247" i="42"/>
  <c r="AM247" i="42"/>
  <c r="S247" i="42"/>
  <c r="AO247" i="42"/>
  <c r="BG247" i="42"/>
  <c r="AU247" i="42"/>
  <c r="AJ247" i="42"/>
  <c r="P247" i="42"/>
  <c r="AL247" i="42"/>
  <c r="AR208" i="42"/>
  <c r="Z208" i="42"/>
  <c r="Y208" i="42"/>
  <c r="BM208" i="42"/>
  <c r="AW244" i="46"/>
  <c r="AE28" i="46"/>
  <c r="AZ54" i="46"/>
  <c r="BR54" i="46" s="1"/>
  <c r="AE31" i="46"/>
  <c r="AF31" i="46" s="1"/>
  <c r="BO31" i="46" s="1"/>
  <c r="AE55" i="46"/>
  <c r="AF55" i="46" s="1"/>
  <c r="BU55" i="46" s="1"/>
  <c r="AE40" i="46"/>
  <c r="AE27" i="46"/>
  <c r="AF27" i="46" s="1"/>
  <c r="AG27" i="46" s="1"/>
  <c r="AI27" i="46" s="1"/>
  <c r="AE33" i="46"/>
  <c r="BS33" i="46" s="1"/>
  <c r="AZ72" i="46"/>
  <c r="BT72" i="46" s="1"/>
  <c r="BJ97" i="46"/>
  <c r="AE74" i="46"/>
  <c r="AF74" i="46" s="1"/>
  <c r="BU74" i="46" s="1"/>
  <c r="AE59" i="46"/>
  <c r="AE52" i="46"/>
  <c r="AE44" i="46"/>
  <c r="AF44" i="46" s="1"/>
  <c r="BO44" i="46" s="1"/>
  <c r="AE51" i="46"/>
  <c r="AF51" i="46" s="1"/>
  <c r="AE42" i="46"/>
  <c r="AF42" i="46" s="1"/>
  <c r="BO42" i="46" s="1"/>
  <c r="AE50" i="46"/>
  <c r="AE38" i="46"/>
  <c r="AF38" i="46" s="1"/>
  <c r="BU38" i="46" s="1"/>
  <c r="AE95" i="46"/>
  <c r="AE81" i="46"/>
  <c r="AF81" i="46" s="1"/>
  <c r="BU81" i="46" s="1"/>
  <c r="AZ31" i="46"/>
  <c r="BT31" i="46" s="1"/>
  <c r="AE67" i="46"/>
  <c r="AF67" i="46" s="1"/>
  <c r="BO67" i="46" s="1"/>
  <c r="BR67" i="46" s="1"/>
  <c r="AZ51" i="46"/>
  <c r="BT51" i="46" s="1"/>
  <c r="AE29" i="46"/>
  <c r="BS29" i="46" s="1"/>
  <c r="AE60" i="46"/>
  <c r="BT169" i="46"/>
  <c r="BR169" i="46"/>
  <c r="BR167" i="46"/>
  <c r="BT131" i="46"/>
  <c r="BR47" i="46"/>
  <c r="BT236" i="46"/>
  <c r="AE197" i="46"/>
  <c r="BT210" i="46"/>
  <c r="AE236" i="46"/>
  <c r="AE228" i="46"/>
  <c r="AE217" i="46"/>
  <c r="AD193" i="46"/>
  <c r="BT221" i="46"/>
  <c r="AC193" i="46"/>
  <c r="BT207" i="46"/>
  <c r="AB172" i="46"/>
  <c r="BT208" i="46"/>
  <c r="AE180" i="46"/>
  <c r="AE162" i="46"/>
  <c r="AZ196" i="46"/>
  <c r="AE158" i="46"/>
  <c r="BT219" i="46"/>
  <c r="BR163" i="46"/>
  <c r="BT163" i="46"/>
  <c r="BU170" i="46"/>
  <c r="AI170" i="46"/>
  <c r="BT118" i="46"/>
  <c r="BJ98" i="46"/>
  <c r="AE89" i="46"/>
  <c r="AE114" i="46"/>
  <c r="AE76" i="46"/>
  <c r="AE70" i="46"/>
  <c r="BT111" i="46"/>
  <c r="AE62" i="46"/>
  <c r="AY97" i="46"/>
  <c r="AE25" i="46"/>
  <c r="W244" i="46"/>
  <c r="AE46" i="46"/>
  <c r="BT89" i="46"/>
  <c r="AE43" i="46"/>
  <c r="AE41" i="46"/>
  <c r="AH244" i="46"/>
  <c r="AP244" i="46"/>
  <c r="AD201" i="46"/>
  <c r="AE184" i="46"/>
  <c r="AA201" i="46"/>
  <c r="AE218" i="46"/>
  <c r="AY201" i="46"/>
  <c r="AA193" i="46"/>
  <c r="AD172" i="46"/>
  <c r="AE183" i="46"/>
  <c r="AZ182" i="46"/>
  <c r="AE178" i="46"/>
  <c r="AE167" i="46"/>
  <c r="AE136" i="46"/>
  <c r="BT162" i="46"/>
  <c r="AE154" i="46"/>
  <c r="Y153" i="46"/>
  <c r="BT137" i="46"/>
  <c r="BT123" i="46"/>
  <c r="AE152" i="46"/>
  <c r="BT122" i="46"/>
  <c r="AE87" i="46"/>
  <c r="AR98" i="46"/>
  <c r="AE78" i="46"/>
  <c r="AE100" i="46"/>
  <c r="AE53" i="46"/>
  <c r="AE61" i="46"/>
  <c r="AQ244" i="46"/>
  <c r="AE32" i="46"/>
  <c r="BT68" i="46"/>
  <c r="BT77" i="46"/>
  <c r="AA97" i="46"/>
  <c r="BE244" i="46"/>
  <c r="AY153" i="46"/>
  <c r="AA153" i="46"/>
  <c r="AE109" i="46"/>
  <c r="AE123" i="46"/>
  <c r="BK98" i="46"/>
  <c r="AE85" i="46"/>
  <c r="BM98" i="46"/>
  <c r="AE96" i="46"/>
  <c r="AR97" i="46"/>
  <c r="AZ24" i="46"/>
  <c r="AD97" i="46"/>
  <c r="AC97" i="46"/>
  <c r="Z97" i="46"/>
  <c r="AB193" i="46"/>
  <c r="BK201" i="46"/>
  <c r="AC201" i="46"/>
  <c r="AR201" i="46"/>
  <c r="Y193" i="46"/>
  <c r="AE194" i="46"/>
  <c r="AC172" i="46"/>
  <c r="AE181" i="46"/>
  <c r="AE177" i="46"/>
  <c r="BJ153" i="46"/>
  <c r="AR172" i="46"/>
  <c r="BR173" i="46"/>
  <c r="AE166" i="46"/>
  <c r="BT165" i="46"/>
  <c r="BR165" i="46"/>
  <c r="AE157" i="46"/>
  <c r="AE155" i="46"/>
  <c r="AE144" i="46"/>
  <c r="Z143" i="46"/>
  <c r="AB153" i="46"/>
  <c r="AE160" i="46"/>
  <c r="BO149" i="46"/>
  <c r="BU149" i="46" s="1"/>
  <c r="BT119" i="46"/>
  <c r="AE132" i="46"/>
  <c r="AE113" i="46"/>
  <c r="AE102" i="46"/>
  <c r="BT141" i="46"/>
  <c r="AE84" i="46"/>
  <c r="AE90" i="46"/>
  <c r="AE79" i="46"/>
  <c r="BR78" i="46"/>
  <c r="BT78" i="46"/>
  <c r="BT88" i="46"/>
  <c r="BR88" i="46"/>
  <c r="AE68" i="46"/>
  <c r="AE48" i="46"/>
  <c r="Y97" i="46"/>
  <c r="AE24" i="46"/>
  <c r="BR58" i="46"/>
  <c r="BK45" i="46"/>
  <c r="BK97" i="46" s="1"/>
  <c r="BM97" i="46"/>
  <c r="AZ202" i="46"/>
  <c r="AX201" i="46"/>
  <c r="BR170" i="46"/>
  <c r="BT170" i="46"/>
  <c r="AR153" i="46"/>
  <c r="AZ154" i="46"/>
  <c r="AG149" i="46"/>
  <c r="AE131" i="46"/>
  <c r="BT114" i="46"/>
  <c r="AC98" i="46"/>
  <c r="BT37" i="46"/>
  <c r="AE30" i="46"/>
  <c r="BI244" i="46"/>
  <c r="X244" i="46"/>
  <c r="O244" i="46"/>
  <c r="Y172" i="46"/>
  <c r="AE176" i="46"/>
  <c r="BS243" i="46"/>
  <c r="AF243" i="46"/>
  <c r="BT216" i="46"/>
  <c r="BR216" i="46"/>
  <c r="Z201" i="46"/>
  <c r="BM193" i="46"/>
  <c r="Y201" i="46"/>
  <c r="AE187" i="46"/>
  <c r="Z172" i="46"/>
  <c r="AX172" i="46"/>
  <c r="AE168" i="46"/>
  <c r="AE199" i="46"/>
  <c r="AE202" i="46"/>
  <c r="AC143" i="46"/>
  <c r="AE140" i="46"/>
  <c r="AD153" i="46"/>
  <c r="BM153" i="46"/>
  <c r="AY98" i="46"/>
  <c r="AR143" i="46"/>
  <c r="AA98" i="46"/>
  <c r="BR110" i="46"/>
  <c r="AE182" i="46"/>
  <c r="AE72" i="46"/>
  <c r="AE47" i="46"/>
  <c r="AD98" i="46"/>
  <c r="AE75" i="46"/>
  <c r="AB97" i="46"/>
  <c r="AE37" i="46"/>
  <c r="AT244" i="46"/>
  <c r="AX97" i="46"/>
  <c r="AX208" i="42"/>
  <c r="BT168" i="42"/>
  <c r="Z168" i="42"/>
  <c r="AE168" i="42" s="1"/>
  <c r="AE215" i="42"/>
  <c r="AR194" i="42"/>
  <c r="AY194" i="42"/>
  <c r="AX194" i="42"/>
  <c r="Z194" i="42"/>
  <c r="AD194" i="42"/>
  <c r="BM194" i="42"/>
  <c r="AB194" i="42"/>
  <c r="AX215" i="42"/>
  <c r="Y194" i="42"/>
  <c r="AA194" i="42"/>
  <c r="AC194" i="42"/>
  <c r="AR215" i="42"/>
  <c r="AY215" i="42"/>
  <c r="AX216" i="42"/>
  <c r="AE216" i="42"/>
  <c r="AR216" i="42"/>
  <c r="AY216" i="42"/>
  <c r="P236" i="45"/>
  <c r="Q236" i="45"/>
  <c r="R236" i="45"/>
  <c r="S236" i="45"/>
  <c r="T236" i="45"/>
  <c r="U236" i="45"/>
  <c r="AJ236" i="45"/>
  <c r="AK236" i="45"/>
  <c r="AL236" i="45"/>
  <c r="AM236" i="45"/>
  <c r="AO236" i="45"/>
  <c r="AS236" i="45"/>
  <c r="AU236" i="45"/>
  <c r="BA236" i="45"/>
  <c r="BB236" i="45"/>
  <c r="BC236" i="45"/>
  <c r="BD236" i="45"/>
  <c r="BF236" i="45"/>
  <c r="BG236" i="45"/>
  <c r="BL236" i="45"/>
  <c r="AN61" i="45"/>
  <c r="AP61" i="45"/>
  <c r="AQ61" i="45"/>
  <c r="AT61" i="45"/>
  <c r="AV61" i="45"/>
  <c r="AW61" i="45"/>
  <c r="BE61" i="45"/>
  <c r="BI61" i="45"/>
  <c r="BQ61" i="45"/>
  <c r="AN62" i="45"/>
  <c r="AP62" i="45"/>
  <c r="AQ62" i="45"/>
  <c r="AT62" i="45"/>
  <c r="AV62" i="45"/>
  <c r="AW62" i="45"/>
  <c r="BE62" i="45"/>
  <c r="BI62" i="45"/>
  <c r="BQ62" i="45"/>
  <c r="AN63" i="45"/>
  <c r="AP63" i="45"/>
  <c r="AQ63" i="45"/>
  <c r="AT63" i="45"/>
  <c r="AV63" i="45"/>
  <c r="AW63" i="45"/>
  <c r="BE63" i="45"/>
  <c r="BI63" i="45"/>
  <c r="BQ63" i="45"/>
  <c r="AH61" i="45"/>
  <c r="AH62" i="45"/>
  <c r="AH63" i="45"/>
  <c r="V61" i="45"/>
  <c r="W61" i="45"/>
  <c r="X61" i="45"/>
  <c r="V62" i="45"/>
  <c r="W62" i="45"/>
  <c r="X62" i="45"/>
  <c r="V63" i="45"/>
  <c r="W63" i="45"/>
  <c r="X63" i="45"/>
  <c r="O61" i="45"/>
  <c r="BM61" i="45" s="1"/>
  <c r="O62" i="45"/>
  <c r="O63" i="45"/>
  <c r="BM63" i="45" s="1"/>
  <c r="BQ131" i="45"/>
  <c r="Y131" i="45"/>
  <c r="Z131" i="45"/>
  <c r="AA131" i="45"/>
  <c r="AB131" i="45"/>
  <c r="AC131" i="45"/>
  <c r="AD131" i="45"/>
  <c r="AH131" i="45"/>
  <c r="V131" i="45"/>
  <c r="W131" i="45"/>
  <c r="X131" i="45"/>
  <c r="O24" i="45"/>
  <c r="V24" i="45"/>
  <c r="W24" i="45"/>
  <c r="X24" i="45"/>
  <c r="Y24" i="45"/>
  <c r="AH24" i="45"/>
  <c r="AN24" i="45"/>
  <c r="AP24" i="45"/>
  <c r="AQ24" i="45"/>
  <c r="AT24" i="45"/>
  <c r="AV24" i="45"/>
  <c r="AW24" i="45"/>
  <c r="BE24" i="45"/>
  <c r="BI24" i="45"/>
  <c r="BQ24" i="45"/>
  <c r="O25" i="45"/>
  <c r="V25" i="45"/>
  <c r="W25" i="45"/>
  <c r="X25" i="45"/>
  <c r="Y25" i="45"/>
  <c r="AH25" i="45"/>
  <c r="AN25" i="45"/>
  <c r="AP25" i="45"/>
  <c r="AQ25" i="45"/>
  <c r="AT25" i="45"/>
  <c r="AV25" i="45"/>
  <c r="AW25" i="45"/>
  <c r="BE25" i="45"/>
  <c r="BI25" i="45"/>
  <c r="BQ25" i="45"/>
  <c r="O28" i="45"/>
  <c r="AA28" i="45" s="1"/>
  <c r="V28" i="45"/>
  <c r="W28" i="45"/>
  <c r="X28" i="45"/>
  <c r="Y28" i="45"/>
  <c r="AH28" i="45"/>
  <c r="AN28" i="45"/>
  <c r="AP28" i="45"/>
  <c r="AQ28" i="45"/>
  <c r="AT28" i="45"/>
  <c r="AV28" i="45"/>
  <c r="AW28" i="45"/>
  <c r="BE28" i="45"/>
  <c r="BI28" i="45"/>
  <c r="BM28" i="45"/>
  <c r="BQ28" i="45"/>
  <c r="O31" i="45"/>
  <c r="V31" i="45"/>
  <c r="W31" i="45"/>
  <c r="X31" i="45"/>
  <c r="Y31" i="45"/>
  <c r="AH31" i="45"/>
  <c r="AN31" i="45"/>
  <c r="AP31" i="45"/>
  <c r="AQ31" i="45"/>
  <c r="AT31" i="45"/>
  <c r="AV31" i="45"/>
  <c r="AW31" i="45"/>
  <c r="BE31" i="45"/>
  <c r="BI31" i="45"/>
  <c r="BQ31" i="45"/>
  <c r="O34" i="45"/>
  <c r="AC34" i="45" s="1"/>
  <c r="V34" i="45"/>
  <c r="W34" i="45"/>
  <c r="X34" i="45"/>
  <c r="Y34" i="45"/>
  <c r="AH34" i="45"/>
  <c r="AN34" i="45"/>
  <c r="AP34" i="45"/>
  <c r="AT34" i="45"/>
  <c r="AV34" i="45"/>
  <c r="AW34" i="45"/>
  <c r="AY34" i="45" s="1"/>
  <c r="BE34" i="45"/>
  <c r="BI34" i="45"/>
  <c r="BQ34" i="45"/>
  <c r="O60" i="45"/>
  <c r="V60" i="45"/>
  <c r="W60" i="45"/>
  <c r="X60" i="45"/>
  <c r="Y60" i="45"/>
  <c r="AH60" i="45"/>
  <c r="AN60" i="45"/>
  <c r="AP60" i="45"/>
  <c r="AQ60" i="45"/>
  <c r="AT60" i="45"/>
  <c r="AV60" i="45"/>
  <c r="AW60" i="45"/>
  <c r="BE60" i="45"/>
  <c r="BI60" i="45"/>
  <c r="BQ60" i="45"/>
  <c r="O37" i="45"/>
  <c r="Y37" i="45" s="1"/>
  <c r="V37" i="45"/>
  <c r="W37" i="45"/>
  <c r="X37" i="45"/>
  <c r="AH37" i="45"/>
  <c r="AN37" i="45"/>
  <c r="AP37" i="45"/>
  <c r="AQ37" i="45"/>
  <c r="AT37" i="45"/>
  <c r="AV37" i="45"/>
  <c r="AW37" i="45"/>
  <c r="BE37" i="45"/>
  <c r="BI37" i="45"/>
  <c r="BQ37" i="45"/>
  <c r="O38" i="45"/>
  <c r="AC38" i="45" s="1"/>
  <c r="V38" i="45"/>
  <c r="W38" i="45"/>
  <c r="X38" i="45"/>
  <c r="Y38" i="45"/>
  <c r="AH38" i="45"/>
  <c r="AN38" i="45"/>
  <c r="AP38" i="45"/>
  <c r="AQ38" i="45"/>
  <c r="AT38" i="45"/>
  <c r="AV38" i="45"/>
  <c r="AW38" i="45"/>
  <c r="BE38" i="45"/>
  <c r="BI38" i="45"/>
  <c r="BQ38" i="45"/>
  <c r="O41" i="45"/>
  <c r="AC41" i="45" s="1"/>
  <c r="V41" i="45"/>
  <c r="W41" i="45"/>
  <c r="X41" i="45"/>
  <c r="Y41" i="45"/>
  <c r="AH41" i="45"/>
  <c r="AN41" i="45"/>
  <c r="AP41" i="45"/>
  <c r="AT41" i="45"/>
  <c r="AV41" i="45"/>
  <c r="AW41" i="45"/>
  <c r="AY41" i="45" s="1"/>
  <c r="BE41" i="45"/>
  <c r="BI41" i="45"/>
  <c r="BQ41" i="45"/>
  <c r="O45" i="45"/>
  <c r="AC45" i="45" s="1"/>
  <c r="V45" i="45"/>
  <c r="W45" i="45"/>
  <c r="X45" i="45"/>
  <c r="Y45" i="45"/>
  <c r="AH45" i="45"/>
  <c r="AN45" i="45"/>
  <c r="AP45" i="45"/>
  <c r="AQ45" i="45"/>
  <c r="AT45" i="45"/>
  <c r="AV45" i="45"/>
  <c r="AW45" i="45"/>
  <c r="BE45" i="45"/>
  <c r="BH45" i="45"/>
  <c r="BI45" i="45"/>
  <c r="BQ45" i="45"/>
  <c r="O46" i="45"/>
  <c r="AA46" i="45" s="1"/>
  <c r="V46" i="45"/>
  <c r="W46" i="45"/>
  <c r="X46" i="45"/>
  <c r="Y46" i="45"/>
  <c r="AH46" i="45"/>
  <c r="AN46" i="45"/>
  <c r="AP46" i="45"/>
  <c r="AQ46" i="45"/>
  <c r="AT46" i="45"/>
  <c r="AV46" i="45"/>
  <c r="AW46" i="45"/>
  <c r="BE46" i="45"/>
  <c r="BI46" i="45"/>
  <c r="BQ46" i="45"/>
  <c r="O55" i="45"/>
  <c r="Y55" i="45" s="1"/>
  <c r="V55" i="45"/>
  <c r="W55" i="45"/>
  <c r="X55" i="45"/>
  <c r="AH55" i="45"/>
  <c r="AN55" i="45"/>
  <c r="AP55" i="45"/>
  <c r="AQ55" i="45"/>
  <c r="AT55" i="45"/>
  <c r="AV55" i="45"/>
  <c r="AW55" i="45"/>
  <c r="BE55" i="45"/>
  <c r="BI55" i="45"/>
  <c r="BQ55" i="45"/>
  <c r="O56" i="45"/>
  <c r="AC56" i="45" s="1"/>
  <c r="V56" i="45"/>
  <c r="W56" i="45"/>
  <c r="X56" i="45"/>
  <c r="AH56" i="45"/>
  <c r="AN56" i="45"/>
  <c r="AP56" i="45"/>
  <c r="AT56" i="45"/>
  <c r="AV56" i="45"/>
  <c r="AW56" i="45"/>
  <c r="AY56" i="45" s="1"/>
  <c r="BE56" i="45"/>
  <c r="BI56" i="45"/>
  <c r="BQ56" i="45"/>
  <c r="O75" i="45"/>
  <c r="V75" i="45"/>
  <c r="W75" i="45"/>
  <c r="X75" i="45"/>
  <c r="Y75" i="45"/>
  <c r="AH75" i="45"/>
  <c r="AN75" i="45"/>
  <c r="AP75" i="45"/>
  <c r="AQ75" i="45"/>
  <c r="AT75" i="45"/>
  <c r="AV75" i="45"/>
  <c r="AW75" i="45"/>
  <c r="BE75" i="45"/>
  <c r="BI75" i="45"/>
  <c r="BQ75" i="45"/>
  <c r="O64" i="45"/>
  <c r="V64" i="45"/>
  <c r="W64" i="45"/>
  <c r="X64" i="45"/>
  <c r="Y64" i="45"/>
  <c r="AH64" i="45"/>
  <c r="AN64" i="45"/>
  <c r="AP64" i="45"/>
  <c r="AT64" i="45"/>
  <c r="AV64" i="45"/>
  <c r="AW64" i="45"/>
  <c r="AY64" i="45" s="1"/>
  <c r="BE64" i="45"/>
  <c r="BI64" i="45"/>
  <c r="BQ64" i="45"/>
  <c r="O70" i="45"/>
  <c r="Y70" i="45" s="1"/>
  <c r="V70" i="45"/>
  <c r="W70" i="45"/>
  <c r="X70" i="45"/>
  <c r="AH70" i="45"/>
  <c r="AN70" i="45"/>
  <c r="AP70" i="45"/>
  <c r="AT70" i="45"/>
  <c r="AV70" i="45"/>
  <c r="AW70" i="45"/>
  <c r="AY70" i="45" s="1"/>
  <c r="BE70" i="45"/>
  <c r="BI70" i="45"/>
  <c r="BQ70" i="45"/>
  <c r="O71" i="45"/>
  <c r="V71" i="45"/>
  <c r="W71" i="45"/>
  <c r="X71" i="45"/>
  <c r="Y71" i="45"/>
  <c r="AH71" i="45"/>
  <c r="AN71" i="45"/>
  <c r="AP71" i="45"/>
  <c r="AT71" i="45"/>
  <c r="AV71" i="45"/>
  <c r="AW71" i="45"/>
  <c r="AY71" i="45" s="1"/>
  <c r="BE71" i="45"/>
  <c r="BI71" i="45"/>
  <c r="BQ71" i="45"/>
  <c r="O159" i="45"/>
  <c r="V159" i="45"/>
  <c r="W159" i="45"/>
  <c r="X159" i="45"/>
  <c r="Y159" i="45"/>
  <c r="AH159" i="45"/>
  <c r="AN159" i="45"/>
  <c r="AP159" i="45"/>
  <c r="AQ159" i="45"/>
  <c r="AT159" i="45"/>
  <c r="AV159" i="45"/>
  <c r="AW159" i="45"/>
  <c r="BE159" i="45"/>
  <c r="BI159" i="45"/>
  <c r="BQ159" i="45"/>
  <c r="O76" i="45"/>
  <c r="V76" i="45"/>
  <c r="W76" i="45"/>
  <c r="X76" i="45"/>
  <c r="Y76" i="45"/>
  <c r="AH76" i="45"/>
  <c r="AN76" i="45"/>
  <c r="AP76" i="45"/>
  <c r="AT76" i="45"/>
  <c r="AV76" i="45"/>
  <c r="AW76" i="45"/>
  <c r="AY76" i="45" s="1"/>
  <c r="BE76" i="45"/>
  <c r="BI76" i="45"/>
  <c r="BQ76" i="45"/>
  <c r="O169" i="45"/>
  <c r="V169" i="45"/>
  <c r="W169" i="45"/>
  <c r="X169" i="45"/>
  <c r="Y169" i="45"/>
  <c r="AH169" i="45"/>
  <c r="AN169" i="45"/>
  <c r="AP169" i="45"/>
  <c r="AQ169" i="45"/>
  <c r="AT169" i="45"/>
  <c r="AV169" i="45"/>
  <c r="AW169" i="45"/>
  <c r="BE169" i="45"/>
  <c r="BI169" i="45"/>
  <c r="BQ169" i="45"/>
  <c r="O179" i="45"/>
  <c r="AC179" i="45" s="1"/>
  <c r="V179" i="45"/>
  <c r="W179" i="45"/>
  <c r="X179" i="45"/>
  <c r="AH179" i="45"/>
  <c r="AN179" i="45"/>
  <c r="AP179" i="45"/>
  <c r="AT179" i="45"/>
  <c r="AV179" i="45"/>
  <c r="AW179" i="45"/>
  <c r="AY179" i="45" s="1"/>
  <c r="BE179" i="45"/>
  <c r="BI179" i="45"/>
  <c r="BQ179" i="45"/>
  <c r="O77" i="45"/>
  <c r="V77" i="45"/>
  <c r="W77" i="45"/>
  <c r="X77" i="45"/>
  <c r="Y77" i="45"/>
  <c r="AH77" i="45"/>
  <c r="AN77" i="45"/>
  <c r="AP77" i="45"/>
  <c r="AQ77" i="45"/>
  <c r="AT77" i="45"/>
  <c r="AV77" i="45"/>
  <c r="AW77" i="45"/>
  <c r="BE77" i="45"/>
  <c r="BI77" i="45"/>
  <c r="BQ77" i="45"/>
  <c r="O80" i="45"/>
  <c r="Y80" i="45" s="1"/>
  <c r="V80" i="45"/>
  <c r="W80" i="45"/>
  <c r="X80" i="45"/>
  <c r="AH80" i="45"/>
  <c r="AN80" i="45"/>
  <c r="AP80" i="45"/>
  <c r="AQ80" i="45"/>
  <c r="AT80" i="45"/>
  <c r="AV80" i="45"/>
  <c r="AW80" i="45"/>
  <c r="BE80" i="45"/>
  <c r="BI80" i="45"/>
  <c r="BQ80" i="45"/>
  <c r="O81" i="45"/>
  <c r="AC81" i="45" s="1"/>
  <c r="V81" i="45"/>
  <c r="W81" i="45"/>
  <c r="X81" i="45"/>
  <c r="Y81" i="45"/>
  <c r="AH81" i="45"/>
  <c r="AN81" i="45"/>
  <c r="AP81" i="45"/>
  <c r="AQ81" i="45"/>
  <c r="AT81" i="45"/>
  <c r="AV81" i="45"/>
  <c r="AW81" i="45"/>
  <c r="BE81" i="45"/>
  <c r="BI81" i="45"/>
  <c r="BQ81" i="45"/>
  <c r="O87" i="45"/>
  <c r="Y87" i="45" s="1"/>
  <c r="V87" i="45"/>
  <c r="W87" i="45"/>
  <c r="X87" i="45"/>
  <c r="AH87" i="45"/>
  <c r="AN87" i="45"/>
  <c r="AP87" i="45"/>
  <c r="AQ87" i="45"/>
  <c r="AT87" i="45"/>
  <c r="AV87" i="45"/>
  <c r="AW87" i="45"/>
  <c r="BE87" i="45"/>
  <c r="BI87" i="45"/>
  <c r="BQ87" i="45"/>
  <c r="O85" i="45"/>
  <c r="Y85" i="45" s="1"/>
  <c r="V85" i="45"/>
  <c r="W85" i="45"/>
  <c r="X85" i="45"/>
  <c r="AH85" i="45"/>
  <c r="AN85" i="45"/>
  <c r="AP85" i="45"/>
  <c r="AQ85" i="45"/>
  <c r="AT85" i="45"/>
  <c r="AV85" i="45"/>
  <c r="AW85" i="45"/>
  <c r="BE85" i="45"/>
  <c r="BI85" i="45"/>
  <c r="BQ85" i="45"/>
  <c r="O88" i="45"/>
  <c r="AC88" i="45" s="1"/>
  <c r="V88" i="45"/>
  <c r="W88" i="45"/>
  <c r="X88" i="45"/>
  <c r="Y88" i="45"/>
  <c r="AH88" i="45"/>
  <c r="AN88" i="45"/>
  <c r="AP88" i="45"/>
  <c r="AQ88" i="45"/>
  <c r="AT88" i="45"/>
  <c r="AV88" i="45"/>
  <c r="AW88" i="45"/>
  <c r="BE88" i="45"/>
  <c r="BI88" i="45"/>
  <c r="BQ88" i="45"/>
  <c r="O91" i="45"/>
  <c r="Y91" i="45" s="1"/>
  <c r="V91" i="45"/>
  <c r="W91" i="45"/>
  <c r="X91" i="45"/>
  <c r="AH91" i="45"/>
  <c r="AN91" i="45"/>
  <c r="AP91" i="45"/>
  <c r="AQ91" i="45"/>
  <c r="AT91" i="45"/>
  <c r="AV91" i="45"/>
  <c r="AW91" i="45"/>
  <c r="BE91" i="45"/>
  <c r="BI91" i="45"/>
  <c r="BQ91" i="45"/>
  <c r="O95" i="45"/>
  <c r="Y95" i="45" s="1"/>
  <c r="V95" i="45"/>
  <c r="W95" i="45"/>
  <c r="X95" i="45"/>
  <c r="AH95" i="45"/>
  <c r="AN95" i="45"/>
  <c r="AP95" i="45"/>
  <c r="AQ95" i="45"/>
  <c r="AT95" i="45"/>
  <c r="AV95" i="45"/>
  <c r="AW95" i="45"/>
  <c r="BE95" i="45"/>
  <c r="BI95" i="45"/>
  <c r="BQ95" i="45"/>
  <c r="O99" i="45"/>
  <c r="AC99" i="45" s="1"/>
  <c r="V99" i="45"/>
  <c r="W99" i="45"/>
  <c r="X99" i="45"/>
  <c r="AH99" i="45"/>
  <c r="AN99" i="45"/>
  <c r="AP99" i="45"/>
  <c r="AQ99" i="45"/>
  <c r="AT99" i="45"/>
  <c r="AV99" i="45"/>
  <c r="AW99" i="45"/>
  <c r="BE99" i="45"/>
  <c r="BI99" i="45"/>
  <c r="BQ99" i="45"/>
  <c r="O105" i="45"/>
  <c r="Y105" i="45" s="1"/>
  <c r="V105" i="45"/>
  <c r="W105" i="45"/>
  <c r="X105" i="45"/>
  <c r="AH105" i="45"/>
  <c r="AN105" i="45"/>
  <c r="AP105" i="45"/>
  <c r="AQ105" i="45"/>
  <c r="AT105" i="45"/>
  <c r="AV105" i="45"/>
  <c r="AW105" i="45"/>
  <c r="BE105" i="45"/>
  <c r="BI105" i="45"/>
  <c r="BQ105" i="45"/>
  <c r="O111" i="45"/>
  <c r="Y111" i="45" s="1"/>
  <c r="V111" i="45"/>
  <c r="W111" i="45"/>
  <c r="X111" i="45"/>
  <c r="AH111" i="45"/>
  <c r="AN111" i="45"/>
  <c r="AP111" i="45"/>
  <c r="AQ111" i="45"/>
  <c r="AT111" i="45"/>
  <c r="AV111" i="45"/>
  <c r="AW111" i="45"/>
  <c r="BE111" i="45"/>
  <c r="BI111" i="45"/>
  <c r="BQ111" i="45"/>
  <c r="O112" i="45"/>
  <c r="Y112" i="45" s="1"/>
  <c r="V112" i="45"/>
  <c r="W112" i="45"/>
  <c r="X112" i="45"/>
  <c r="AH112" i="45"/>
  <c r="AN112" i="45"/>
  <c r="AP112" i="45"/>
  <c r="AQ112" i="45"/>
  <c r="AT112" i="45"/>
  <c r="AV112" i="45"/>
  <c r="AW112" i="45"/>
  <c r="BE112" i="45"/>
  <c r="BI112" i="45"/>
  <c r="BQ112" i="45"/>
  <c r="O113" i="45"/>
  <c r="V113" i="45"/>
  <c r="W113" i="45"/>
  <c r="X113" i="45"/>
  <c r="Y113" i="45"/>
  <c r="AH113" i="45"/>
  <c r="AN113" i="45"/>
  <c r="AP113" i="45"/>
  <c r="AQ113" i="45"/>
  <c r="AT113" i="45"/>
  <c r="AV113" i="45"/>
  <c r="AW113" i="45"/>
  <c r="BE113" i="45"/>
  <c r="BI113" i="45"/>
  <c r="BQ113" i="45"/>
  <c r="O118" i="45"/>
  <c r="AC118" i="45" s="1"/>
  <c r="V118" i="45"/>
  <c r="W118" i="45"/>
  <c r="X118" i="45"/>
  <c r="AH118" i="45"/>
  <c r="AN118" i="45"/>
  <c r="AP118" i="45"/>
  <c r="AT118" i="45"/>
  <c r="AV118" i="45"/>
  <c r="AW118" i="45"/>
  <c r="AY118" i="45" s="1"/>
  <c r="BE118" i="45"/>
  <c r="BI118" i="45"/>
  <c r="BQ118" i="45"/>
  <c r="O120" i="45"/>
  <c r="AA120" i="45" s="1"/>
  <c r="V120" i="45"/>
  <c r="W120" i="45"/>
  <c r="X120" i="45"/>
  <c r="Y120" i="45"/>
  <c r="AH120" i="45"/>
  <c r="AN120" i="45"/>
  <c r="AP120" i="45"/>
  <c r="AQ120" i="45"/>
  <c r="AT120" i="45"/>
  <c r="AV120" i="45"/>
  <c r="AW120" i="45"/>
  <c r="BE120" i="45"/>
  <c r="BI120" i="45"/>
  <c r="BQ120" i="45"/>
  <c r="O121" i="45"/>
  <c r="AC121" i="45" s="1"/>
  <c r="V121" i="45"/>
  <c r="W121" i="45"/>
  <c r="X121" i="45"/>
  <c r="Y121" i="45"/>
  <c r="AH121" i="45"/>
  <c r="AN121" i="45"/>
  <c r="AP121" i="45"/>
  <c r="AQ121" i="45"/>
  <c r="AT121" i="45"/>
  <c r="AV121" i="45"/>
  <c r="AW121" i="45"/>
  <c r="BE121" i="45"/>
  <c r="BI121" i="45"/>
  <c r="BQ121" i="45"/>
  <c r="O123" i="45"/>
  <c r="AA123" i="45" s="1"/>
  <c r="V123" i="45"/>
  <c r="W123" i="45"/>
  <c r="X123" i="45"/>
  <c r="AH123" i="45"/>
  <c r="AN123" i="45"/>
  <c r="AP123" i="45"/>
  <c r="AQ123" i="45"/>
  <c r="AT123" i="45"/>
  <c r="AV123" i="45"/>
  <c r="AW123" i="45"/>
  <c r="BE123" i="45"/>
  <c r="BI123" i="45"/>
  <c r="BQ123" i="45"/>
  <c r="O127" i="45"/>
  <c r="AA127" i="45" s="1"/>
  <c r="V127" i="45"/>
  <c r="W127" i="45"/>
  <c r="X127" i="45"/>
  <c r="Y127" i="45"/>
  <c r="AH127" i="45"/>
  <c r="AN127" i="45"/>
  <c r="AP127" i="45"/>
  <c r="AQ127" i="45"/>
  <c r="AT127" i="45"/>
  <c r="AV127" i="45"/>
  <c r="AW127" i="45"/>
  <c r="BE127" i="45"/>
  <c r="BI127" i="45"/>
  <c r="BQ127" i="45"/>
  <c r="O130" i="45"/>
  <c r="V130" i="45"/>
  <c r="W130" i="45"/>
  <c r="X130" i="45"/>
  <c r="Y130" i="45"/>
  <c r="AH130" i="45"/>
  <c r="AN130" i="45"/>
  <c r="AP130" i="45"/>
  <c r="AQ130" i="45"/>
  <c r="AT130" i="45"/>
  <c r="AV130" i="45"/>
  <c r="AW130" i="45"/>
  <c r="BE130" i="45"/>
  <c r="BI130" i="45"/>
  <c r="BQ130" i="45"/>
  <c r="O132" i="45"/>
  <c r="AA132" i="45" s="1"/>
  <c r="V132" i="45"/>
  <c r="W132" i="45"/>
  <c r="X132" i="45"/>
  <c r="Y132" i="45"/>
  <c r="AH132" i="45"/>
  <c r="AN132" i="45"/>
  <c r="AP132" i="45"/>
  <c r="AQ132" i="45"/>
  <c r="AT132" i="45"/>
  <c r="AV132" i="45"/>
  <c r="AW132" i="45"/>
  <c r="BE132" i="45"/>
  <c r="BI132" i="45"/>
  <c r="BQ132" i="45"/>
  <c r="O133" i="45"/>
  <c r="AA133" i="45" s="1"/>
  <c r="V133" i="45"/>
  <c r="W133" i="45"/>
  <c r="X133" i="45"/>
  <c r="AH133" i="45"/>
  <c r="AN133" i="45"/>
  <c r="AP133" i="45"/>
  <c r="AQ133" i="45"/>
  <c r="AT133" i="45"/>
  <c r="AV133" i="45"/>
  <c r="AW133" i="45"/>
  <c r="BE133" i="45"/>
  <c r="BI133" i="45"/>
  <c r="BQ133" i="45"/>
  <c r="O135" i="45"/>
  <c r="AC135" i="45" s="1"/>
  <c r="V135" i="45"/>
  <c r="W135" i="45"/>
  <c r="X135" i="45"/>
  <c r="Y135" i="45"/>
  <c r="AH135" i="45"/>
  <c r="AN135" i="45"/>
  <c r="AP135" i="45"/>
  <c r="AQ135" i="45"/>
  <c r="AT135" i="45"/>
  <c r="AV135" i="45"/>
  <c r="AW135" i="45"/>
  <c r="AY135" i="45" s="1"/>
  <c r="BE135" i="45"/>
  <c r="BI135" i="45"/>
  <c r="BQ135" i="45"/>
  <c r="O137" i="45"/>
  <c r="V137" i="45"/>
  <c r="W137" i="45"/>
  <c r="X137" i="45"/>
  <c r="Y137" i="45"/>
  <c r="AH137" i="45"/>
  <c r="AN137" i="45"/>
  <c r="AP137" i="45"/>
  <c r="AQ137" i="45"/>
  <c r="AT137" i="45"/>
  <c r="AV137" i="45"/>
  <c r="AW137" i="45"/>
  <c r="BE137" i="45"/>
  <c r="BI137" i="45"/>
  <c r="BQ137" i="45"/>
  <c r="O139" i="45"/>
  <c r="Y139" i="45" s="1"/>
  <c r="V139" i="45"/>
  <c r="W139" i="45"/>
  <c r="X139" i="45"/>
  <c r="AH139" i="45"/>
  <c r="AN139" i="45"/>
  <c r="AP139" i="45"/>
  <c r="AQ139" i="45"/>
  <c r="AT139" i="45"/>
  <c r="AV139" i="45"/>
  <c r="AW139" i="45"/>
  <c r="BE139" i="45"/>
  <c r="BI139" i="45"/>
  <c r="BQ139" i="45"/>
  <c r="O140" i="45"/>
  <c r="Y140" i="45" s="1"/>
  <c r="V140" i="45"/>
  <c r="W140" i="45"/>
  <c r="X140" i="45"/>
  <c r="AH140" i="45"/>
  <c r="AN140" i="45"/>
  <c r="AP140" i="45"/>
  <c r="AQ140" i="45"/>
  <c r="AT140" i="45"/>
  <c r="AV140" i="45"/>
  <c r="AW140" i="45"/>
  <c r="BE140" i="45"/>
  <c r="BI140" i="45"/>
  <c r="BQ140" i="45"/>
  <c r="O141" i="45"/>
  <c r="AC141" i="45" s="1"/>
  <c r="V141" i="45"/>
  <c r="W141" i="45"/>
  <c r="X141" i="45"/>
  <c r="Y141" i="45"/>
  <c r="AH141" i="45"/>
  <c r="AN141" i="45"/>
  <c r="AP141" i="45"/>
  <c r="AQ141" i="45"/>
  <c r="AT141" i="45"/>
  <c r="AV141" i="45"/>
  <c r="AW141" i="45"/>
  <c r="BE141" i="45"/>
  <c r="BI141" i="45"/>
  <c r="BQ141" i="45"/>
  <c r="O174" i="45"/>
  <c r="AA174" i="45" s="1"/>
  <c r="V174" i="45"/>
  <c r="W174" i="45"/>
  <c r="X174" i="45"/>
  <c r="Y174" i="45"/>
  <c r="AH174" i="45"/>
  <c r="AN174" i="45"/>
  <c r="AP174" i="45"/>
  <c r="AQ174" i="45"/>
  <c r="AT174" i="45"/>
  <c r="AV174" i="45"/>
  <c r="AW174" i="45"/>
  <c r="BE174" i="45"/>
  <c r="BI174" i="45"/>
  <c r="BQ174" i="45"/>
  <c r="O171" i="45"/>
  <c r="Y171" i="45" s="1"/>
  <c r="V171" i="45"/>
  <c r="W171" i="45"/>
  <c r="X171" i="45"/>
  <c r="AH171" i="45"/>
  <c r="AN171" i="45"/>
  <c r="AP171" i="45"/>
  <c r="AQ171" i="45"/>
  <c r="AT171" i="45"/>
  <c r="AV171" i="45"/>
  <c r="AW171" i="45"/>
  <c r="BE171" i="45"/>
  <c r="BI171" i="45"/>
  <c r="BQ171" i="45"/>
  <c r="O117" i="45"/>
  <c r="V117" i="45"/>
  <c r="W117" i="45"/>
  <c r="X117" i="45"/>
  <c r="AH117" i="45"/>
  <c r="AN117" i="45"/>
  <c r="AP117" i="45"/>
  <c r="AQ117" i="45"/>
  <c r="AT117" i="45"/>
  <c r="AV117" i="45"/>
  <c r="AW117" i="45"/>
  <c r="BE117" i="45"/>
  <c r="BI117" i="45"/>
  <c r="BQ117" i="45"/>
  <c r="O147" i="45"/>
  <c r="AA147" i="45" s="1"/>
  <c r="V147" i="45"/>
  <c r="W147" i="45"/>
  <c r="X147" i="45"/>
  <c r="AH147" i="45"/>
  <c r="AN147" i="45"/>
  <c r="AP147" i="45"/>
  <c r="AQ147" i="45"/>
  <c r="AT147" i="45"/>
  <c r="AV147" i="45"/>
  <c r="AW147" i="45"/>
  <c r="BE147" i="45"/>
  <c r="BI147" i="45"/>
  <c r="BQ147" i="45"/>
  <c r="O149" i="45"/>
  <c r="V149" i="45"/>
  <c r="W149" i="45"/>
  <c r="X149" i="45"/>
  <c r="Y149" i="45"/>
  <c r="AH149" i="45"/>
  <c r="AN149" i="45"/>
  <c r="AP149" i="45"/>
  <c r="AQ149" i="45"/>
  <c r="AT149" i="45"/>
  <c r="AV149" i="45"/>
  <c r="AW149" i="45"/>
  <c r="BE149" i="45"/>
  <c r="BI149" i="45"/>
  <c r="BQ149" i="45"/>
  <c r="O109" i="45"/>
  <c r="Y109" i="45" s="1"/>
  <c r="V109" i="45"/>
  <c r="W109" i="45"/>
  <c r="X109" i="45"/>
  <c r="AH109" i="45"/>
  <c r="AN109" i="45"/>
  <c r="AP109" i="45"/>
  <c r="AT109" i="45"/>
  <c r="AV109" i="45"/>
  <c r="AW109" i="45"/>
  <c r="AY109" i="45" s="1"/>
  <c r="BE109" i="45"/>
  <c r="BI109" i="45"/>
  <c r="BQ109" i="45"/>
  <c r="O151" i="45"/>
  <c r="V151" i="45"/>
  <c r="W151" i="45"/>
  <c r="X151" i="45"/>
  <c r="Y151" i="45"/>
  <c r="AH151" i="45"/>
  <c r="AN151" i="45"/>
  <c r="AP151" i="45"/>
  <c r="AQ151" i="45"/>
  <c r="AT151" i="45"/>
  <c r="AV151" i="45"/>
  <c r="AW151" i="45"/>
  <c r="BE151" i="45"/>
  <c r="BI151" i="45"/>
  <c r="BQ151" i="45"/>
  <c r="O157" i="45"/>
  <c r="AC157" i="45" s="1"/>
  <c r="V157" i="45"/>
  <c r="W157" i="45"/>
  <c r="X157" i="45"/>
  <c r="Y157" i="45"/>
  <c r="AH157" i="45"/>
  <c r="AN157" i="45"/>
  <c r="AP157" i="45"/>
  <c r="AT157" i="45"/>
  <c r="AV157" i="45"/>
  <c r="AW157" i="45"/>
  <c r="AY157" i="45" s="1"/>
  <c r="BE157" i="45"/>
  <c r="BI157" i="45"/>
  <c r="BQ157" i="45"/>
  <c r="O165" i="45"/>
  <c r="V165" i="45"/>
  <c r="W165" i="45"/>
  <c r="X165" i="45"/>
  <c r="Y165" i="45"/>
  <c r="AH165" i="45"/>
  <c r="AN165" i="45"/>
  <c r="AP165" i="45"/>
  <c r="AQ165" i="45"/>
  <c r="AT165" i="45"/>
  <c r="AV165" i="45"/>
  <c r="AW165" i="45"/>
  <c r="BE165" i="45"/>
  <c r="BI165" i="45"/>
  <c r="BQ165" i="45"/>
  <c r="O175" i="45"/>
  <c r="AC175" i="45" s="1"/>
  <c r="V175" i="45"/>
  <c r="W175" i="45"/>
  <c r="X175" i="45"/>
  <c r="AH175" i="45"/>
  <c r="AN175" i="45"/>
  <c r="AP175" i="45"/>
  <c r="AQ175" i="45"/>
  <c r="AT175" i="45"/>
  <c r="AV175" i="45"/>
  <c r="AW175" i="45"/>
  <c r="BE175" i="45"/>
  <c r="BI175" i="45"/>
  <c r="BQ175" i="45"/>
  <c r="O168" i="45"/>
  <c r="V168" i="45"/>
  <c r="W168" i="45"/>
  <c r="X168" i="45"/>
  <c r="Y168" i="45"/>
  <c r="AH168" i="45"/>
  <c r="AN168" i="45"/>
  <c r="AP168" i="45"/>
  <c r="AQ168" i="45"/>
  <c r="AT168" i="45"/>
  <c r="AV168" i="45"/>
  <c r="AW168" i="45"/>
  <c r="BE168" i="45"/>
  <c r="BI168" i="45"/>
  <c r="BQ168" i="45"/>
  <c r="O178" i="45"/>
  <c r="Y178" i="45" s="1"/>
  <c r="V178" i="45"/>
  <c r="W178" i="45"/>
  <c r="X178" i="45"/>
  <c r="AH178" i="45"/>
  <c r="AN178" i="45"/>
  <c r="AP178" i="45"/>
  <c r="AQ178" i="45"/>
  <c r="AT178" i="45"/>
  <c r="AV178" i="45"/>
  <c r="AW178" i="45"/>
  <c r="BE178" i="45"/>
  <c r="BI178" i="45"/>
  <c r="BQ178" i="45"/>
  <c r="O187" i="45"/>
  <c r="AA187" i="45" s="1"/>
  <c r="V187" i="45"/>
  <c r="W187" i="45"/>
  <c r="X187" i="45"/>
  <c r="AH187" i="45"/>
  <c r="AN187" i="45"/>
  <c r="AP187" i="45"/>
  <c r="AQ187" i="45"/>
  <c r="AT187" i="45"/>
  <c r="AV187" i="45"/>
  <c r="AW187" i="45"/>
  <c r="BE187" i="45"/>
  <c r="BI187" i="45"/>
  <c r="BQ187" i="45"/>
  <c r="O215" i="45"/>
  <c r="AA215" i="45" s="1"/>
  <c r="V215" i="45"/>
  <c r="W215" i="45"/>
  <c r="X215" i="45"/>
  <c r="Y215" i="45"/>
  <c r="AH215" i="45"/>
  <c r="AN215" i="45"/>
  <c r="AP215" i="45"/>
  <c r="AT215" i="45"/>
  <c r="AV215" i="45"/>
  <c r="AW215" i="45"/>
  <c r="AY215" i="45" s="1"/>
  <c r="BE215" i="45"/>
  <c r="BI215" i="45"/>
  <c r="BQ215" i="45"/>
  <c r="O216" i="45"/>
  <c r="AC216" i="45" s="1"/>
  <c r="V216" i="45"/>
  <c r="W216" i="45"/>
  <c r="X216" i="45"/>
  <c r="Y216" i="45"/>
  <c r="AH216" i="45"/>
  <c r="AN216" i="45"/>
  <c r="AP216" i="45"/>
  <c r="AT216" i="45"/>
  <c r="AV216" i="45"/>
  <c r="AW216" i="45"/>
  <c r="AY216" i="45" s="1"/>
  <c r="BE216" i="45"/>
  <c r="BI216" i="45"/>
  <c r="BQ216" i="45"/>
  <c r="O217" i="45"/>
  <c r="AC217" i="45" s="1"/>
  <c r="V217" i="45"/>
  <c r="W217" i="45"/>
  <c r="X217" i="45"/>
  <c r="Y217" i="45"/>
  <c r="AH217" i="45"/>
  <c r="AN217" i="45"/>
  <c r="AP217" i="45"/>
  <c r="AT217" i="45"/>
  <c r="AV217" i="45"/>
  <c r="AW217" i="45"/>
  <c r="AY217" i="45" s="1"/>
  <c r="BE217" i="45"/>
  <c r="BI217" i="45"/>
  <c r="BQ217" i="45"/>
  <c r="O202" i="45"/>
  <c r="AC202" i="45" s="1"/>
  <c r="V202" i="45"/>
  <c r="W202" i="45"/>
  <c r="X202" i="45"/>
  <c r="Y202" i="45"/>
  <c r="AH202" i="45"/>
  <c r="AN202" i="45"/>
  <c r="AP202" i="45"/>
  <c r="AT202" i="45"/>
  <c r="AV202" i="45"/>
  <c r="AW202" i="45"/>
  <c r="AY202" i="45" s="1"/>
  <c r="BE202" i="45"/>
  <c r="BI202" i="45"/>
  <c r="BQ202" i="45"/>
  <c r="O205" i="45"/>
  <c r="V205" i="45"/>
  <c r="W205" i="45"/>
  <c r="X205" i="45"/>
  <c r="Y205" i="45"/>
  <c r="AH205" i="45"/>
  <c r="AN205" i="45"/>
  <c r="AP205" i="45"/>
  <c r="AQ205" i="45"/>
  <c r="AT205" i="45"/>
  <c r="AV205" i="45"/>
  <c r="AW205" i="45"/>
  <c r="BE205" i="45"/>
  <c r="BI205" i="45"/>
  <c r="BQ205" i="45"/>
  <c r="O208" i="45"/>
  <c r="AC208" i="45" s="1"/>
  <c r="V208" i="45"/>
  <c r="W208" i="45"/>
  <c r="X208" i="45"/>
  <c r="AH208" i="45"/>
  <c r="AN208" i="45"/>
  <c r="AP208" i="45"/>
  <c r="AQ208" i="45"/>
  <c r="AT208" i="45"/>
  <c r="AV208" i="45"/>
  <c r="AW208" i="45"/>
  <c r="BE208" i="45"/>
  <c r="BI208" i="45"/>
  <c r="BQ208" i="45"/>
  <c r="O206" i="45"/>
  <c r="Y206" i="45" s="1"/>
  <c r="V206" i="45"/>
  <c r="W206" i="45"/>
  <c r="X206" i="45"/>
  <c r="AH206" i="45"/>
  <c r="AN206" i="45"/>
  <c r="AP206" i="45"/>
  <c r="AQ206" i="45"/>
  <c r="AT206" i="45"/>
  <c r="AV206" i="45"/>
  <c r="AW206" i="45"/>
  <c r="BE206" i="45"/>
  <c r="BI206" i="45"/>
  <c r="BQ206" i="45"/>
  <c r="O209" i="45"/>
  <c r="AC209" i="45" s="1"/>
  <c r="V209" i="45"/>
  <c r="W209" i="45"/>
  <c r="X209" i="45"/>
  <c r="Y209" i="45"/>
  <c r="AH209" i="45"/>
  <c r="AN209" i="45"/>
  <c r="AP209" i="45"/>
  <c r="AQ209" i="45"/>
  <c r="AT209" i="45"/>
  <c r="AV209" i="45"/>
  <c r="AW209" i="45"/>
  <c r="BE209" i="45"/>
  <c r="BI209" i="45"/>
  <c r="BQ209" i="45"/>
  <c r="O218" i="45"/>
  <c r="Y218" i="45" s="1"/>
  <c r="V218" i="45"/>
  <c r="W218" i="45"/>
  <c r="X218" i="45"/>
  <c r="AH218" i="45"/>
  <c r="AN218" i="45"/>
  <c r="AP218" i="45"/>
  <c r="AQ218" i="45"/>
  <c r="AT218" i="45"/>
  <c r="AV218" i="45"/>
  <c r="AW218" i="45"/>
  <c r="BE218" i="45"/>
  <c r="BI218" i="45"/>
  <c r="BQ218" i="45"/>
  <c r="O219" i="45"/>
  <c r="V219" i="45"/>
  <c r="W219" i="45"/>
  <c r="X219" i="45"/>
  <c r="Y219" i="45"/>
  <c r="AH219" i="45"/>
  <c r="AN219" i="45"/>
  <c r="AP219" i="45"/>
  <c r="AQ219" i="45"/>
  <c r="AT219" i="45"/>
  <c r="AV219" i="45"/>
  <c r="AW219" i="45"/>
  <c r="BE219" i="45"/>
  <c r="BI219" i="45"/>
  <c r="BQ219" i="45"/>
  <c r="O225" i="45"/>
  <c r="V225" i="45"/>
  <c r="W225" i="45"/>
  <c r="X225" i="45"/>
  <c r="Y225" i="45"/>
  <c r="AH225" i="45"/>
  <c r="AN225" i="45"/>
  <c r="AP225" i="45"/>
  <c r="AQ225" i="45"/>
  <c r="AT225" i="45"/>
  <c r="AV225" i="45"/>
  <c r="AW225" i="45"/>
  <c r="AY225" i="45" s="1"/>
  <c r="BE225" i="45"/>
  <c r="BI225" i="45"/>
  <c r="BQ225" i="45"/>
  <c r="O229" i="45"/>
  <c r="AC229" i="45" s="1"/>
  <c r="V229" i="45"/>
  <c r="W229" i="45"/>
  <c r="X229" i="45"/>
  <c r="Y229" i="45"/>
  <c r="AH229" i="45"/>
  <c r="AN229" i="45"/>
  <c r="AP229" i="45"/>
  <c r="AQ229" i="45"/>
  <c r="AT229" i="45"/>
  <c r="AV229" i="45"/>
  <c r="AW229" i="45"/>
  <c r="BE229" i="45"/>
  <c r="BI229" i="45"/>
  <c r="BQ229" i="45"/>
  <c r="O235" i="45"/>
  <c r="Y235" i="45" s="1"/>
  <c r="V235" i="45"/>
  <c r="W235" i="45"/>
  <c r="X235" i="45"/>
  <c r="AH235" i="45"/>
  <c r="AN235" i="45"/>
  <c r="AP235" i="45"/>
  <c r="AQ235" i="45"/>
  <c r="AT235" i="45"/>
  <c r="AV235" i="45"/>
  <c r="AW235" i="45"/>
  <c r="BE235" i="45"/>
  <c r="BI235" i="45"/>
  <c r="BQ235" i="45"/>
  <c r="O220" i="45"/>
  <c r="AC220" i="45" s="1"/>
  <c r="V220" i="45"/>
  <c r="W220" i="45"/>
  <c r="X220" i="45"/>
  <c r="AH220" i="45"/>
  <c r="AN220" i="45"/>
  <c r="AP220" i="45"/>
  <c r="AQ220" i="45"/>
  <c r="AT220" i="45"/>
  <c r="AV220" i="45"/>
  <c r="AW220" i="45"/>
  <c r="BE220" i="45"/>
  <c r="BI220" i="45"/>
  <c r="BQ220" i="45"/>
  <c r="O78" i="45"/>
  <c r="Y78" i="45" s="1"/>
  <c r="V78" i="45"/>
  <c r="W78" i="45"/>
  <c r="X78" i="45"/>
  <c r="AH78" i="45"/>
  <c r="AN78" i="45"/>
  <c r="AP78" i="45"/>
  <c r="AQ78" i="45"/>
  <c r="AT78" i="45"/>
  <c r="AV78" i="45"/>
  <c r="AW78" i="45"/>
  <c r="BE78" i="45"/>
  <c r="BI78" i="45"/>
  <c r="BQ78" i="45"/>
  <c r="O128" i="45"/>
  <c r="AA128" i="45" s="1"/>
  <c r="V128" i="45"/>
  <c r="W128" i="45"/>
  <c r="X128" i="45"/>
  <c r="AH128" i="45"/>
  <c r="AN128" i="45"/>
  <c r="AP128" i="45"/>
  <c r="AQ128" i="45"/>
  <c r="AT128" i="45"/>
  <c r="AV128" i="45"/>
  <c r="AW128" i="45"/>
  <c r="BE128" i="45"/>
  <c r="BI128" i="45"/>
  <c r="BQ128" i="45"/>
  <c r="O172" i="45"/>
  <c r="Y172" i="45" s="1"/>
  <c r="V172" i="45"/>
  <c r="W172" i="45"/>
  <c r="X172" i="45"/>
  <c r="AH172" i="45"/>
  <c r="AN172" i="45"/>
  <c r="AP172" i="45"/>
  <c r="AQ172" i="45"/>
  <c r="AT172" i="45"/>
  <c r="AV172" i="45"/>
  <c r="AW172" i="45"/>
  <c r="BE172" i="45"/>
  <c r="BI172" i="45"/>
  <c r="BQ172" i="45"/>
  <c r="O160" i="45"/>
  <c r="AC160" i="45" s="1"/>
  <c r="V160" i="45"/>
  <c r="W160" i="45"/>
  <c r="X160" i="45"/>
  <c r="AH160" i="45"/>
  <c r="AN160" i="45"/>
  <c r="AP160" i="45"/>
  <c r="AQ160" i="45"/>
  <c r="AT160" i="45"/>
  <c r="AV160" i="45"/>
  <c r="AW160" i="45"/>
  <c r="BE160" i="45"/>
  <c r="BI160" i="45"/>
  <c r="BQ160" i="45"/>
  <c r="O40" i="45"/>
  <c r="AC40" i="45" s="1"/>
  <c r="V40" i="45"/>
  <c r="W40" i="45"/>
  <c r="X40" i="45"/>
  <c r="Y40" i="45"/>
  <c r="AH40" i="45"/>
  <c r="AN40" i="45"/>
  <c r="AP40" i="45"/>
  <c r="AQ40" i="45"/>
  <c r="AT40" i="45"/>
  <c r="AV40" i="45"/>
  <c r="AW40" i="45"/>
  <c r="BE40" i="45"/>
  <c r="BI40" i="45"/>
  <c r="BQ40" i="45"/>
  <c r="O39" i="45"/>
  <c r="AA39" i="45" s="1"/>
  <c r="V39" i="45"/>
  <c r="W39" i="45"/>
  <c r="X39" i="45"/>
  <c r="Y39" i="45"/>
  <c r="AH39" i="45"/>
  <c r="AN39" i="45"/>
  <c r="AP39" i="45"/>
  <c r="AQ39" i="45"/>
  <c r="AT39" i="45"/>
  <c r="AV39" i="45"/>
  <c r="AW39" i="45"/>
  <c r="BE39" i="45"/>
  <c r="BI39" i="45"/>
  <c r="BQ39" i="45"/>
  <c r="O221" i="45"/>
  <c r="V221" i="45"/>
  <c r="W221" i="45"/>
  <c r="X221" i="45"/>
  <c r="Y221" i="45"/>
  <c r="AH221" i="45"/>
  <c r="AN221" i="45"/>
  <c r="AP221" i="45"/>
  <c r="AQ221" i="45"/>
  <c r="AT221" i="45"/>
  <c r="AV221" i="45"/>
  <c r="AW221" i="45"/>
  <c r="BE221" i="45"/>
  <c r="BI221" i="45"/>
  <c r="BQ221" i="45"/>
  <c r="O110" i="45"/>
  <c r="Y110" i="45" s="1"/>
  <c r="V110" i="45"/>
  <c r="W110" i="45"/>
  <c r="X110" i="45"/>
  <c r="AH110" i="45"/>
  <c r="AN110" i="45"/>
  <c r="AP110" i="45"/>
  <c r="AT110" i="45"/>
  <c r="AV110" i="45"/>
  <c r="AW110" i="45"/>
  <c r="AY110" i="45" s="1"/>
  <c r="BE110" i="45"/>
  <c r="BI110" i="45"/>
  <c r="BQ110" i="45"/>
  <c r="O100" i="45"/>
  <c r="V100" i="45"/>
  <c r="W100" i="45"/>
  <c r="X100" i="45"/>
  <c r="Y100" i="45"/>
  <c r="AH100" i="45"/>
  <c r="AN100" i="45"/>
  <c r="AP100" i="45"/>
  <c r="AQ100" i="45"/>
  <c r="AT100" i="45"/>
  <c r="AV100" i="45"/>
  <c r="AW100" i="45"/>
  <c r="BE100" i="45"/>
  <c r="BI100" i="45"/>
  <c r="BQ100" i="45"/>
  <c r="O158" i="45"/>
  <c r="Y158" i="45" s="1"/>
  <c r="V158" i="45"/>
  <c r="W158" i="45"/>
  <c r="X158" i="45"/>
  <c r="AH158" i="45"/>
  <c r="AN158" i="45"/>
  <c r="AP158" i="45"/>
  <c r="AT158" i="45"/>
  <c r="AV158" i="45"/>
  <c r="AW158" i="45"/>
  <c r="AY158" i="45" s="1"/>
  <c r="BE158" i="45"/>
  <c r="BI158" i="45"/>
  <c r="BQ158" i="45"/>
  <c r="O203" i="45"/>
  <c r="V203" i="45"/>
  <c r="W203" i="45"/>
  <c r="X203" i="45"/>
  <c r="Y203" i="45"/>
  <c r="AH203" i="45"/>
  <c r="AN203" i="45"/>
  <c r="AP203" i="45"/>
  <c r="AT203" i="45"/>
  <c r="AV203" i="45"/>
  <c r="AW203" i="45"/>
  <c r="AY203" i="45" s="1"/>
  <c r="BE203" i="45"/>
  <c r="BI203" i="45"/>
  <c r="BQ203" i="45"/>
  <c r="O114" i="45"/>
  <c r="AA114" i="45" s="1"/>
  <c r="V114" i="45"/>
  <c r="W114" i="45"/>
  <c r="X114" i="45"/>
  <c r="Y114" i="45"/>
  <c r="AH114" i="45"/>
  <c r="AN114" i="45"/>
  <c r="AP114" i="45"/>
  <c r="AQ114" i="45"/>
  <c r="AT114" i="45"/>
  <c r="AV114" i="45"/>
  <c r="AW114" i="45"/>
  <c r="BE114" i="45"/>
  <c r="BI114" i="45"/>
  <c r="BQ114" i="45"/>
  <c r="O124" i="45"/>
  <c r="AA124" i="45" s="1"/>
  <c r="V124" i="45"/>
  <c r="W124" i="45"/>
  <c r="X124" i="45"/>
  <c r="Y124" i="45"/>
  <c r="AH124" i="45"/>
  <c r="AN124" i="45"/>
  <c r="AP124" i="45"/>
  <c r="AQ124" i="45"/>
  <c r="AT124" i="45"/>
  <c r="AV124" i="45"/>
  <c r="AW124" i="45"/>
  <c r="BE124" i="45"/>
  <c r="BI124" i="45"/>
  <c r="BQ124" i="45"/>
  <c r="O72" i="45"/>
  <c r="V72" i="45"/>
  <c r="W72" i="45"/>
  <c r="X72" i="45"/>
  <c r="Y72" i="45"/>
  <c r="AH72" i="45"/>
  <c r="AN72" i="45"/>
  <c r="AP72" i="45"/>
  <c r="AT72" i="45"/>
  <c r="AV72" i="45"/>
  <c r="AW72" i="45"/>
  <c r="AY72" i="45" s="1"/>
  <c r="BE72" i="45"/>
  <c r="BI72" i="45"/>
  <c r="BQ72" i="45"/>
  <c r="O136" i="45"/>
  <c r="AC136" i="45" s="1"/>
  <c r="V136" i="45"/>
  <c r="W136" i="45"/>
  <c r="X136" i="45"/>
  <c r="Y136" i="45"/>
  <c r="AH136" i="45"/>
  <c r="AN136" i="45"/>
  <c r="AP136" i="45"/>
  <c r="AQ136" i="45"/>
  <c r="AT136" i="45"/>
  <c r="AV136" i="45"/>
  <c r="AW136" i="45"/>
  <c r="BE136" i="45"/>
  <c r="BI136" i="45"/>
  <c r="BQ136" i="45"/>
  <c r="O210" i="45"/>
  <c r="AA210" i="45" s="1"/>
  <c r="V210" i="45"/>
  <c r="W210" i="45"/>
  <c r="X210" i="45"/>
  <c r="Y210" i="45"/>
  <c r="AH210" i="45"/>
  <c r="AN210" i="45"/>
  <c r="AP210" i="45"/>
  <c r="AQ210" i="45"/>
  <c r="AT210" i="45"/>
  <c r="AV210" i="45"/>
  <c r="AW210" i="45"/>
  <c r="BE210" i="45"/>
  <c r="BI210" i="45"/>
  <c r="BQ210" i="45"/>
  <c r="O211" i="45"/>
  <c r="V211" i="45"/>
  <c r="W211" i="45"/>
  <c r="X211" i="45"/>
  <c r="Y211" i="45"/>
  <c r="AH211" i="45"/>
  <c r="AN211" i="45"/>
  <c r="AP211" i="45"/>
  <c r="AQ211" i="45"/>
  <c r="AT211" i="45"/>
  <c r="AV211" i="45"/>
  <c r="AW211" i="45"/>
  <c r="BE211" i="45"/>
  <c r="BI211" i="45"/>
  <c r="BQ211" i="45"/>
  <c r="O180" i="45"/>
  <c r="AC180" i="45" s="1"/>
  <c r="V180" i="45"/>
  <c r="W180" i="45"/>
  <c r="X180" i="45"/>
  <c r="AH180" i="45"/>
  <c r="AN180" i="45"/>
  <c r="AP180" i="45"/>
  <c r="AT180" i="45"/>
  <c r="AV180" i="45"/>
  <c r="AW180" i="45"/>
  <c r="AY180" i="45" s="1"/>
  <c r="BE180" i="45"/>
  <c r="BI180" i="45"/>
  <c r="BQ180" i="45"/>
  <c r="O181" i="45"/>
  <c r="V181" i="45"/>
  <c r="W181" i="45"/>
  <c r="X181" i="45"/>
  <c r="Y181" i="45"/>
  <c r="AH181" i="45"/>
  <c r="AN181" i="45"/>
  <c r="AP181" i="45"/>
  <c r="AT181" i="45"/>
  <c r="AV181" i="45"/>
  <c r="AW181" i="45"/>
  <c r="AY181" i="45" s="1"/>
  <c r="BE181" i="45"/>
  <c r="BI181" i="45"/>
  <c r="BQ181" i="45"/>
  <c r="O182" i="45"/>
  <c r="AC182" i="45" s="1"/>
  <c r="V182" i="45"/>
  <c r="W182" i="45"/>
  <c r="X182" i="45"/>
  <c r="Y182" i="45"/>
  <c r="AH182" i="45"/>
  <c r="AN182" i="45"/>
  <c r="AP182" i="45"/>
  <c r="AT182" i="45"/>
  <c r="AV182" i="45"/>
  <c r="AW182" i="45"/>
  <c r="AY182" i="45" s="1"/>
  <c r="BE182" i="45"/>
  <c r="BI182" i="45"/>
  <c r="BQ182" i="45"/>
  <c r="O166" i="45"/>
  <c r="V166" i="45"/>
  <c r="W166" i="45"/>
  <c r="X166" i="45"/>
  <c r="Y166" i="45"/>
  <c r="AH166" i="45"/>
  <c r="AN166" i="45"/>
  <c r="AP166" i="45"/>
  <c r="AQ166" i="45"/>
  <c r="AT166" i="45"/>
  <c r="AV166" i="45"/>
  <c r="AW166" i="45"/>
  <c r="BE166" i="45"/>
  <c r="BI166" i="45"/>
  <c r="BQ166" i="45"/>
  <c r="O167" i="45"/>
  <c r="Y167" i="45" s="1"/>
  <c r="V167" i="45"/>
  <c r="W167" i="45"/>
  <c r="X167" i="45"/>
  <c r="AH167" i="45"/>
  <c r="AN167" i="45"/>
  <c r="AP167" i="45"/>
  <c r="AQ167" i="45"/>
  <c r="AT167" i="45"/>
  <c r="AV167" i="45"/>
  <c r="AW167" i="45"/>
  <c r="BE167" i="45"/>
  <c r="BI167" i="45"/>
  <c r="BQ167" i="45"/>
  <c r="O162" i="45"/>
  <c r="V162" i="45"/>
  <c r="W162" i="45"/>
  <c r="X162" i="45"/>
  <c r="Y162" i="45"/>
  <c r="AH162" i="45"/>
  <c r="AN162" i="45"/>
  <c r="AP162" i="45"/>
  <c r="AQ162" i="45"/>
  <c r="AT162" i="45"/>
  <c r="AV162" i="45"/>
  <c r="AW162" i="45"/>
  <c r="BE162" i="45"/>
  <c r="BI162" i="45"/>
  <c r="BQ162" i="45"/>
  <c r="O122" i="45"/>
  <c r="AC122" i="45" s="1"/>
  <c r="V122" i="45"/>
  <c r="W122" i="45"/>
  <c r="X122" i="45"/>
  <c r="Y122" i="45"/>
  <c r="AH122" i="45"/>
  <c r="AN122" i="45"/>
  <c r="AP122" i="45"/>
  <c r="AQ122" i="45"/>
  <c r="AT122" i="45"/>
  <c r="AV122" i="45"/>
  <c r="AW122" i="45"/>
  <c r="BE122" i="45"/>
  <c r="BI122" i="45"/>
  <c r="BQ122" i="45"/>
  <c r="O65" i="45"/>
  <c r="AC65" i="45" s="1"/>
  <c r="V65" i="45"/>
  <c r="W65" i="45"/>
  <c r="X65" i="45"/>
  <c r="AH65" i="45"/>
  <c r="AN65" i="45"/>
  <c r="AP65" i="45"/>
  <c r="AT65" i="45"/>
  <c r="AV65" i="45"/>
  <c r="AW65" i="45"/>
  <c r="AY65" i="45" s="1"/>
  <c r="BE65" i="45"/>
  <c r="BI65" i="45"/>
  <c r="BQ65" i="45"/>
  <c r="O66" i="45"/>
  <c r="AC66" i="45" s="1"/>
  <c r="V66" i="45"/>
  <c r="W66" i="45"/>
  <c r="X66" i="45"/>
  <c r="Y66" i="45"/>
  <c r="AH66" i="45"/>
  <c r="AN66" i="45"/>
  <c r="AP66" i="45"/>
  <c r="AT66" i="45"/>
  <c r="AV66" i="45"/>
  <c r="AW66" i="45"/>
  <c r="AY66" i="45" s="1"/>
  <c r="BE66" i="45"/>
  <c r="BI66" i="45"/>
  <c r="BQ66" i="45"/>
  <c r="O188" i="45"/>
  <c r="AC188" i="45" s="1"/>
  <c r="V188" i="45"/>
  <c r="W188" i="45"/>
  <c r="X188" i="45"/>
  <c r="Y188" i="45"/>
  <c r="AH188" i="45"/>
  <c r="AN188" i="45"/>
  <c r="AP188" i="45"/>
  <c r="AQ188" i="45"/>
  <c r="AT188" i="45"/>
  <c r="AV188" i="45"/>
  <c r="AW188" i="45"/>
  <c r="BE188" i="45"/>
  <c r="BI188" i="45"/>
  <c r="BQ188" i="45"/>
  <c r="O189" i="45"/>
  <c r="Y189" i="45" s="1"/>
  <c r="V189" i="45"/>
  <c r="W189" i="45"/>
  <c r="X189" i="45"/>
  <c r="AH189" i="45"/>
  <c r="AN189" i="45"/>
  <c r="AP189" i="45"/>
  <c r="AQ189" i="45"/>
  <c r="AT189" i="45"/>
  <c r="AV189" i="45"/>
  <c r="AW189" i="45"/>
  <c r="BE189" i="45"/>
  <c r="BI189" i="45"/>
  <c r="BQ189" i="45"/>
  <c r="O200" i="45"/>
  <c r="AC200" i="45" s="1"/>
  <c r="V200" i="45"/>
  <c r="W200" i="45"/>
  <c r="X200" i="45"/>
  <c r="AH200" i="45"/>
  <c r="AN200" i="45"/>
  <c r="AP200" i="45"/>
  <c r="AT200" i="45"/>
  <c r="AV200" i="45"/>
  <c r="AW200" i="45"/>
  <c r="AY200" i="45" s="1"/>
  <c r="BE200" i="45"/>
  <c r="BI200" i="45"/>
  <c r="BQ200" i="45"/>
  <c r="O201" i="45"/>
  <c r="AC201" i="45" s="1"/>
  <c r="V201" i="45"/>
  <c r="W201" i="45"/>
  <c r="X201" i="45"/>
  <c r="AH201" i="45"/>
  <c r="AN201" i="45"/>
  <c r="AP201" i="45"/>
  <c r="AT201" i="45"/>
  <c r="AV201" i="45"/>
  <c r="AW201" i="45"/>
  <c r="AY201" i="45" s="1"/>
  <c r="BE201" i="45"/>
  <c r="BI201" i="45"/>
  <c r="BQ201" i="45"/>
  <c r="O152" i="45"/>
  <c r="V152" i="45"/>
  <c r="W152" i="45"/>
  <c r="X152" i="45"/>
  <c r="Y152" i="45"/>
  <c r="AH152" i="45"/>
  <c r="AN152" i="45"/>
  <c r="AP152" i="45"/>
  <c r="AQ152" i="45"/>
  <c r="AT152" i="45"/>
  <c r="AV152" i="45"/>
  <c r="AW152" i="45"/>
  <c r="BE152" i="45"/>
  <c r="BI152" i="45"/>
  <c r="BQ152" i="45"/>
  <c r="O153" i="45"/>
  <c r="V153" i="45"/>
  <c r="W153" i="45"/>
  <c r="X153" i="45"/>
  <c r="Y153" i="45"/>
  <c r="AH153" i="45"/>
  <c r="AN153" i="45"/>
  <c r="AP153" i="45"/>
  <c r="AQ153" i="45"/>
  <c r="AT153" i="45"/>
  <c r="AV153" i="45"/>
  <c r="AW153" i="45"/>
  <c r="BE153" i="45"/>
  <c r="BI153" i="45"/>
  <c r="BQ153" i="45"/>
  <c r="O227" i="45"/>
  <c r="AC227" i="45" s="1"/>
  <c r="V227" i="45"/>
  <c r="W227" i="45"/>
  <c r="X227" i="45"/>
  <c r="AH227" i="45"/>
  <c r="AN227" i="45"/>
  <c r="AP227" i="45"/>
  <c r="AQ227" i="45"/>
  <c r="AT227" i="45"/>
  <c r="AV227" i="45"/>
  <c r="AW227" i="45"/>
  <c r="BE227" i="45"/>
  <c r="BI227" i="45"/>
  <c r="BQ227" i="45"/>
  <c r="O106" i="45"/>
  <c r="Y106" i="45" s="1"/>
  <c r="V106" i="45"/>
  <c r="W106" i="45"/>
  <c r="X106" i="45"/>
  <c r="AH106" i="45"/>
  <c r="AN106" i="45"/>
  <c r="AP106" i="45"/>
  <c r="AQ106" i="45"/>
  <c r="AT106" i="45"/>
  <c r="AV106" i="45"/>
  <c r="AW106" i="45"/>
  <c r="BE106" i="45"/>
  <c r="BI106" i="45"/>
  <c r="BQ106" i="45"/>
  <c r="O96" i="45"/>
  <c r="AC96" i="45" s="1"/>
  <c r="V96" i="45"/>
  <c r="W96" i="45"/>
  <c r="X96" i="45"/>
  <c r="Y96" i="45"/>
  <c r="AH96" i="45"/>
  <c r="AN96" i="45"/>
  <c r="AP96" i="45"/>
  <c r="AQ96" i="45"/>
  <c r="AT96" i="45"/>
  <c r="AV96" i="45"/>
  <c r="AW96" i="45"/>
  <c r="BE96" i="45"/>
  <c r="BI96" i="45"/>
  <c r="BQ96" i="45"/>
  <c r="O228" i="45"/>
  <c r="AC228" i="45" s="1"/>
  <c r="V228" i="45"/>
  <c r="W228" i="45"/>
  <c r="X228" i="45"/>
  <c r="AH228" i="45"/>
  <c r="AN228" i="45"/>
  <c r="AP228" i="45"/>
  <c r="AQ228" i="45"/>
  <c r="AT228" i="45"/>
  <c r="AV228" i="45"/>
  <c r="AW228" i="45"/>
  <c r="BE228" i="45"/>
  <c r="BI228" i="45"/>
  <c r="BQ228" i="45"/>
  <c r="O47" i="45"/>
  <c r="AA47" i="45" s="1"/>
  <c r="V47" i="45"/>
  <c r="W47" i="45"/>
  <c r="X47" i="45"/>
  <c r="AH47" i="45"/>
  <c r="AN47" i="45"/>
  <c r="AP47" i="45"/>
  <c r="AQ47" i="45"/>
  <c r="AT47" i="45"/>
  <c r="AV47" i="45"/>
  <c r="AW47" i="45"/>
  <c r="BE47" i="45"/>
  <c r="BI47" i="45"/>
  <c r="BQ47" i="45"/>
  <c r="O48" i="45"/>
  <c r="AC48" i="45" s="1"/>
  <c r="V48" i="45"/>
  <c r="W48" i="45"/>
  <c r="X48" i="45"/>
  <c r="AH48" i="45"/>
  <c r="AN48" i="45"/>
  <c r="AP48" i="45"/>
  <c r="AQ48" i="45"/>
  <c r="AT48" i="45"/>
  <c r="AV48" i="45"/>
  <c r="AW48" i="45"/>
  <c r="BE48" i="45"/>
  <c r="BI48" i="45"/>
  <c r="BQ48" i="45"/>
  <c r="O92" i="45"/>
  <c r="V92" i="45"/>
  <c r="W92" i="45"/>
  <c r="X92" i="45"/>
  <c r="Y92" i="45"/>
  <c r="AH92" i="45"/>
  <c r="AN92" i="45"/>
  <c r="AP92" i="45"/>
  <c r="AQ92" i="45"/>
  <c r="AT92" i="45"/>
  <c r="AV92" i="45"/>
  <c r="AW92" i="45"/>
  <c r="BE92" i="45"/>
  <c r="BI92" i="45"/>
  <c r="BQ92" i="45"/>
  <c r="O93" i="45"/>
  <c r="AC93" i="45" s="1"/>
  <c r="V93" i="45"/>
  <c r="W93" i="45"/>
  <c r="X93" i="45"/>
  <c r="AH93" i="45"/>
  <c r="AN93" i="45"/>
  <c r="AP93" i="45"/>
  <c r="AQ93" i="45"/>
  <c r="AT93" i="45"/>
  <c r="AV93" i="45"/>
  <c r="AW93" i="45"/>
  <c r="BE93" i="45"/>
  <c r="BI93" i="45"/>
  <c r="BQ93" i="45"/>
  <c r="O170" i="45"/>
  <c r="Y170" i="45" s="1"/>
  <c r="V170" i="45"/>
  <c r="W170" i="45"/>
  <c r="X170" i="45"/>
  <c r="AH170" i="45"/>
  <c r="AN170" i="45"/>
  <c r="AP170" i="45"/>
  <c r="AT170" i="45"/>
  <c r="AV170" i="45"/>
  <c r="AW170" i="45"/>
  <c r="AY170" i="45" s="1"/>
  <c r="BE170" i="45"/>
  <c r="BI170" i="45"/>
  <c r="BQ170" i="45"/>
  <c r="O177" i="45"/>
  <c r="AC177" i="45" s="1"/>
  <c r="V177" i="45"/>
  <c r="W177" i="45"/>
  <c r="X177" i="45"/>
  <c r="Y177" i="45"/>
  <c r="AH177" i="45"/>
  <c r="AN177" i="45"/>
  <c r="AP177" i="45"/>
  <c r="AT177" i="45"/>
  <c r="AV177" i="45"/>
  <c r="AW177" i="45"/>
  <c r="AY177" i="45" s="1"/>
  <c r="BE177" i="45"/>
  <c r="BI177" i="45"/>
  <c r="BQ177" i="45"/>
  <c r="O230" i="45"/>
  <c r="AA230" i="45" s="1"/>
  <c r="V230" i="45"/>
  <c r="W230" i="45"/>
  <c r="X230" i="45"/>
  <c r="AH230" i="45"/>
  <c r="AN230" i="45"/>
  <c r="AP230" i="45"/>
  <c r="AQ230" i="45"/>
  <c r="AT230" i="45"/>
  <c r="AV230" i="45"/>
  <c r="AW230" i="45"/>
  <c r="BE230" i="45"/>
  <c r="BI230" i="45"/>
  <c r="BQ230" i="45"/>
  <c r="O54" i="45"/>
  <c r="Y54" i="45" s="1"/>
  <c r="V54" i="45"/>
  <c r="W54" i="45"/>
  <c r="X54" i="45"/>
  <c r="AH54" i="45"/>
  <c r="AN54" i="45"/>
  <c r="AP54" i="45"/>
  <c r="AT54" i="45"/>
  <c r="AV54" i="45"/>
  <c r="AW54" i="45"/>
  <c r="AY54" i="45" s="1"/>
  <c r="BE54" i="45"/>
  <c r="BI54" i="45"/>
  <c r="BQ54" i="45"/>
  <c r="O43" i="45"/>
  <c r="AC43" i="45" s="1"/>
  <c r="V43" i="45"/>
  <c r="W43" i="45"/>
  <c r="X43" i="45"/>
  <c r="Y43" i="45"/>
  <c r="AH43" i="45"/>
  <c r="AN43" i="45"/>
  <c r="AP43" i="45"/>
  <c r="AQ43" i="45"/>
  <c r="AT43" i="45"/>
  <c r="AV43" i="45"/>
  <c r="AW43" i="45"/>
  <c r="BE43" i="45"/>
  <c r="BH43" i="45"/>
  <c r="BI43" i="45"/>
  <c r="BQ43" i="45"/>
  <c r="O89" i="45"/>
  <c r="AC89" i="45" s="1"/>
  <c r="V89" i="45"/>
  <c r="W89" i="45"/>
  <c r="X89" i="45"/>
  <c r="Y89" i="45"/>
  <c r="AH89" i="45"/>
  <c r="AN89" i="45"/>
  <c r="AP89" i="45"/>
  <c r="AQ89" i="45"/>
  <c r="AT89" i="45"/>
  <c r="AV89" i="45"/>
  <c r="AW89" i="45"/>
  <c r="BE89" i="45"/>
  <c r="BI89" i="45"/>
  <c r="BQ89" i="45"/>
  <c r="O173" i="45"/>
  <c r="AC173" i="45" s="1"/>
  <c r="V173" i="45"/>
  <c r="W173" i="45"/>
  <c r="X173" i="45"/>
  <c r="AH173" i="45"/>
  <c r="AN173" i="45"/>
  <c r="AP173" i="45"/>
  <c r="AQ173" i="45"/>
  <c r="AT173" i="45"/>
  <c r="AV173" i="45"/>
  <c r="AW173" i="45"/>
  <c r="BE173" i="45"/>
  <c r="BI173" i="45"/>
  <c r="BQ173" i="45"/>
  <c r="V101" i="45"/>
  <c r="W101" i="45"/>
  <c r="X101" i="45"/>
  <c r="Y101" i="45"/>
  <c r="Z101" i="45"/>
  <c r="AA101" i="45"/>
  <c r="AB101" i="45"/>
  <c r="AC101" i="45"/>
  <c r="AD101" i="45"/>
  <c r="AH101" i="45"/>
  <c r="AN101" i="45"/>
  <c r="AP101" i="45"/>
  <c r="AQ101" i="45"/>
  <c r="AT101" i="45"/>
  <c r="AV101" i="45"/>
  <c r="AW101" i="45"/>
  <c r="BE101" i="45"/>
  <c r="BI101" i="45"/>
  <c r="BK101" i="45"/>
  <c r="BM101" i="45"/>
  <c r="BQ101" i="45"/>
  <c r="O126" i="45"/>
  <c r="V126" i="45"/>
  <c r="W126" i="45"/>
  <c r="X126" i="45"/>
  <c r="Y126" i="45"/>
  <c r="AH126" i="45"/>
  <c r="AN126" i="45"/>
  <c r="AP126" i="45"/>
  <c r="AT126" i="45"/>
  <c r="AV126" i="45"/>
  <c r="AW126" i="45"/>
  <c r="AY126" i="45" s="1"/>
  <c r="BE126" i="45"/>
  <c r="BI126" i="45"/>
  <c r="BQ126" i="45"/>
  <c r="O138" i="45"/>
  <c r="AC138" i="45" s="1"/>
  <c r="V138" i="45"/>
  <c r="W138" i="45"/>
  <c r="X138" i="45"/>
  <c r="Y138" i="45"/>
  <c r="AH138" i="45"/>
  <c r="AN138" i="45"/>
  <c r="AP138" i="45"/>
  <c r="AQ138" i="45"/>
  <c r="AT138" i="45"/>
  <c r="AV138" i="45"/>
  <c r="AW138" i="45"/>
  <c r="BE138" i="45"/>
  <c r="BI138" i="45"/>
  <c r="BQ138" i="45"/>
  <c r="O119" i="45"/>
  <c r="AC119" i="45" s="1"/>
  <c r="V119" i="45"/>
  <c r="W119" i="45"/>
  <c r="X119" i="45"/>
  <c r="AH119" i="45"/>
  <c r="AN119" i="45"/>
  <c r="AP119" i="45"/>
  <c r="AQ119" i="45"/>
  <c r="AT119" i="45"/>
  <c r="AV119" i="45"/>
  <c r="AW119" i="45"/>
  <c r="BE119" i="45"/>
  <c r="BI119" i="45"/>
  <c r="BQ119" i="45"/>
  <c r="O176" i="45"/>
  <c r="AC176" i="45" s="1"/>
  <c r="V176" i="45"/>
  <c r="W176" i="45"/>
  <c r="X176" i="45"/>
  <c r="AH176" i="45"/>
  <c r="AN176" i="45"/>
  <c r="AP176" i="45"/>
  <c r="AQ176" i="45"/>
  <c r="AT176" i="45"/>
  <c r="AV176" i="45"/>
  <c r="AW176" i="45"/>
  <c r="BE176" i="45"/>
  <c r="BI176" i="45"/>
  <c r="BQ176" i="45"/>
  <c r="O231" i="45"/>
  <c r="AC231" i="45" s="1"/>
  <c r="V231" i="45"/>
  <c r="W231" i="45"/>
  <c r="X231" i="45"/>
  <c r="AH231" i="45"/>
  <c r="AN231" i="45"/>
  <c r="AP231" i="45"/>
  <c r="AT231" i="45"/>
  <c r="AV231" i="45"/>
  <c r="AW231" i="45"/>
  <c r="AY231" i="45" s="1"/>
  <c r="BE231" i="45"/>
  <c r="BI231" i="45"/>
  <c r="BQ231" i="45"/>
  <c r="O49" i="45"/>
  <c r="AC49" i="45" s="1"/>
  <c r="V49" i="45"/>
  <c r="W49" i="45"/>
  <c r="X49" i="45"/>
  <c r="Y49" i="45"/>
  <c r="AH49" i="45"/>
  <c r="AN49" i="45"/>
  <c r="AP49" i="45"/>
  <c r="AQ49" i="45"/>
  <c r="AT49" i="45"/>
  <c r="AV49" i="45"/>
  <c r="AW49" i="45"/>
  <c r="BE49" i="45"/>
  <c r="BI49" i="45"/>
  <c r="BQ49" i="45"/>
  <c r="O198" i="45"/>
  <c r="AA198" i="45" s="1"/>
  <c r="V198" i="45"/>
  <c r="W198" i="45"/>
  <c r="X198" i="45"/>
  <c r="Y198" i="45"/>
  <c r="AH198" i="45"/>
  <c r="AN198" i="45"/>
  <c r="AP198" i="45"/>
  <c r="AT198" i="45"/>
  <c r="AV198" i="45"/>
  <c r="AW198" i="45"/>
  <c r="AY198" i="45" s="1"/>
  <c r="BE198" i="45"/>
  <c r="BI198" i="45"/>
  <c r="BQ198" i="45"/>
  <c r="O94" i="45"/>
  <c r="AA94" i="45" s="1"/>
  <c r="V94" i="45"/>
  <c r="W94" i="45"/>
  <c r="X94" i="45"/>
  <c r="AH94" i="45"/>
  <c r="AN94" i="45"/>
  <c r="AP94" i="45"/>
  <c r="AT94" i="45"/>
  <c r="AV94" i="45"/>
  <c r="AW94" i="45"/>
  <c r="AY94" i="45" s="1"/>
  <c r="BE94" i="45"/>
  <c r="BI94" i="45"/>
  <c r="BQ94" i="45"/>
  <c r="O97" i="45"/>
  <c r="AC97" i="45" s="1"/>
  <c r="V97" i="45"/>
  <c r="W97" i="45"/>
  <c r="X97" i="45"/>
  <c r="Y97" i="45"/>
  <c r="AH97" i="45"/>
  <c r="AN97" i="45"/>
  <c r="AP97" i="45"/>
  <c r="AQ97" i="45"/>
  <c r="AT97" i="45"/>
  <c r="AV97" i="45"/>
  <c r="AW97" i="45"/>
  <c r="BE97" i="45"/>
  <c r="BI97" i="45"/>
  <c r="BQ97" i="45"/>
  <c r="O142" i="45"/>
  <c r="AA142" i="45" s="1"/>
  <c r="V142" i="45"/>
  <c r="W142" i="45"/>
  <c r="X142" i="45"/>
  <c r="AH142" i="45"/>
  <c r="AN142" i="45"/>
  <c r="AP142" i="45"/>
  <c r="AQ142" i="45"/>
  <c r="AT142" i="45"/>
  <c r="AV142" i="45"/>
  <c r="AW142" i="45"/>
  <c r="BE142" i="45"/>
  <c r="BI142" i="45"/>
  <c r="BQ142" i="45"/>
  <c r="O143" i="45"/>
  <c r="AC143" i="45" s="1"/>
  <c r="V143" i="45"/>
  <c r="W143" i="45"/>
  <c r="X143" i="45"/>
  <c r="Y143" i="45"/>
  <c r="AH143" i="45"/>
  <c r="AN143" i="45"/>
  <c r="AP143" i="45"/>
  <c r="AQ143" i="45"/>
  <c r="AT143" i="45"/>
  <c r="AV143" i="45"/>
  <c r="AW143" i="45"/>
  <c r="BE143" i="45"/>
  <c r="BI143" i="45"/>
  <c r="BQ143" i="45"/>
  <c r="O144" i="45"/>
  <c r="AA144" i="45" s="1"/>
  <c r="V144" i="45"/>
  <c r="W144" i="45"/>
  <c r="X144" i="45"/>
  <c r="AH144" i="45"/>
  <c r="AN144" i="45"/>
  <c r="AP144" i="45"/>
  <c r="AQ144" i="45"/>
  <c r="AT144" i="45"/>
  <c r="AV144" i="45"/>
  <c r="AW144" i="45"/>
  <c r="BE144" i="45"/>
  <c r="BI144" i="45"/>
  <c r="BQ144" i="45"/>
  <c r="O148" i="45"/>
  <c r="AC148" i="45" s="1"/>
  <c r="V148" i="45"/>
  <c r="W148" i="45"/>
  <c r="X148" i="45"/>
  <c r="AH148" i="45"/>
  <c r="AN148" i="45"/>
  <c r="AP148" i="45"/>
  <c r="AQ148" i="45"/>
  <c r="AT148" i="45"/>
  <c r="AV148" i="45"/>
  <c r="AW148" i="45"/>
  <c r="BE148" i="45"/>
  <c r="BI148" i="45"/>
  <c r="BQ148" i="45"/>
  <c r="O195" i="45"/>
  <c r="AC195" i="45" s="1"/>
  <c r="V195" i="45"/>
  <c r="W195" i="45"/>
  <c r="X195" i="45"/>
  <c r="AH195" i="45"/>
  <c r="AN195" i="45"/>
  <c r="AP195" i="45"/>
  <c r="AT195" i="45"/>
  <c r="AV195" i="45"/>
  <c r="AW195" i="45"/>
  <c r="AY195" i="45" s="1"/>
  <c r="BE195" i="45"/>
  <c r="BI195" i="45"/>
  <c r="O226" i="45"/>
  <c r="V226" i="45"/>
  <c r="W226" i="45"/>
  <c r="X226" i="45"/>
  <c r="Y226" i="45"/>
  <c r="AH226" i="45"/>
  <c r="AN226" i="45"/>
  <c r="AP226" i="45"/>
  <c r="AT226" i="45"/>
  <c r="AV226" i="45"/>
  <c r="AW226" i="45"/>
  <c r="AY226" i="45" s="1"/>
  <c r="BE226" i="45"/>
  <c r="BI226" i="45"/>
  <c r="BQ226" i="45"/>
  <c r="O212" i="45"/>
  <c r="AC212" i="45" s="1"/>
  <c r="V212" i="45"/>
  <c r="W212" i="45"/>
  <c r="X212" i="45"/>
  <c r="AH212" i="45"/>
  <c r="AN212" i="45"/>
  <c r="AP212" i="45"/>
  <c r="AQ212" i="45"/>
  <c r="AT212" i="45"/>
  <c r="AV212" i="45"/>
  <c r="AW212" i="45"/>
  <c r="BE212" i="45"/>
  <c r="BI212" i="45"/>
  <c r="BQ212" i="45"/>
  <c r="O115" i="45"/>
  <c r="AC115" i="45" s="1"/>
  <c r="V115" i="45"/>
  <c r="W115" i="45"/>
  <c r="X115" i="45"/>
  <c r="Y115" i="45"/>
  <c r="AH115" i="45"/>
  <c r="AN115" i="45"/>
  <c r="AP115" i="45"/>
  <c r="AQ115" i="45"/>
  <c r="AT115" i="45"/>
  <c r="AV115" i="45"/>
  <c r="AW115" i="45"/>
  <c r="BE115" i="45"/>
  <c r="BI115" i="45"/>
  <c r="BQ115" i="45"/>
  <c r="O102" i="45"/>
  <c r="AA102" i="45" s="1"/>
  <c r="V102" i="45"/>
  <c r="W102" i="45"/>
  <c r="X102" i="45"/>
  <c r="AH102" i="45"/>
  <c r="AN102" i="45"/>
  <c r="AP102" i="45"/>
  <c r="AT102" i="45"/>
  <c r="AV102" i="45"/>
  <c r="AW102" i="45"/>
  <c r="AY102" i="45" s="1"/>
  <c r="BE102" i="45"/>
  <c r="BI102" i="45"/>
  <c r="O35" i="45"/>
  <c r="AC35" i="45" s="1"/>
  <c r="V35" i="45"/>
  <c r="W35" i="45"/>
  <c r="X35" i="45"/>
  <c r="AH35" i="45"/>
  <c r="AN35" i="45"/>
  <c r="AP35" i="45"/>
  <c r="AT35" i="45"/>
  <c r="AV35" i="45"/>
  <c r="AW35" i="45"/>
  <c r="AY35" i="45" s="1"/>
  <c r="BE35" i="45"/>
  <c r="BI35" i="45"/>
  <c r="O29" i="45"/>
  <c r="AC29" i="45" s="1"/>
  <c r="V29" i="45"/>
  <c r="W29" i="45"/>
  <c r="X29" i="45"/>
  <c r="AH29" i="45"/>
  <c r="AN29" i="45"/>
  <c r="AP29" i="45"/>
  <c r="AQ29" i="45"/>
  <c r="AT29" i="45"/>
  <c r="AV29" i="45"/>
  <c r="AW29" i="45"/>
  <c r="BE29" i="45"/>
  <c r="BI29" i="45"/>
  <c r="BQ29" i="45"/>
  <c r="O30" i="45"/>
  <c r="V30" i="45"/>
  <c r="W30" i="45"/>
  <c r="X30" i="45"/>
  <c r="Y30" i="45"/>
  <c r="AH30" i="45"/>
  <c r="AN30" i="45"/>
  <c r="AP30" i="45"/>
  <c r="AQ30" i="45"/>
  <c r="AT30" i="45"/>
  <c r="AV30" i="45"/>
  <c r="AW30" i="45"/>
  <c r="BE30" i="45"/>
  <c r="BI30" i="45"/>
  <c r="BQ30" i="45"/>
  <c r="O90" i="45"/>
  <c r="AC90" i="45" s="1"/>
  <c r="V90" i="45"/>
  <c r="W90" i="45"/>
  <c r="X90" i="45"/>
  <c r="AH90" i="45"/>
  <c r="AN90" i="45"/>
  <c r="AP90" i="45"/>
  <c r="AQ90" i="45"/>
  <c r="AT90" i="45"/>
  <c r="AV90" i="45"/>
  <c r="AW90" i="45"/>
  <c r="BE90" i="45"/>
  <c r="BI90" i="45"/>
  <c r="BM90" i="45"/>
  <c r="BQ90" i="45"/>
  <c r="O103" i="45"/>
  <c r="V103" i="45"/>
  <c r="W103" i="45"/>
  <c r="X103" i="45"/>
  <c r="Y103" i="45"/>
  <c r="AH103" i="45"/>
  <c r="AN103" i="45"/>
  <c r="AP103" i="45"/>
  <c r="AQ103" i="45"/>
  <c r="AT103" i="45"/>
  <c r="AV103" i="45"/>
  <c r="AW103" i="45"/>
  <c r="BE103" i="45"/>
  <c r="BI103" i="45"/>
  <c r="BQ103" i="45"/>
  <c r="O204" i="45"/>
  <c r="V204" i="45"/>
  <c r="W204" i="45"/>
  <c r="X204" i="45"/>
  <c r="Y204" i="45"/>
  <c r="AH204" i="45"/>
  <c r="AN204" i="45"/>
  <c r="AP204" i="45"/>
  <c r="AT204" i="45"/>
  <c r="AV204" i="45"/>
  <c r="AW204" i="45"/>
  <c r="AY204" i="45" s="1"/>
  <c r="BE204" i="45"/>
  <c r="BI204" i="45"/>
  <c r="BQ204" i="45"/>
  <c r="O222" i="45"/>
  <c r="BM222" i="45" s="1"/>
  <c r="V222" i="45"/>
  <c r="W222" i="45"/>
  <c r="X222" i="45"/>
  <c r="Y222" i="45"/>
  <c r="AH222" i="45"/>
  <c r="AN222" i="45"/>
  <c r="AP222" i="45"/>
  <c r="AQ222" i="45"/>
  <c r="AT222" i="45"/>
  <c r="AV222" i="45"/>
  <c r="AW222" i="45"/>
  <c r="BE222" i="45"/>
  <c r="BI222" i="45"/>
  <c r="BQ222" i="45"/>
  <c r="O116" i="45"/>
  <c r="AC116" i="45" s="1"/>
  <c r="V116" i="45"/>
  <c r="W116" i="45"/>
  <c r="X116" i="45"/>
  <c r="Y116" i="45"/>
  <c r="AH116" i="45"/>
  <c r="AN116" i="45"/>
  <c r="AP116" i="45"/>
  <c r="AQ116" i="45"/>
  <c r="AT116" i="45"/>
  <c r="AV116" i="45"/>
  <c r="AW116" i="45"/>
  <c r="BE116" i="45"/>
  <c r="BI116" i="45"/>
  <c r="BQ116" i="45"/>
  <c r="O145" i="45"/>
  <c r="V145" i="45"/>
  <c r="W145" i="45"/>
  <c r="X145" i="45"/>
  <c r="Y145" i="45"/>
  <c r="AH145" i="45"/>
  <c r="AN145" i="45"/>
  <c r="AP145" i="45"/>
  <c r="AQ145" i="45"/>
  <c r="AT145" i="45"/>
  <c r="AV145" i="45"/>
  <c r="AW145" i="45"/>
  <c r="BE145" i="45"/>
  <c r="BI145" i="45"/>
  <c r="BQ145" i="45"/>
  <c r="O199" i="45"/>
  <c r="AC199" i="45" s="1"/>
  <c r="V199" i="45"/>
  <c r="W199" i="45"/>
  <c r="X199" i="45"/>
  <c r="AH199" i="45"/>
  <c r="AN199" i="45"/>
  <c r="AP199" i="45"/>
  <c r="AT199" i="45"/>
  <c r="AV199" i="45"/>
  <c r="AW199" i="45"/>
  <c r="AY199" i="45" s="1"/>
  <c r="BE199" i="45"/>
  <c r="BI199" i="45"/>
  <c r="BQ199" i="45"/>
  <c r="O194" i="45"/>
  <c r="AA194" i="45" s="1"/>
  <c r="V194" i="45"/>
  <c r="W194" i="45"/>
  <c r="X194" i="45"/>
  <c r="Y194" i="45"/>
  <c r="AH194" i="45"/>
  <c r="AN194" i="45"/>
  <c r="AP194" i="45"/>
  <c r="AT194" i="45"/>
  <c r="AV194" i="45"/>
  <c r="AW194" i="45"/>
  <c r="AY194" i="45" s="1"/>
  <c r="BE194" i="45"/>
  <c r="BI194" i="45"/>
  <c r="BQ194" i="45"/>
  <c r="O196" i="45"/>
  <c r="AC196" i="45" s="1"/>
  <c r="V196" i="45"/>
  <c r="W196" i="45"/>
  <c r="X196" i="45"/>
  <c r="Y196" i="45"/>
  <c r="AH196" i="45"/>
  <c r="AN196" i="45"/>
  <c r="AP196" i="45"/>
  <c r="AT196" i="45"/>
  <c r="AV196" i="45"/>
  <c r="AW196" i="45"/>
  <c r="AY196" i="45" s="1"/>
  <c r="BE196" i="45"/>
  <c r="BI196" i="45"/>
  <c r="BQ196" i="45"/>
  <c r="O197" i="45"/>
  <c r="AC197" i="45" s="1"/>
  <c r="V197" i="45"/>
  <c r="W197" i="45"/>
  <c r="X197" i="45"/>
  <c r="Y197" i="45"/>
  <c r="AH197" i="45"/>
  <c r="AN197" i="45"/>
  <c r="AP197" i="45"/>
  <c r="AT197" i="45"/>
  <c r="AV197" i="45"/>
  <c r="AW197" i="45"/>
  <c r="AY197" i="45" s="1"/>
  <c r="BE197" i="45"/>
  <c r="BI197" i="45"/>
  <c r="BQ197" i="45"/>
  <c r="O44" i="45"/>
  <c r="AA44" i="45" s="1"/>
  <c r="V44" i="45"/>
  <c r="W44" i="45"/>
  <c r="X44" i="45"/>
  <c r="Y44" i="45"/>
  <c r="AH44" i="45"/>
  <c r="AN44" i="45"/>
  <c r="AP44" i="45"/>
  <c r="AQ44" i="45"/>
  <c r="AT44" i="45"/>
  <c r="AV44" i="45"/>
  <c r="AW44" i="45"/>
  <c r="BE44" i="45"/>
  <c r="BH44" i="45"/>
  <c r="BI44" i="45"/>
  <c r="BQ44" i="45"/>
  <c r="O42" i="45"/>
  <c r="AA42" i="45" s="1"/>
  <c r="V42" i="45"/>
  <c r="W42" i="45"/>
  <c r="X42" i="45"/>
  <c r="Y42" i="45"/>
  <c r="AH42" i="45"/>
  <c r="AN42" i="45"/>
  <c r="AP42" i="45"/>
  <c r="AT42" i="45"/>
  <c r="AV42" i="45"/>
  <c r="AW42" i="45"/>
  <c r="AY42" i="45" s="1"/>
  <c r="BE42" i="45"/>
  <c r="BI42" i="45"/>
  <c r="BQ42" i="45"/>
  <c r="O185" i="45"/>
  <c r="AA185" i="45" s="1"/>
  <c r="V185" i="45"/>
  <c r="W185" i="45"/>
  <c r="X185" i="45"/>
  <c r="Y185" i="45"/>
  <c r="AH185" i="45"/>
  <c r="AN185" i="45"/>
  <c r="AP185" i="45"/>
  <c r="AQ185" i="45"/>
  <c r="AT185" i="45"/>
  <c r="AV185" i="45"/>
  <c r="AW185" i="45"/>
  <c r="BE185" i="45"/>
  <c r="BI185" i="45"/>
  <c r="BQ185" i="45"/>
  <c r="O36" i="45"/>
  <c r="AA36" i="45" s="1"/>
  <c r="W36" i="45"/>
  <c r="AH36" i="45"/>
  <c r="BT36" i="45"/>
  <c r="O186" i="45"/>
  <c r="Y186" i="45" s="1"/>
  <c r="W186" i="45"/>
  <c r="AH186" i="45"/>
  <c r="BT186" i="45"/>
  <c r="O59" i="45"/>
  <c r="AC59" i="45" s="1"/>
  <c r="V59" i="45"/>
  <c r="W59" i="45"/>
  <c r="X59" i="45"/>
  <c r="AH59" i="45"/>
  <c r="AN59" i="45"/>
  <c r="AP59" i="45"/>
  <c r="AT59" i="45"/>
  <c r="AV59" i="45"/>
  <c r="AW59" i="45"/>
  <c r="AY59" i="45" s="1"/>
  <c r="BE59" i="45"/>
  <c r="BI59" i="45"/>
  <c r="BQ59" i="45"/>
  <c r="O98" i="45"/>
  <c r="AC98" i="45" s="1"/>
  <c r="V98" i="45"/>
  <c r="W98" i="45"/>
  <c r="X98" i="45"/>
  <c r="AH98" i="45"/>
  <c r="AN98" i="45"/>
  <c r="AP98" i="45"/>
  <c r="AQ98" i="45"/>
  <c r="AT98" i="45"/>
  <c r="AV98" i="45"/>
  <c r="AW98" i="45"/>
  <c r="BE98" i="45"/>
  <c r="BI98" i="45"/>
  <c r="BQ98" i="45"/>
  <c r="O213" i="45"/>
  <c r="AC213" i="45" s="1"/>
  <c r="V213" i="45"/>
  <c r="W213" i="45"/>
  <c r="X213" i="45"/>
  <c r="Y213" i="45"/>
  <c r="AH213" i="45"/>
  <c r="AN213" i="45"/>
  <c r="AP213" i="45"/>
  <c r="AQ213" i="45"/>
  <c r="AT213" i="45"/>
  <c r="AV213" i="45"/>
  <c r="AW213" i="45"/>
  <c r="BE213" i="45"/>
  <c r="BI213" i="45"/>
  <c r="BQ213" i="45"/>
  <c r="O223" i="45"/>
  <c r="AC223" i="45" s="1"/>
  <c r="V223" i="45"/>
  <c r="W223" i="45"/>
  <c r="X223" i="45"/>
  <c r="AH223" i="45"/>
  <c r="AN223" i="45"/>
  <c r="AP223" i="45"/>
  <c r="AQ223" i="45"/>
  <c r="AT223" i="45"/>
  <c r="AV223" i="45"/>
  <c r="AW223" i="45"/>
  <c r="BE223" i="45"/>
  <c r="BI223" i="45"/>
  <c r="BQ223" i="45"/>
  <c r="O129" i="45"/>
  <c r="AA129" i="45" s="1"/>
  <c r="V129" i="45"/>
  <c r="W129" i="45"/>
  <c r="X129" i="45"/>
  <c r="AH129" i="45"/>
  <c r="AN129" i="45"/>
  <c r="AP129" i="45"/>
  <c r="AQ129" i="45"/>
  <c r="AT129" i="45"/>
  <c r="AV129" i="45"/>
  <c r="AW129" i="45"/>
  <c r="BE129" i="45"/>
  <c r="BI129" i="45"/>
  <c r="BQ129" i="45"/>
  <c r="O190" i="45"/>
  <c r="AC190" i="45" s="1"/>
  <c r="V190" i="45"/>
  <c r="W190" i="45"/>
  <c r="X190" i="45"/>
  <c r="AH190" i="45"/>
  <c r="AN190" i="45"/>
  <c r="AP190" i="45"/>
  <c r="AQ190" i="45"/>
  <c r="AT190" i="45"/>
  <c r="AV190" i="45"/>
  <c r="AW190" i="45"/>
  <c r="BE190" i="45"/>
  <c r="BI190" i="45"/>
  <c r="BQ190" i="45"/>
  <c r="O146" i="45"/>
  <c r="AC146" i="45" s="1"/>
  <c r="V146" i="45"/>
  <c r="W146" i="45"/>
  <c r="X146" i="45"/>
  <c r="AH146" i="45"/>
  <c r="AN146" i="45"/>
  <c r="AP146" i="45"/>
  <c r="AQ146" i="45"/>
  <c r="AT146" i="45"/>
  <c r="AV146" i="45"/>
  <c r="AW146" i="45"/>
  <c r="BE146" i="45"/>
  <c r="BI146" i="45"/>
  <c r="BQ146" i="45"/>
  <c r="O32" i="45"/>
  <c r="Y32" i="45" s="1"/>
  <c r="V32" i="45"/>
  <c r="W32" i="45"/>
  <c r="X32" i="45"/>
  <c r="AH32" i="45"/>
  <c r="AN32" i="45"/>
  <c r="AP32" i="45"/>
  <c r="AQ32" i="45"/>
  <c r="AT32" i="45"/>
  <c r="AV32" i="45"/>
  <c r="AW32" i="45"/>
  <c r="BE32" i="45"/>
  <c r="BI32" i="45"/>
  <c r="BQ32" i="45"/>
  <c r="O224" i="45"/>
  <c r="Y224" i="45" s="1"/>
  <c r="V224" i="45"/>
  <c r="W224" i="45"/>
  <c r="X224" i="45"/>
  <c r="AH224" i="45"/>
  <c r="AN224" i="45"/>
  <c r="AP224" i="45"/>
  <c r="AQ224" i="45"/>
  <c r="AT224" i="45"/>
  <c r="AV224" i="45"/>
  <c r="AW224" i="45"/>
  <c r="BE224" i="45"/>
  <c r="BI224" i="45"/>
  <c r="BQ224" i="45"/>
  <c r="O26" i="45"/>
  <c r="AA26" i="45" s="1"/>
  <c r="V26" i="45"/>
  <c r="W26" i="45"/>
  <c r="X26" i="45"/>
  <c r="Y26" i="45"/>
  <c r="AH26" i="45"/>
  <c r="AN26" i="45"/>
  <c r="AP26" i="45"/>
  <c r="AQ26" i="45"/>
  <c r="AT26" i="45"/>
  <c r="AV26" i="45"/>
  <c r="AW26" i="45"/>
  <c r="BE26" i="45"/>
  <c r="BI26" i="45"/>
  <c r="BQ26" i="45"/>
  <c r="O27" i="45"/>
  <c r="AA27" i="45" s="1"/>
  <c r="V27" i="45"/>
  <c r="W27" i="45"/>
  <c r="X27" i="45"/>
  <c r="Y27" i="45"/>
  <c r="AH27" i="45"/>
  <c r="AN27" i="45"/>
  <c r="AP27" i="45"/>
  <c r="AQ27" i="45"/>
  <c r="AT27" i="45"/>
  <c r="AV27" i="45"/>
  <c r="AW27" i="45"/>
  <c r="BE27" i="45"/>
  <c r="BI27" i="45"/>
  <c r="BQ27" i="45"/>
  <c r="O161" i="45"/>
  <c r="AA161" i="45" s="1"/>
  <c r="V161" i="45"/>
  <c r="W161" i="45"/>
  <c r="X161" i="45"/>
  <c r="Y161" i="45"/>
  <c r="AH161" i="45"/>
  <c r="AN161" i="45"/>
  <c r="AP161" i="45"/>
  <c r="AQ161" i="45"/>
  <c r="AT161" i="45"/>
  <c r="AV161" i="45"/>
  <c r="AW161" i="45"/>
  <c r="BE161" i="45"/>
  <c r="BI161" i="45"/>
  <c r="BQ161" i="45"/>
  <c r="O33" i="45"/>
  <c r="AA33" i="45" s="1"/>
  <c r="V33" i="45"/>
  <c r="W33" i="45"/>
  <c r="X33" i="45"/>
  <c r="Y33" i="45"/>
  <c r="AH33" i="45"/>
  <c r="AN33" i="45"/>
  <c r="AP33" i="45"/>
  <c r="AQ33" i="45"/>
  <c r="AT33" i="45"/>
  <c r="AV33" i="45"/>
  <c r="AW33" i="45"/>
  <c r="BE33" i="45"/>
  <c r="BI33" i="45"/>
  <c r="BQ33" i="45"/>
  <c r="O207" i="45"/>
  <c r="AA207" i="45" s="1"/>
  <c r="V207" i="45"/>
  <c r="W207" i="45"/>
  <c r="X207" i="45"/>
  <c r="Y207" i="45"/>
  <c r="AH207" i="45"/>
  <c r="AN207" i="45"/>
  <c r="AP207" i="45"/>
  <c r="AQ207" i="45"/>
  <c r="AT207" i="45"/>
  <c r="AV207" i="45"/>
  <c r="AW207" i="45"/>
  <c r="BE207" i="45"/>
  <c r="BI207" i="45"/>
  <c r="BQ207" i="45"/>
  <c r="O50" i="45"/>
  <c r="AA50" i="45" s="1"/>
  <c r="V50" i="45"/>
  <c r="W50" i="45"/>
  <c r="X50" i="45"/>
  <c r="Y50" i="45"/>
  <c r="AH50" i="45"/>
  <c r="AN50" i="45"/>
  <c r="AP50" i="45"/>
  <c r="AQ50" i="45"/>
  <c r="AT50" i="45"/>
  <c r="AV50" i="45"/>
  <c r="AW50" i="45"/>
  <c r="BE50" i="45"/>
  <c r="BI50" i="45"/>
  <c r="BQ50" i="45"/>
  <c r="O51" i="45"/>
  <c r="V51" i="45"/>
  <c r="W51" i="45"/>
  <c r="X51" i="45"/>
  <c r="Y51" i="45"/>
  <c r="AH51" i="45"/>
  <c r="AN51" i="45"/>
  <c r="AP51" i="45"/>
  <c r="AQ51" i="45"/>
  <c r="AT51" i="45"/>
  <c r="AV51" i="45"/>
  <c r="AW51" i="45"/>
  <c r="BE51" i="45"/>
  <c r="BI51" i="45"/>
  <c r="BQ51" i="45"/>
  <c r="O52" i="45"/>
  <c r="AA52" i="45" s="1"/>
  <c r="V52" i="45"/>
  <c r="W52" i="45"/>
  <c r="X52" i="45"/>
  <c r="AH52" i="45"/>
  <c r="AN52" i="45"/>
  <c r="AP52" i="45"/>
  <c r="AQ52" i="45"/>
  <c r="AT52" i="45"/>
  <c r="AV52" i="45"/>
  <c r="AW52" i="45"/>
  <c r="BE52" i="45"/>
  <c r="BI52" i="45"/>
  <c r="BQ52" i="45"/>
  <c r="O53" i="45"/>
  <c r="AA53" i="45" s="1"/>
  <c r="V53" i="45"/>
  <c r="W53" i="45"/>
  <c r="X53" i="45"/>
  <c r="AH53" i="45"/>
  <c r="AN53" i="45"/>
  <c r="AP53" i="45"/>
  <c r="AQ53" i="45"/>
  <c r="AT53" i="45"/>
  <c r="AV53" i="45"/>
  <c r="AW53" i="45"/>
  <c r="BE53" i="45"/>
  <c r="BI53" i="45"/>
  <c r="BQ53" i="45"/>
  <c r="V57" i="45"/>
  <c r="W57" i="45"/>
  <c r="X57" i="45"/>
  <c r="Y57" i="45"/>
  <c r="Z57" i="45"/>
  <c r="AA57" i="45"/>
  <c r="AB57" i="45"/>
  <c r="AC57" i="45"/>
  <c r="AD57" i="45"/>
  <c r="AH57" i="45"/>
  <c r="AN57" i="45"/>
  <c r="AP57" i="45"/>
  <c r="AQ57" i="45"/>
  <c r="AT57" i="45"/>
  <c r="AV57" i="45"/>
  <c r="AW57" i="45"/>
  <c r="BE57" i="45"/>
  <c r="BI57" i="45"/>
  <c r="BK57" i="45"/>
  <c r="BM57" i="45"/>
  <c r="BQ57" i="45"/>
  <c r="V58" i="45"/>
  <c r="W58" i="45"/>
  <c r="X58" i="45"/>
  <c r="Y58" i="45"/>
  <c r="Z58" i="45"/>
  <c r="AA58" i="45"/>
  <c r="AB58" i="45"/>
  <c r="AC58" i="45"/>
  <c r="AD58" i="45"/>
  <c r="AH58" i="45"/>
  <c r="AN58" i="45"/>
  <c r="AP58" i="45"/>
  <c r="AQ58" i="45"/>
  <c r="AT58" i="45"/>
  <c r="AV58" i="45"/>
  <c r="AW58" i="45"/>
  <c r="BE58" i="45"/>
  <c r="BI58" i="45"/>
  <c r="BK58" i="45"/>
  <c r="BM58" i="45"/>
  <c r="BQ58" i="45"/>
  <c r="O67" i="45"/>
  <c r="AA67" i="45" s="1"/>
  <c r="V67" i="45"/>
  <c r="W67" i="45"/>
  <c r="X67" i="45"/>
  <c r="Y67" i="45"/>
  <c r="AH67" i="45"/>
  <c r="AN67" i="45"/>
  <c r="AP67" i="45"/>
  <c r="AT67" i="45"/>
  <c r="AV67" i="45"/>
  <c r="AW67" i="45"/>
  <c r="AY67" i="45" s="1"/>
  <c r="BE67" i="45"/>
  <c r="BI67" i="45"/>
  <c r="BQ67" i="45"/>
  <c r="O68" i="45"/>
  <c r="AA68" i="45" s="1"/>
  <c r="V68" i="45"/>
  <c r="W68" i="45"/>
  <c r="X68" i="45"/>
  <c r="Y68" i="45"/>
  <c r="AH68" i="45"/>
  <c r="AN68" i="45"/>
  <c r="AP68" i="45"/>
  <c r="AT68" i="45"/>
  <c r="AV68" i="45"/>
  <c r="AW68" i="45"/>
  <c r="AY68" i="45" s="1"/>
  <c r="BE68" i="45"/>
  <c r="BI68" i="45"/>
  <c r="BQ68" i="45"/>
  <c r="O69" i="45"/>
  <c r="V69" i="45"/>
  <c r="W69" i="45"/>
  <c r="X69" i="45"/>
  <c r="Y69" i="45"/>
  <c r="AH69" i="45"/>
  <c r="AN69" i="45"/>
  <c r="AP69" i="45"/>
  <c r="AT69" i="45"/>
  <c r="AV69" i="45"/>
  <c r="AW69" i="45"/>
  <c r="AY69" i="45" s="1"/>
  <c r="BE69" i="45"/>
  <c r="BI69" i="45"/>
  <c r="BQ69" i="45"/>
  <c r="O73" i="45"/>
  <c r="AA73" i="45" s="1"/>
  <c r="V73" i="45"/>
  <c r="W73" i="45"/>
  <c r="X73" i="45"/>
  <c r="Y73" i="45"/>
  <c r="AH73" i="45"/>
  <c r="AN73" i="45"/>
  <c r="AP73" i="45"/>
  <c r="AT73" i="45"/>
  <c r="AV73" i="45"/>
  <c r="AW73" i="45"/>
  <c r="AY73" i="45" s="1"/>
  <c r="BE73" i="45"/>
  <c r="BI73" i="45"/>
  <c r="BQ73" i="45"/>
  <c r="O74" i="45"/>
  <c r="AA74" i="45" s="1"/>
  <c r="V74" i="45"/>
  <c r="W74" i="45"/>
  <c r="X74" i="45"/>
  <c r="Y74" i="45"/>
  <c r="AH74" i="45"/>
  <c r="AN74" i="45"/>
  <c r="AP74" i="45"/>
  <c r="AT74" i="45"/>
  <c r="AV74" i="45"/>
  <c r="AW74" i="45"/>
  <c r="AY74" i="45" s="1"/>
  <c r="BE74" i="45"/>
  <c r="BI74" i="45"/>
  <c r="BQ74" i="45"/>
  <c r="O79" i="45"/>
  <c r="BM79" i="45" s="1"/>
  <c r="V79" i="45"/>
  <c r="W79" i="45"/>
  <c r="X79" i="45"/>
  <c r="Y79" i="45"/>
  <c r="AH79" i="45"/>
  <c r="AN79" i="45"/>
  <c r="AP79" i="45"/>
  <c r="AQ79" i="45"/>
  <c r="AT79" i="45"/>
  <c r="AV79" i="45"/>
  <c r="AW79" i="45"/>
  <c r="BE79" i="45"/>
  <c r="BI79" i="45"/>
  <c r="BQ79" i="45"/>
  <c r="O82" i="45"/>
  <c r="BM82" i="45" s="1"/>
  <c r="V82" i="45"/>
  <c r="W82" i="45"/>
  <c r="X82" i="45"/>
  <c r="AH82" i="45"/>
  <c r="AN82" i="45"/>
  <c r="AP82" i="45"/>
  <c r="AQ82" i="45"/>
  <c r="AT82" i="45"/>
  <c r="AV82" i="45"/>
  <c r="AW82" i="45"/>
  <c r="BE82" i="45"/>
  <c r="BI82" i="45"/>
  <c r="BQ82" i="45"/>
  <c r="O83" i="45"/>
  <c r="Z83" i="45" s="1"/>
  <c r="V83" i="45"/>
  <c r="W83" i="45"/>
  <c r="X83" i="45"/>
  <c r="AH83" i="45"/>
  <c r="AN83" i="45"/>
  <c r="AP83" i="45"/>
  <c r="AQ83" i="45"/>
  <c r="AT83" i="45"/>
  <c r="AV83" i="45"/>
  <c r="AW83" i="45"/>
  <c r="BE83" i="45"/>
  <c r="BI83" i="45"/>
  <c r="BQ83" i="45"/>
  <c r="O84" i="45"/>
  <c r="Y84" i="45" s="1"/>
  <c r="V84" i="45"/>
  <c r="W84" i="45"/>
  <c r="X84" i="45"/>
  <c r="AH84" i="45"/>
  <c r="AN84" i="45"/>
  <c r="AP84" i="45"/>
  <c r="AQ84" i="45"/>
  <c r="AT84" i="45"/>
  <c r="AV84" i="45"/>
  <c r="AW84" i="45"/>
  <c r="BE84" i="45"/>
  <c r="BI84" i="45"/>
  <c r="BQ84" i="45"/>
  <c r="O86" i="45"/>
  <c r="Z86" i="45" s="1"/>
  <c r="V86" i="45"/>
  <c r="W86" i="45"/>
  <c r="X86" i="45"/>
  <c r="AH86" i="45"/>
  <c r="AN86" i="45"/>
  <c r="AP86" i="45"/>
  <c r="AQ86" i="45"/>
  <c r="AT86" i="45"/>
  <c r="AV86" i="45"/>
  <c r="AW86" i="45"/>
  <c r="BE86" i="45"/>
  <c r="BI86" i="45"/>
  <c r="BQ86" i="45"/>
  <c r="O107" i="45"/>
  <c r="Z107" i="45" s="1"/>
  <c r="V107" i="45"/>
  <c r="W107" i="45"/>
  <c r="X107" i="45"/>
  <c r="AH107" i="45"/>
  <c r="AN107" i="45"/>
  <c r="AP107" i="45"/>
  <c r="AQ107" i="45"/>
  <c r="AT107" i="45"/>
  <c r="AV107" i="45"/>
  <c r="AW107" i="45"/>
  <c r="BE107" i="45"/>
  <c r="BI107" i="45"/>
  <c r="BQ107" i="45"/>
  <c r="O108" i="45"/>
  <c r="AA108" i="45" s="1"/>
  <c r="V108" i="45"/>
  <c r="W108" i="45"/>
  <c r="X108" i="45"/>
  <c r="AH108" i="45"/>
  <c r="AN108" i="45"/>
  <c r="AP108" i="45"/>
  <c r="AQ108" i="45"/>
  <c r="AT108" i="45"/>
  <c r="AV108" i="45"/>
  <c r="AW108" i="45"/>
  <c r="BE108" i="45"/>
  <c r="BI108" i="45"/>
  <c r="BQ108" i="45"/>
  <c r="O104" i="45"/>
  <c r="Z104" i="45" s="1"/>
  <c r="V104" i="45"/>
  <c r="W104" i="45"/>
  <c r="X104" i="45"/>
  <c r="AH104" i="45"/>
  <c r="AN104" i="45"/>
  <c r="AP104" i="45"/>
  <c r="AQ104" i="45"/>
  <c r="AT104" i="45"/>
  <c r="AV104" i="45"/>
  <c r="AW104" i="45"/>
  <c r="BE104" i="45"/>
  <c r="BI104" i="45"/>
  <c r="BQ104" i="45"/>
  <c r="O125" i="45"/>
  <c r="AC125" i="45" s="1"/>
  <c r="V125" i="45"/>
  <c r="W125" i="45"/>
  <c r="X125" i="45"/>
  <c r="AH125" i="45"/>
  <c r="AN125" i="45"/>
  <c r="AP125" i="45"/>
  <c r="AQ125" i="45"/>
  <c r="AT125" i="45"/>
  <c r="AV125" i="45"/>
  <c r="AW125" i="45"/>
  <c r="BE125" i="45"/>
  <c r="BI125" i="45"/>
  <c r="BQ125" i="45"/>
  <c r="O134" i="45"/>
  <c r="AC134" i="45" s="1"/>
  <c r="V134" i="45"/>
  <c r="W134" i="45"/>
  <c r="X134" i="45"/>
  <c r="AH134" i="45"/>
  <c r="AN134" i="45"/>
  <c r="AP134" i="45"/>
  <c r="AQ134" i="45"/>
  <c r="AT134" i="45"/>
  <c r="AV134" i="45"/>
  <c r="AW134" i="45"/>
  <c r="BE134" i="45"/>
  <c r="BI134" i="45"/>
  <c r="BQ134" i="45"/>
  <c r="O150" i="45"/>
  <c r="AC150" i="45" s="1"/>
  <c r="V150" i="45"/>
  <c r="W150" i="45"/>
  <c r="X150" i="45"/>
  <c r="AH150" i="45"/>
  <c r="AN150" i="45"/>
  <c r="AP150" i="45"/>
  <c r="AQ150" i="45"/>
  <c r="AT150" i="45"/>
  <c r="AV150" i="45"/>
  <c r="AW150" i="45"/>
  <c r="BE150" i="45"/>
  <c r="BI150" i="45"/>
  <c r="BQ150" i="45"/>
  <c r="O154" i="45"/>
  <c r="Z154" i="45" s="1"/>
  <c r="V154" i="45"/>
  <c r="W154" i="45"/>
  <c r="X154" i="45"/>
  <c r="Y154" i="45"/>
  <c r="AH154" i="45"/>
  <c r="AN154" i="45"/>
  <c r="AP154" i="45"/>
  <c r="AQ154" i="45"/>
  <c r="AT154" i="45"/>
  <c r="AV154" i="45"/>
  <c r="AW154" i="45"/>
  <c r="BE154" i="45"/>
  <c r="BI154" i="45"/>
  <c r="BQ154" i="45"/>
  <c r="O155" i="45"/>
  <c r="Z155" i="45" s="1"/>
  <c r="V155" i="45"/>
  <c r="W155" i="45"/>
  <c r="X155" i="45"/>
  <c r="AH155" i="45"/>
  <c r="AN155" i="45"/>
  <c r="AP155" i="45"/>
  <c r="AQ155" i="45"/>
  <c r="AT155" i="45"/>
  <c r="AV155" i="45"/>
  <c r="AW155" i="45"/>
  <c r="BE155" i="45"/>
  <c r="BI155" i="45"/>
  <c r="BQ155" i="45"/>
  <c r="O156" i="45"/>
  <c r="Z156" i="45" s="1"/>
  <c r="V156" i="45"/>
  <c r="W156" i="45"/>
  <c r="X156" i="45"/>
  <c r="Y156" i="45"/>
  <c r="AH156" i="45"/>
  <c r="AN156" i="45"/>
  <c r="AP156" i="45"/>
  <c r="AQ156" i="45"/>
  <c r="AT156" i="45"/>
  <c r="AV156" i="45"/>
  <c r="AW156" i="45"/>
  <c r="BE156" i="45"/>
  <c r="BI156" i="45"/>
  <c r="BQ156" i="45"/>
  <c r="O183" i="45"/>
  <c r="Z183" i="45" s="1"/>
  <c r="V183" i="45"/>
  <c r="W183" i="45"/>
  <c r="X183" i="45"/>
  <c r="AC183" i="45"/>
  <c r="AH183" i="45"/>
  <c r="AN183" i="45"/>
  <c r="AP183" i="45"/>
  <c r="AT183" i="45"/>
  <c r="AV183" i="45"/>
  <c r="AW183" i="45"/>
  <c r="AY183" i="45" s="1"/>
  <c r="BE183" i="45"/>
  <c r="BI183" i="45"/>
  <c r="BQ183" i="45"/>
  <c r="O184" i="45"/>
  <c r="AC184" i="45" s="1"/>
  <c r="V184" i="45"/>
  <c r="W184" i="45"/>
  <c r="X184" i="45"/>
  <c r="Y184" i="45"/>
  <c r="AH184" i="45"/>
  <c r="AN184" i="45"/>
  <c r="AP184" i="45"/>
  <c r="AT184" i="45"/>
  <c r="AV184" i="45"/>
  <c r="AW184" i="45"/>
  <c r="AY184" i="45" s="1"/>
  <c r="BE184" i="45"/>
  <c r="BI184" i="45"/>
  <c r="BQ184" i="45"/>
  <c r="O163" i="45"/>
  <c r="Z163" i="45" s="1"/>
  <c r="V163" i="45"/>
  <c r="W163" i="45"/>
  <c r="X163" i="45"/>
  <c r="AH163" i="45"/>
  <c r="AN163" i="45"/>
  <c r="AP163" i="45"/>
  <c r="AQ163" i="45"/>
  <c r="AT163" i="45"/>
  <c r="AV163" i="45"/>
  <c r="AW163" i="45"/>
  <c r="BE163" i="45"/>
  <c r="BI163" i="45"/>
  <c r="BQ163" i="45"/>
  <c r="O164" i="45"/>
  <c r="AC164" i="45" s="1"/>
  <c r="V164" i="45"/>
  <c r="W164" i="45"/>
  <c r="X164" i="45"/>
  <c r="AH164" i="45"/>
  <c r="AN164" i="45"/>
  <c r="AP164" i="45"/>
  <c r="AQ164" i="45"/>
  <c r="AT164" i="45"/>
  <c r="AV164" i="45"/>
  <c r="AW164" i="45"/>
  <c r="BE164" i="45"/>
  <c r="BI164" i="45"/>
  <c r="BQ164" i="45"/>
  <c r="O191" i="45"/>
  <c r="Z191" i="45" s="1"/>
  <c r="V191" i="45"/>
  <c r="W191" i="45"/>
  <c r="X191" i="45"/>
  <c r="AH191" i="45"/>
  <c r="AN191" i="45"/>
  <c r="AP191" i="45"/>
  <c r="AQ191" i="45"/>
  <c r="AT191" i="45"/>
  <c r="AV191" i="45"/>
  <c r="AW191" i="45"/>
  <c r="BE191" i="45"/>
  <c r="BI191" i="45"/>
  <c r="BQ191" i="45"/>
  <c r="O192" i="45"/>
  <c r="AC192" i="45" s="1"/>
  <c r="V192" i="45"/>
  <c r="W192" i="45"/>
  <c r="X192" i="45"/>
  <c r="AH192" i="45"/>
  <c r="AN192" i="45"/>
  <c r="AP192" i="45"/>
  <c r="AQ192" i="45"/>
  <c r="AT192" i="45"/>
  <c r="AV192" i="45"/>
  <c r="AW192" i="45"/>
  <c r="BE192" i="45"/>
  <c r="BI192" i="45"/>
  <c r="BQ192" i="45"/>
  <c r="O193" i="45"/>
  <c r="AC193" i="45" s="1"/>
  <c r="V193" i="45"/>
  <c r="W193" i="45"/>
  <c r="X193" i="45"/>
  <c r="Y193" i="45"/>
  <c r="AH193" i="45"/>
  <c r="AN193" i="45"/>
  <c r="AP193" i="45"/>
  <c r="AQ193" i="45"/>
  <c r="AT193" i="45"/>
  <c r="AV193" i="45"/>
  <c r="AW193" i="45"/>
  <c r="BE193" i="45"/>
  <c r="BI193" i="45"/>
  <c r="BQ193" i="45"/>
  <c r="O214" i="45"/>
  <c r="AC214" i="45" s="1"/>
  <c r="V214" i="45"/>
  <c r="W214" i="45"/>
  <c r="X214" i="45"/>
  <c r="AH214" i="45"/>
  <c r="AN214" i="45"/>
  <c r="AP214" i="45"/>
  <c r="AQ214" i="45"/>
  <c r="AT214" i="45"/>
  <c r="AV214" i="45"/>
  <c r="AW214" i="45"/>
  <c r="BE214" i="45"/>
  <c r="BI214" i="45"/>
  <c r="BQ214" i="45"/>
  <c r="O232" i="45"/>
  <c r="AC232" i="45" s="1"/>
  <c r="V232" i="45"/>
  <c r="W232" i="45"/>
  <c r="X232" i="45"/>
  <c r="AH232" i="45"/>
  <c r="AN232" i="45"/>
  <c r="AP232" i="45"/>
  <c r="AQ232" i="45"/>
  <c r="AT232" i="45"/>
  <c r="AV232" i="45"/>
  <c r="AW232" i="45"/>
  <c r="BE232" i="45"/>
  <c r="BI232" i="45"/>
  <c r="BQ232" i="45"/>
  <c r="O233" i="45"/>
  <c r="AC233" i="45" s="1"/>
  <c r="V233" i="45"/>
  <c r="W233" i="45"/>
  <c r="X233" i="45"/>
  <c r="Y233" i="45"/>
  <c r="AH233" i="45"/>
  <c r="AN233" i="45"/>
  <c r="AP233" i="45"/>
  <c r="AQ233" i="45"/>
  <c r="AT233" i="45"/>
  <c r="AV233" i="45"/>
  <c r="AW233" i="45"/>
  <c r="BE233" i="45"/>
  <c r="BI233" i="45"/>
  <c r="BQ233" i="45"/>
  <c r="O234" i="45"/>
  <c r="AC234" i="45" s="1"/>
  <c r="V234" i="45"/>
  <c r="W234" i="45"/>
  <c r="X234" i="45"/>
  <c r="AH234" i="45"/>
  <c r="AN234" i="45"/>
  <c r="AP234" i="45"/>
  <c r="AQ234" i="45"/>
  <c r="AT234" i="45"/>
  <c r="AV234" i="45"/>
  <c r="AW234" i="45"/>
  <c r="BE234" i="45"/>
  <c r="BI234" i="45"/>
  <c r="BQ234" i="45"/>
  <c r="AA17" i="45"/>
  <c r="AA16" i="45"/>
  <c r="AA15" i="45"/>
  <c r="AA14" i="45"/>
  <c r="AA13" i="45"/>
  <c r="AA12" i="45"/>
  <c r="AA9" i="45"/>
  <c r="AA8" i="45"/>
  <c r="AA7" i="45"/>
  <c r="AA5" i="45"/>
  <c r="AA4" i="45"/>
  <c r="AA3" i="45"/>
  <c r="AA2" i="45"/>
  <c r="AY171" i="45" l="1"/>
  <c r="BM38" i="45"/>
  <c r="Y214" i="45"/>
  <c r="Y146" i="45"/>
  <c r="Y163" i="45"/>
  <c r="Y125" i="45"/>
  <c r="AX87" i="45"/>
  <c r="BT138" i="46"/>
  <c r="Y83" i="45"/>
  <c r="Y53" i="45"/>
  <c r="Y227" i="45"/>
  <c r="Y164" i="45"/>
  <c r="Y134" i="45"/>
  <c r="Y144" i="45"/>
  <c r="Y48" i="45"/>
  <c r="BM33" i="45"/>
  <c r="BM161" i="45"/>
  <c r="BM27" i="45"/>
  <c r="BM26" i="45"/>
  <c r="AX170" i="45"/>
  <c r="Y102" i="45"/>
  <c r="Y119" i="45"/>
  <c r="BN107" i="45"/>
  <c r="Y86" i="45"/>
  <c r="Y90" i="45"/>
  <c r="BN47" i="45"/>
  <c r="BN206" i="45"/>
  <c r="Y192" i="45"/>
  <c r="Y199" i="45"/>
  <c r="BN184" i="45"/>
  <c r="BM50" i="45"/>
  <c r="Y98" i="45"/>
  <c r="BK163" i="45"/>
  <c r="AY103" i="45"/>
  <c r="AY167" i="45"/>
  <c r="BN219" i="45"/>
  <c r="AY80" i="45"/>
  <c r="AY62" i="45"/>
  <c r="BR91" i="46"/>
  <c r="BR140" i="46"/>
  <c r="BV196" i="47"/>
  <c r="BW196" i="47" s="1"/>
  <c r="BS142" i="47"/>
  <c r="BR150" i="46"/>
  <c r="BT82" i="46"/>
  <c r="BS33" i="47"/>
  <c r="BV42" i="47"/>
  <c r="BW42" i="47" s="1"/>
  <c r="BV179" i="47"/>
  <c r="BW179" i="47" s="1"/>
  <c r="AY223" i="45"/>
  <c r="AR196" i="45"/>
  <c r="BN106" i="45"/>
  <c r="AY39" i="45"/>
  <c r="AY205" i="45"/>
  <c r="AR171" i="45"/>
  <c r="BM133" i="45"/>
  <c r="BN105" i="45"/>
  <c r="BN95" i="45"/>
  <c r="BR142" i="46"/>
  <c r="BV39" i="48"/>
  <c r="BW39" i="48" s="1"/>
  <c r="AI24" i="48"/>
  <c r="BV65" i="47"/>
  <c r="BW65" i="47" s="1"/>
  <c r="BO166" i="47"/>
  <c r="BR166" i="47" s="1"/>
  <c r="BV34" i="47"/>
  <c r="BW34" i="47" s="1"/>
  <c r="BS160" i="47"/>
  <c r="BU143" i="47"/>
  <c r="AG95" i="47"/>
  <c r="AI95" i="47" s="1"/>
  <c r="BV95" i="47" s="1"/>
  <c r="BW95" i="47" s="1"/>
  <c r="AG105" i="47"/>
  <c r="AI105" i="47" s="1"/>
  <c r="BV105" i="47" s="1"/>
  <c r="BW105" i="47" s="1"/>
  <c r="BO98" i="47"/>
  <c r="BR98" i="47" s="1"/>
  <c r="BU95" i="47"/>
  <c r="BU104" i="47"/>
  <c r="BV160" i="47"/>
  <c r="BW160" i="47" s="1"/>
  <c r="BU96" i="47"/>
  <c r="AG107" i="47"/>
  <c r="AI107" i="47" s="1"/>
  <c r="BO106" i="47"/>
  <c r="BR106" i="47" s="1"/>
  <c r="BU64" i="47"/>
  <c r="BO107" i="47"/>
  <c r="BR107" i="47" s="1"/>
  <c r="BU105" i="47"/>
  <c r="BO97" i="47"/>
  <c r="BR97" i="47" s="1"/>
  <c r="Y234" i="45"/>
  <c r="Y190" i="45"/>
  <c r="Y59" i="45"/>
  <c r="Y65" i="45"/>
  <c r="Y180" i="45"/>
  <c r="BN84" i="45"/>
  <c r="AY190" i="45"/>
  <c r="BN129" i="45"/>
  <c r="AR213" i="45"/>
  <c r="BN98" i="45"/>
  <c r="BN222" i="45"/>
  <c r="BN143" i="45"/>
  <c r="BN96" i="45"/>
  <c r="Y200" i="45"/>
  <c r="AR122" i="45"/>
  <c r="AR39" i="45"/>
  <c r="AY130" i="45"/>
  <c r="AR127" i="45"/>
  <c r="AY123" i="45"/>
  <c r="AY112" i="45"/>
  <c r="AX159" i="45"/>
  <c r="BN55" i="45"/>
  <c r="Z63" i="45"/>
  <c r="BN183" i="45"/>
  <c r="AX150" i="45"/>
  <c r="BK104" i="45"/>
  <c r="BN68" i="45"/>
  <c r="AX213" i="45"/>
  <c r="BN97" i="45"/>
  <c r="BN101" i="45"/>
  <c r="AY93" i="45"/>
  <c r="AX153" i="45"/>
  <c r="BN188" i="45"/>
  <c r="BN100" i="45"/>
  <c r="AY149" i="45"/>
  <c r="AY141" i="45"/>
  <c r="BN140" i="45"/>
  <c r="BM123" i="45"/>
  <c r="BN76" i="45"/>
  <c r="AA104" i="45"/>
  <c r="Y82" i="45"/>
  <c r="Y148" i="45"/>
  <c r="Y230" i="45"/>
  <c r="BN192" i="45"/>
  <c r="AR164" i="45"/>
  <c r="Y155" i="45"/>
  <c r="BN150" i="45"/>
  <c r="AY125" i="45"/>
  <c r="AY104" i="45"/>
  <c r="BN108" i="45"/>
  <c r="Y107" i="45"/>
  <c r="Y35" i="45"/>
  <c r="Y176" i="45"/>
  <c r="Y128" i="45"/>
  <c r="BN220" i="45"/>
  <c r="Y187" i="45"/>
  <c r="Y175" i="45"/>
  <c r="BN104" i="45"/>
  <c r="BN224" i="45"/>
  <c r="AR223" i="45"/>
  <c r="BN223" i="45"/>
  <c r="BN94" i="45"/>
  <c r="AR167" i="45"/>
  <c r="BN165" i="45"/>
  <c r="AY127" i="45"/>
  <c r="AC127" i="45"/>
  <c r="BN131" i="45"/>
  <c r="BJ62" i="45"/>
  <c r="BK62" i="45" s="1"/>
  <c r="Y195" i="45"/>
  <c r="Y231" i="45"/>
  <c r="Y93" i="45"/>
  <c r="Y208" i="45"/>
  <c r="Y133" i="45"/>
  <c r="BN193" i="45"/>
  <c r="Y150" i="45"/>
  <c r="Y104" i="45"/>
  <c r="Y129" i="45"/>
  <c r="Y223" i="45"/>
  <c r="BN103" i="45"/>
  <c r="Y212" i="45"/>
  <c r="Y94" i="45"/>
  <c r="BN49" i="45"/>
  <c r="BN48" i="45"/>
  <c r="BJ136" i="45"/>
  <c r="BK136" i="45" s="1"/>
  <c r="Y52" i="45"/>
  <c r="BN144" i="45"/>
  <c r="AY153" i="45"/>
  <c r="BN189" i="45"/>
  <c r="BN65" i="45"/>
  <c r="AX182" i="45"/>
  <c r="BN180" i="45"/>
  <c r="BN175" i="45"/>
  <c r="AX149" i="45"/>
  <c r="BN149" i="45"/>
  <c r="Y147" i="45"/>
  <c r="AR174" i="45"/>
  <c r="AX141" i="45"/>
  <c r="AX130" i="45"/>
  <c r="BN130" i="45"/>
  <c r="BN99" i="45"/>
  <c r="AY159" i="45"/>
  <c r="BN56" i="45"/>
  <c r="BN31" i="45"/>
  <c r="AX214" i="45"/>
  <c r="BN191" i="45"/>
  <c r="AY164" i="45"/>
  <c r="AC163" i="45"/>
  <c r="BN163" i="45"/>
  <c r="AY150" i="45"/>
  <c r="AX125" i="45"/>
  <c r="AY84" i="45"/>
  <c r="AX74" i="45"/>
  <c r="AC74" i="45"/>
  <c r="BN69" i="45"/>
  <c r="BN67" i="45"/>
  <c r="BM52" i="45"/>
  <c r="BN51" i="45"/>
  <c r="BN50" i="45"/>
  <c r="BN146" i="45"/>
  <c r="AY213" i="45"/>
  <c r="AC44" i="45"/>
  <c r="BN145" i="45"/>
  <c r="BN90" i="45"/>
  <c r="BN102" i="45"/>
  <c r="AY212" i="45"/>
  <c r="BN198" i="45"/>
  <c r="BN176" i="45"/>
  <c r="BK173" i="45"/>
  <c r="BN89" i="45"/>
  <c r="AR93" i="45"/>
  <c r="BN92" i="45"/>
  <c r="BJ228" i="45"/>
  <c r="BK228" i="45" s="1"/>
  <c r="BN66" i="45"/>
  <c r="BJ162" i="45"/>
  <c r="BK162" i="45" s="1"/>
  <c r="AX167" i="45"/>
  <c r="AZ167" i="45" s="1"/>
  <c r="BN166" i="45"/>
  <c r="AC39" i="45"/>
  <c r="BN39" i="45"/>
  <c r="BN128" i="45"/>
  <c r="BN218" i="45"/>
  <c r="BN205" i="45"/>
  <c r="BN157" i="45"/>
  <c r="BJ117" i="45"/>
  <c r="BK117" i="45" s="1"/>
  <c r="AX171" i="45"/>
  <c r="AZ171" i="45" s="1"/>
  <c r="BN174" i="45"/>
  <c r="AC133" i="45"/>
  <c r="BN132" i="45"/>
  <c r="AC123" i="45"/>
  <c r="BN88" i="45"/>
  <c r="AY87" i="45"/>
  <c r="AX80" i="45"/>
  <c r="BN80" i="45"/>
  <c r="BN169" i="45"/>
  <c r="BN38" i="45"/>
  <c r="AC28" i="45"/>
  <c r="BJ63" i="45"/>
  <c r="BK63" i="45" s="1"/>
  <c r="AD63" i="45"/>
  <c r="AX62" i="45"/>
  <c r="Y108" i="45"/>
  <c r="Y142" i="45"/>
  <c r="Y173" i="45"/>
  <c r="Y228" i="45"/>
  <c r="Y117" i="45"/>
  <c r="Y123" i="45"/>
  <c r="Y118" i="45"/>
  <c r="Y179" i="45"/>
  <c r="BN164" i="45"/>
  <c r="Y183" i="45"/>
  <c r="BN207" i="45"/>
  <c r="BN33" i="45"/>
  <c r="BN190" i="45"/>
  <c r="Y29" i="45"/>
  <c r="BN177" i="45"/>
  <c r="Y47" i="45"/>
  <c r="Y201" i="45"/>
  <c r="AX65" i="45"/>
  <c r="BN182" i="45"/>
  <c r="BN158" i="45"/>
  <c r="BN221" i="45"/>
  <c r="BN40" i="45"/>
  <c r="Y160" i="45"/>
  <c r="Y220" i="45"/>
  <c r="BN187" i="45"/>
  <c r="BN141" i="45"/>
  <c r="AX135" i="45"/>
  <c r="BJ132" i="45"/>
  <c r="BK132" i="45" s="1"/>
  <c r="BN127" i="45"/>
  <c r="BN64" i="45"/>
  <c r="BN37" i="45"/>
  <c r="AY214" i="45"/>
  <c r="BK183" i="45"/>
  <c r="AC104" i="45"/>
  <c r="BN83" i="45"/>
  <c r="BN82" i="45"/>
  <c r="BN53" i="45"/>
  <c r="BN52" i="45"/>
  <c r="BN32" i="45"/>
  <c r="AC186" i="45"/>
  <c r="AR197" i="45"/>
  <c r="BN195" i="45"/>
  <c r="BN142" i="45"/>
  <c r="BN173" i="45"/>
  <c r="BN93" i="45"/>
  <c r="BJ188" i="45"/>
  <c r="BK188" i="45" s="1"/>
  <c r="BJ122" i="45"/>
  <c r="BK122" i="45" s="1"/>
  <c r="BN162" i="45"/>
  <c r="BN167" i="45"/>
  <c r="BN181" i="45"/>
  <c r="BN172" i="45"/>
  <c r="BN235" i="45"/>
  <c r="BN208" i="45"/>
  <c r="BJ147" i="45"/>
  <c r="BK147" i="45" s="1"/>
  <c r="BN171" i="45"/>
  <c r="BN139" i="45"/>
  <c r="BN91" i="45"/>
  <c r="BN81" i="45"/>
  <c r="BN179" i="45"/>
  <c r="BN46" i="45"/>
  <c r="AB63" i="45"/>
  <c r="AB61" i="45"/>
  <c r="AF200" i="46"/>
  <c r="BO200" i="46" s="1"/>
  <c r="BR200" i="46" s="1"/>
  <c r="BT74" i="46"/>
  <c r="AF50" i="46"/>
  <c r="AF52" i="46"/>
  <c r="BO52" i="46" s="1"/>
  <c r="BR52" i="46" s="1"/>
  <c r="BR93" i="46"/>
  <c r="BT38" i="46"/>
  <c r="AF159" i="46"/>
  <c r="BO159" i="46"/>
  <c r="BR159" i="46" s="1"/>
  <c r="BR144" i="46"/>
  <c r="AF223" i="46"/>
  <c r="BO223" i="46" s="1"/>
  <c r="BR223" i="46" s="1"/>
  <c r="AF206" i="46"/>
  <c r="AG206" i="46" s="1"/>
  <c r="AF222" i="46"/>
  <c r="BR119" i="46"/>
  <c r="BT203" i="46"/>
  <c r="BR151" i="46"/>
  <c r="BR84" i="46"/>
  <c r="BT190" i="46"/>
  <c r="BT159" i="46"/>
  <c r="BR145" i="46"/>
  <c r="BR133" i="46"/>
  <c r="BN244" i="46"/>
  <c r="BR43" i="46"/>
  <c r="BR234" i="46"/>
  <c r="BR62" i="46"/>
  <c r="BT194" i="46"/>
  <c r="BU171" i="46"/>
  <c r="BS64" i="46"/>
  <c r="BR63" i="46"/>
  <c r="AF73" i="46"/>
  <c r="BT55" i="46"/>
  <c r="BR231" i="46"/>
  <c r="BR171" i="46"/>
  <c r="BR177" i="46"/>
  <c r="BS190" i="46"/>
  <c r="BT174" i="46"/>
  <c r="BT222" i="46"/>
  <c r="BR240" i="46"/>
  <c r="BT81" i="46"/>
  <c r="BT100" i="46"/>
  <c r="BR179" i="46"/>
  <c r="BT130" i="46"/>
  <c r="BS186" i="46"/>
  <c r="BT223" i="46"/>
  <c r="BR186" i="46"/>
  <c r="BT226" i="46"/>
  <c r="BR181" i="46"/>
  <c r="BR33" i="46"/>
  <c r="AF145" i="46"/>
  <c r="BU145" i="46" s="1"/>
  <c r="AI171" i="46"/>
  <c r="BT225" i="46"/>
  <c r="BR129" i="46"/>
  <c r="BT39" i="46"/>
  <c r="BR49" i="46"/>
  <c r="BT64" i="46"/>
  <c r="BR217" i="46"/>
  <c r="BT53" i="46"/>
  <c r="BT115" i="46"/>
  <c r="BT25" i="46"/>
  <c r="BT40" i="46"/>
  <c r="BR242" i="46"/>
  <c r="BV242" i="46" s="1"/>
  <c r="BW242" i="46" s="1"/>
  <c r="BR125" i="46"/>
  <c r="BT57" i="46"/>
  <c r="AF56" i="46"/>
  <c r="BU56" i="46" s="1"/>
  <c r="BR73" i="46"/>
  <c r="BT32" i="46"/>
  <c r="BR41" i="46"/>
  <c r="BR96" i="46"/>
  <c r="BR237" i="46"/>
  <c r="AG93" i="46"/>
  <c r="AI93" i="46" s="1"/>
  <c r="AG81" i="46"/>
  <c r="BS81" i="46" s="1"/>
  <c r="AZ143" i="46"/>
  <c r="AG148" i="46"/>
  <c r="BS148" i="46" s="1"/>
  <c r="BR106" i="46"/>
  <c r="BR205" i="46"/>
  <c r="BU179" i="47"/>
  <c r="BO197" i="47"/>
  <c r="BR197" i="47" s="1"/>
  <c r="BV217" i="47"/>
  <c r="BW217" i="47" s="1"/>
  <c r="BV143" i="47"/>
  <c r="BW143" i="47" s="1"/>
  <c r="BS187" i="47"/>
  <c r="BV220" i="47"/>
  <c r="BW220" i="47" s="1"/>
  <c r="BU220" i="47"/>
  <c r="BU136" i="47"/>
  <c r="BO142" i="47"/>
  <c r="AI141" i="47"/>
  <c r="BS141" i="47"/>
  <c r="AG122" i="47"/>
  <c r="AI122" i="47" s="1"/>
  <c r="BV122" i="47" s="1"/>
  <c r="BW122" i="47" s="1"/>
  <c r="BO141" i="47"/>
  <c r="BR141" i="47" s="1"/>
  <c r="BS224" i="47"/>
  <c r="BV94" i="47"/>
  <c r="BW94" i="47" s="1"/>
  <c r="BV64" i="47"/>
  <c r="BW64" i="47" s="1"/>
  <c r="BU145" i="47"/>
  <c r="BS64" i="47"/>
  <c r="BS95" i="47"/>
  <c r="BU94" i="47"/>
  <c r="AG104" i="47"/>
  <c r="AI104" i="47" s="1"/>
  <c r="BV104" i="47" s="1"/>
  <c r="BW104" i="47" s="1"/>
  <c r="BS113" i="47"/>
  <c r="AI161" i="47"/>
  <c r="BS161" i="47"/>
  <c r="AG219" i="47"/>
  <c r="BS219" i="47" s="1"/>
  <c r="AG168" i="47"/>
  <c r="AI168" i="47" s="1"/>
  <c r="BV168" i="47" s="1"/>
  <c r="BW168" i="47" s="1"/>
  <c r="AG69" i="47"/>
  <c r="AI69" i="47" s="1"/>
  <c r="BO191" i="47"/>
  <c r="BR191" i="47" s="1"/>
  <c r="BV191" i="47" s="1"/>
  <c r="BW191" i="47" s="1"/>
  <c r="BO31" i="47"/>
  <c r="BR31" i="47" s="1"/>
  <c r="AG163" i="47"/>
  <c r="AI163" i="47" s="1"/>
  <c r="BV163" i="47" s="1"/>
  <c r="BW163" i="47" s="1"/>
  <c r="BO67" i="47"/>
  <c r="BR67" i="47" s="1"/>
  <c r="BV67" i="47" s="1"/>
  <c r="BW67" i="47" s="1"/>
  <c r="BS217" i="47"/>
  <c r="BO204" i="47"/>
  <c r="BR204" i="47" s="1"/>
  <c r="BV33" i="47"/>
  <c r="BW33" i="47" s="1"/>
  <c r="BS65" i="47"/>
  <c r="BO161" i="47"/>
  <c r="BR161" i="47" s="1"/>
  <c r="BV161" i="47" s="1"/>
  <c r="BW161" i="47" s="1"/>
  <c r="AG87" i="47"/>
  <c r="AI87" i="47" s="1"/>
  <c r="BV87" i="47" s="1"/>
  <c r="BW87" i="47" s="1"/>
  <c r="AI29" i="47"/>
  <c r="BV29" i="47" s="1"/>
  <c r="BW29" i="47" s="1"/>
  <c r="AG230" i="47"/>
  <c r="AI230" i="47" s="1"/>
  <c r="BV230" i="47" s="1"/>
  <c r="BW230" i="47" s="1"/>
  <c r="BO100" i="47"/>
  <c r="BR100" i="47" s="1"/>
  <c r="BV100" i="47" s="1"/>
  <c r="BW100" i="47" s="1"/>
  <c r="AG157" i="47"/>
  <c r="AI157" i="47" s="1"/>
  <c r="BV157" i="47" s="1"/>
  <c r="BW157" i="47" s="1"/>
  <c r="AG229" i="47"/>
  <c r="BO162" i="47"/>
  <c r="BR162" i="47" s="1"/>
  <c r="AG121" i="47"/>
  <c r="AI121" i="47" s="1"/>
  <c r="BV121" i="47" s="1"/>
  <c r="BW121" i="47" s="1"/>
  <c r="AG208" i="47"/>
  <c r="AI208" i="47" s="1"/>
  <c r="BV208" i="47" s="1"/>
  <c r="BW208" i="47" s="1"/>
  <c r="BO222" i="47"/>
  <c r="BR222" i="47" s="1"/>
  <c r="AI45" i="47"/>
  <c r="BV45" i="47" s="1"/>
  <c r="BW45" i="47" s="1"/>
  <c r="BO189" i="47"/>
  <c r="BR189" i="47" s="1"/>
  <c r="BO76" i="47"/>
  <c r="BR76" i="47" s="1"/>
  <c r="AG133" i="47"/>
  <c r="AI133" i="47" s="1"/>
  <c r="BV133" i="47" s="1"/>
  <c r="BW133" i="47" s="1"/>
  <c r="AG78" i="47"/>
  <c r="AI78" i="47" s="1"/>
  <c r="BV78" i="47" s="1"/>
  <c r="BW78" i="47" s="1"/>
  <c r="AG126" i="47"/>
  <c r="AI126" i="47" s="1"/>
  <c r="BV126" i="47" s="1"/>
  <c r="BW126" i="47" s="1"/>
  <c r="AG120" i="47"/>
  <c r="AI120" i="47" s="1"/>
  <c r="BV120" i="47" s="1"/>
  <c r="BW120" i="47" s="1"/>
  <c r="AG172" i="47"/>
  <c r="AI172" i="47" s="1"/>
  <c r="BV172" i="47" s="1"/>
  <c r="BW172" i="47" s="1"/>
  <c r="AG214" i="47"/>
  <c r="AI214" i="47" s="1"/>
  <c r="BV214" i="47" s="1"/>
  <c r="BW214" i="47" s="1"/>
  <c r="AG158" i="47"/>
  <c r="AG175" i="47"/>
  <c r="BS175" i="47" s="1"/>
  <c r="AG88" i="47"/>
  <c r="BS88" i="47" s="1"/>
  <c r="AG171" i="47"/>
  <c r="AI171" i="47" s="1"/>
  <c r="BV171" i="47" s="1"/>
  <c r="BW171" i="47" s="1"/>
  <c r="AG207" i="47"/>
  <c r="AI207" i="47" s="1"/>
  <c r="BV207" i="47" s="1"/>
  <c r="BW207" i="47" s="1"/>
  <c r="AG192" i="47"/>
  <c r="AI192" i="47" s="1"/>
  <c r="AG227" i="47"/>
  <c r="AI227" i="47" s="1"/>
  <c r="BV227" i="47" s="1"/>
  <c r="BW227" i="47" s="1"/>
  <c r="AG159" i="47"/>
  <c r="AI159" i="47" s="1"/>
  <c r="BV159" i="47" s="1"/>
  <c r="BW159" i="47" s="1"/>
  <c r="BO223" i="47"/>
  <c r="BR223" i="47" s="1"/>
  <c r="AG25" i="47"/>
  <c r="AI25" i="47" s="1"/>
  <c r="BV25" i="47" s="1"/>
  <c r="BW25" i="47" s="1"/>
  <c r="AG231" i="47"/>
  <c r="AI76" i="47"/>
  <c r="BS76" i="47"/>
  <c r="AI204" i="47"/>
  <c r="BS204" i="47"/>
  <c r="AI166" i="47"/>
  <c r="BV166" i="47" s="1"/>
  <c r="BW166" i="47" s="1"/>
  <c r="BS166" i="47"/>
  <c r="AG127" i="47"/>
  <c r="AI127" i="47" s="1"/>
  <c r="BV127" i="47" s="1"/>
  <c r="BW127" i="47" s="1"/>
  <c r="AG212" i="47"/>
  <c r="AI212" i="47" s="1"/>
  <c r="BV212" i="47" s="1"/>
  <c r="BW212" i="47" s="1"/>
  <c r="AG149" i="47"/>
  <c r="AI149" i="47" s="1"/>
  <c r="BV149" i="47" s="1"/>
  <c r="BW149" i="47" s="1"/>
  <c r="AG106" i="47"/>
  <c r="BS181" i="47"/>
  <c r="AG131" i="47"/>
  <c r="AI131" i="47" s="1"/>
  <c r="BV131" i="47" s="1"/>
  <c r="BW131" i="47" s="1"/>
  <c r="AG103" i="47"/>
  <c r="AI103" i="47" s="1"/>
  <c r="BV103" i="47" s="1"/>
  <c r="BW103" i="47" s="1"/>
  <c r="AG135" i="47"/>
  <c r="AI135" i="47" s="1"/>
  <c r="BV135" i="47" s="1"/>
  <c r="BW135" i="47" s="1"/>
  <c r="AG205" i="47"/>
  <c r="AI205" i="47" s="1"/>
  <c r="BV205" i="47" s="1"/>
  <c r="BW205" i="47" s="1"/>
  <c r="BO91" i="47"/>
  <c r="BR91" i="47" s="1"/>
  <c r="BV91" i="47" s="1"/>
  <c r="BW91" i="47" s="1"/>
  <c r="BO50" i="47"/>
  <c r="BR50" i="47" s="1"/>
  <c r="BV50" i="47" s="1"/>
  <c r="BW50" i="47" s="1"/>
  <c r="AG123" i="47"/>
  <c r="AI123" i="47" s="1"/>
  <c r="BV123" i="47" s="1"/>
  <c r="BW123" i="47" s="1"/>
  <c r="BO80" i="47"/>
  <c r="BR80" i="47" s="1"/>
  <c r="BV80" i="47" s="1"/>
  <c r="BW80" i="47" s="1"/>
  <c r="BO92" i="47"/>
  <c r="BR92" i="47" s="1"/>
  <c r="BV92" i="47" s="1"/>
  <c r="BW92" i="47" s="1"/>
  <c r="AG110" i="47"/>
  <c r="AI110" i="47" s="1"/>
  <c r="BV110" i="47" s="1"/>
  <c r="BW110" i="47" s="1"/>
  <c r="BV162" i="47"/>
  <c r="BW162" i="47" s="1"/>
  <c r="BV192" i="47"/>
  <c r="BW192" i="47" s="1"/>
  <c r="AG77" i="47"/>
  <c r="AG38" i="47"/>
  <c r="AI38" i="47" s="1"/>
  <c r="BV38" i="47" s="1"/>
  <c r="BW38" i="47" s="1"/>
  <c r="AG40" i="47"/>
  <c r="AI40" i="47" s="1"/>
  <c r="BV40" i="47" s="1"/>
  <c r="BW40" i="47" s="1"/>
  <c r="AG84" i="47"/>
  <c r="AI84" i="47" s="1"/>
  <c r="BV84" i="47" s="1"/>
  <c r="BW84" i="47" s="1"/>
  <c r="AG153" i="47"/>
  <c r="BV69" i="47"/>
  <c r="BW69" i="47" s="1"/>
  <c r="BU88" i="47"/>
  <c r="AG66" i="47"/>
  <c r="AI66" i="47" s="1"/>
  <c r="BV66" i="47" s="1"/>
  <c r="BW66" i="47" s="1"/>
  <c r="BS233" i="47"/>
  <c r="AG72" i="47"/>
  <c r="AI72" i="47" s="1"/>
  <c r="BV72" i="47" s="1"/>
  <c r="BW72" i="47" s="1"/>
  <c r="AG226" i="47"/>
  <c r="AI226" i="47" s="1"/>
  <c r="BV226" i="47" s="1"/>
  <c r="BW226" i="47" s="1"/>
  <c r="AG96" i="47"/>
  <c r="AI96" i="47" s="1"/>
  <c r="BV96" i="47" s="1"/>
  <c r="BW96" i="47" s="1"/>
  <c r="AI26" i="47"/>
  <c r="BV26" i="47" s="1"/>
  <c r="BW26" i="47" s="1"/>
  <c r="BS26" i="47"/>
  <c r="AI164" i="47"/>
  <c r="BV164" i="47" s="1"/>
  <c r="BW164" i="47" s="1"/>
  <c r="BS164" i="47"/>
  <c r="AI189" i="47"/>
  <c r="BS189" i="47"/>
  <c r="BR89" i="47"/>
  <c r="BR175" i="47"/>
  <c r="AI98" i="47"/>
  <c r="BS98" i="47"/>
  <c r="BU59" i="47"/>
  <c r="AI59" i="47"/>
  <c r="BV59" i="47" s="1"/>
  <c r="BW59" i="47" s="1"/>
  <c r="AI156" i="47"/>
  <c r="BV156" i="47" s="1"/>
  <c r="BW156" i="47" s="1"/>
  <c r="BS156" i="47"/>
  <c r="AI30" i="47"/>
  <c r="BV30" i="47" s="1"/>
  <c r="BW30" i="47" s="1"/>
  <c r="BS30" i="47"/>
  <c r="AI73" i="47"/>
  <c r="BV73" i="47" s="1"/>
  <c r="BW73" i="47" s="1"/>
  <c r="BS73" i="47"/>
  <c r="AI101" i="47"/>
  <c r="BV101" i="47" s="1"/>
  <c r="BW101" i="47" s="1"/>
  <c r="BS101" i="47"/>
  <c r="AI114" i="47"/>
  <c r="BV114" i="47" s="1"/>
  <c r="BW114" i="47" s="1"/>
  <c r="BS114" i="47"/>
  <c r="AI134" i="47"/>
  <c r="BV134" i="47" s="1"/>
  <c r="BW134" i="47" s="1"/>
  <c r="BS134" i="47"/>
  <c r="BU184" i="47"/>
  <c r="AI184" i="47"/>
  <c r="BV184" i="47" s="1"/>
  <c r="BW184" i="47" s="1"/>
  <c r="BU118" i="47"/>
  <c r="AI118" i="47"/>
  <c r="BV118" i="47" s="1"/>
  <c r="BW118" i="47" s="1"/>
  <c r="BU183" i="47"/>
  <c r="BU54" i="47"/>
  <c r="AI216" i="47"/>
  <c r="BV216" i="47" s="1"/>
  <c r="BW216" i="47" s="1"/>
  <c r="BS216" i="47"/>
  <c r="AI210" i="47"/>
  <c r="BV210" i="47" s="1"/>
  <c r="BW210" i="47" s="1"/>
  <c r="BS210" i="47"/>
  <c r="AI178" i="47"/>
  <c r="BV178" i="47" s="1"/>
  <c r="BW178" i="47" s="1"/>
  <c r="BS178" i="47"/>
  <c r="BV197" i="47"/>
  <c r="BW197" i="47" s="1"/>
  <c r="BU109" i="47"/>
  <c r="AI109" i="47"/>
  <c r="BV109" i="47" s="1"/>
  <c r="BW109" i="47" s="1"/>
  <c r="BU193" i="47"/>
  <c r="AI193" i="47"/>
  <c r="BV193" i="47" s="1"/>
  <c r="BW193" i="47" s="1"/>
  <c r="BU174" i="47"/>
  <c r="BU53" i="47"/>
  <c r="BU178" i="47"/>
  <c r="AG83" i="47"/>
  <c r="BU194" i="47"/>
  <c r="AI194" i="47"/>
  <c r="BV194" i="47" s="1"/>
  <c r="BW194" i="47" s="1"/>
  <c r="BS230" i="47"/>
  <c r="AG152" i="47"/>
  <c r="BU127" i="47"/>
  <c r="AG170" i="47"/>
  <c r="AI70" i="47"/>
  <c r="BV70" i="47" s="1"/>
  <c r="BW70" i="47" s="1"/>
  <c r="BS70" i="47"/>
  <c r="AI213" i="47"/>
  <c r="BV213" i="47" s="1"/>
  <c r="BW213" i="47" s="1"/>
  <c r="BS213" i="47"/>
  <c r="BU137" i="47"/>
  <c r="AI137" i="47"/>
  <c r="BV137" i="47" s="1"/>
  <c r="BW137" i="47" s="1"/>
  <c r="BU163" i="47"/>
  <c r="BU219" i="47"/>
  <c r="BU149" i="47"/>
  <c r="BU207" i="47"/>
  <c r="AG74" i="47"/>
  <c r="BU61" i="47"/>
  <c r="AI61" i="47"/>
  <c r="BV61" i="47" s="1"/>
  <c r="BW61" i="47" s="1"/>
  <c r="BS162" i="47"/>
  <c r="AI215" i="47"/>
  <c r="BV215" i="47" s="1"/>
  <c r="BW215" i="47" s="1"/>
  <c r="BS215" i="47"/>
  <c r="AG85" i="47"/>
  <c r="AG41" i="47"/>
  <c r="AI27" i="47"/>
  <c r="BV27" i="47" s="1"/>
  <c r="BW27" i="47" s="1"/>
  <c r="BS27" i="47"/>
  <c r="AI90" i="47"/>
  <c r="BV90" i="47" s="1"/>
  <c r="BW90" i="47" s="1"/>
  <c r="BS90" i="47"/>
  <c r="AG151" i="47"/>
  <c r="BU131" i="47"/>
  <c r="AI81" i="47"/>
  <c r="BV81" i="47" s="1"/>
  <c r="BW81" i="47" s="1"/>
  <c r="BS81" i="47"/>
  <c r="BS69" i="47"/>
  <c r="AI125" i="47"/>
  <c r="BV125" i="47" s="1"/>
  <c r="BW125" i="47" s="1"/>
  <c r="BS125" i="47"/>
  <c r="AG54" i="47"/>
  <c r="AG165" i="47"/>
  <c r="BS67" i="47"/>
  <c r="BS222" i="47"/>
  <c r="AG48" i="47"/>
  <c r="BU205" i="47"/>
  <c r="AG148" i="47"/>
  <c r="BU129" i="47"/>
  <c r="AI129" i="47"/>
  <c r="BV129" i="47" s="1"/>
  <c r="BW129" i="47" s="1"/>
  <c r="AI128" i="47"/>
  <c r="BV128" i="47" s="1"/>
  <c r="BW128" i="47" s="1"/>
  <c r="BS128" i="47"/>
  <c r="AG115" i="47"/>
  <c r="BU201" i="47"/>
  <c r="AI201" i="47"/>
  <c r="BV201" i="47" s="1"/>
  <c r="BW201" i="47" s="1"/>
  <c r="AI234" i="47"/>
  <c r="BV234" i="47" s="1"/>
  <c r="BW234" i="47" s="1"/>
  <c r="BS234" i="47"/>
  <c r="BU38" i="47"/>
  <c r="BU197" i="47"/>
  <c r="AG228" i="47"/>
  <c r="AG167" i="47"/>
  <c r="AG75" i="47"/>
  <c r="BU40" i="47"/>
  <c r="AG150" i="47"/>
  <c r="BU60" i="47"/>
  <c r="AI60" i="47"/>
  <c r="BV60" i="47" s="1"/>
  <c r="BW60" i="47" s="1"/>
  <c r="BS191" i="47"/>
  <c r="AG79" i="47"/>
  <c r="BU84" i="47"/>
  <c r="BS50" i="47"/>
  <c r="AG177" i="47"/>
  <c r="BU126" i="47"/>
  <c r="BU43" i="47"/>
  <c r="AI43" i="47"/>
  <c r="BV43" i="47" s="1"/>
  <c r="BW43" i="47" s="1"/>
  <c r="AG147" i="47"/>
  <c r="BU176" i="47"/>
  <c r="BS80" i="47"/>
  <c r="BS31" i="47"/>
  <c r="BU39" i="47"/>
  <c r="AG99" i="47"/>
  <c r="AG112" i="47"/>
  <c r="BU33" i="47"/>
  <c r="AG102" i="47"/>
  <c r="BU93" i="47"/>
  <c r="BU24" i="47"/>
  <c r="BU157" i="47"/>
  <c r="AG86" i="47"/>
  <c r="AI225" i="47"/>
  <c r="BV225" i="47" s="1"/>
  <c r="BW225" i="47" s="1"/>
  <c r="BS225" i="47"/>
  <c r="BU89" i="47"/>
  <c r="AI139" i="47"/>
  <c r="BV139" i="47" s="1"/>
  <c r="BW139" i="47" s="1"/>
  <c r="BS139" i="47"/>
  <c r="BU47" i="47"/>
  <c r="BU66" i="47"/>
  <c r="AI68" i="47"/>
  <c r="BV68" i="47" s="1"/>
  <c r="BW68" i="47" s="1"/>
  <c r="BS68" i="47"/>
  <c r="AI32" i="47"/>
  <c r="BV32" i="47" s="1"/>
  <c r="BW32" i="47" s="1"/>
  <c r="BS32" i="47"/>
  <c r="AI28" i="47"/>
  <c r="BV28" i="47" s="1"/>
  <c r="BW28" i="47" s="1"/>
  <c r="BS28" i="47"/>
  <c r="BU202" i="47"/>
  <c r="AI202" i="47"/>
  <c r="BV202" i="47" s="1"/>
  <c r="BW202" i="47" s="1"/>
  <c r="AI180" i="47"/>
  <c r="BV180" i="47" s="1"/>
  <c r="BW180" i="47" s="1"/>
  <c r="BS180" i="47"/>
  <c r="BU140" i="47"/>
  <c r="AG119" i="47"/>
  <c r="BU198" i="47"/>
  <c r="AI198" i="47"/>
  <c r="BU188" i="47"/>
  <c r="AG124" i="47"/>
  <c r="BU51" i="47"/>
  <c r="BU173" i="47"/>
  <c r="BU37" i="47"/>
  <c r="AI206" i="47"/>
  <c r="BV206" i="47" s="1"/>
  <c r="BW206" i="47" s="1"/>
  <c r="BS206" i="47"/>
  <c r="BU44" i="47"/>
  <c r="AI44" i="47"/>
  <c r="BV44" i="47" s="1"/>
  <c r="BW44" i="47" s="1"/>
  <c r="BU138" i="47"/>
  <c r="BU52" i="47"/>
  <c r="BU169" i="47"/>
  <c r="AI169" i="47"/>
  <c r="BV169" i="47" s="1"/>
  <c r="BW169" i="47" s="1"/>
  <c r="BU82" i="47"/>
  <c r="BU180" i="47"/>
  <c r="BU186" i="47"/>
  <c r="BU190" i="47"/>
  <c r="BU35" i="47"/>
  <c r="AI35" i="47"/>
  <c r="BV35" i="47" s="1"/>
  <c r="BW35" i="47" s="1"/>
  <c r="BU218" i="47"/>
  <c r="BU46" i="47"/>
  <c r="AG93" i="47"/>
  <c r="BV183" i="47"/>
  <c r="BW183" i="47" s="1"/>
  <c r="BO83" i="47"/>
  <c r="BR83" i="47" s="1"/>
  <c r="AG155" i="47"/>
  <c r="BS100" i="47"/>
  <c r="BU171" i="47"/>
  <c r="BO170" i="47"/>
  <c r="BR170" i="47" s="1"/>
  <c r="AG89" i="47"/>
  <c r="BR219" i="47"/>
  <c r="AG47" i="47"/>
  <c r="BU162" i="47"/>
  <c r="AG116" i="47"/>
  <c r="BU55" i="47"/>
  <c r="AI55" i="47"/>
  <c r="BV55" i="47" s="1"/>
  <c r="BW55" i="47" s="1"/>
  <c r="BU117" i="47"/>
  <c r="AI117" i="47"/>
  <c r="BV117" i="47" s="1"/>
  <c r="BW117" i="47" s="1"/>
  <c r="AI211" i="47"/>
  <c r="BV211" i="47" s="1"/>
  <c r="BW211" i="47" s="1"/>
  <c r="BS211" i="47"/>
  <c r="AG97" i="47"/>
  <c r="BU192" i="47"/>
  <c r="BU103" i="47"/>
  <c r="BU69" i="47"/>
  <c r="AG140" i="47"/>
  <c r="AI144" i="47"/>
  <c r="BV144" i="47" s="1"/>
  <c r="BW144" i="47" s="1"/>
  <c r="BS144" i="47"/>
  <c r="AG71" i="47"/>
  <c r="BO165" i="47"/>
  <c r="BR165" i="47" s="1"/>
  <c r="BU67" i="47"/>
  <c r="AG51" i="47"/>
  <c r="BU222" i="47"/>
  <c r="AI223" i="47"/>
  <c r="BU175" i="47"/>
  <c r="BO48" i="47"/>
  <c r="BR48" i="47" s="1"/>
  <c r="BU200" i="47"/>
  <c r="AI200" i="47"/>
  <c r="BV200" i="47" s="1"/>
  <c r="BW200" i="47" s="1"/>
  <c r="AG173" i="47"/>
  <c r="BO148" i="47"/>
  <c r="BR148" i="47" s="1"/>
  <c r="AG37" i="47"/>
  <c r="AI221" i="47"/>
  <c r="BV221" i="47" s="1"/>
  <c r="BW221" i="47" s="1"/>
  <c r="BS221" i="47"/>
  <c r="BU108" i="47"/>
  <c r="AI108" i="47"/>
  <c r="BV108" i="47" s="1"/>
  <c r="BW108" i="47" s="1"/>
  <c r="AG138" i="47"/>
  <c r="BS91" i="47"/>
  <c r="AG111" i="47"/>
  <c r="AG52" i="47"/>
  <c r="BU36" i="47"/>
  <c r="AI36" i="47"/>
  <c r="BV36" i="47" s="1"/>
  <c r="BW36" i="47" s="1"/>
  <c r="AG154" i="47"/>
  <c r="AG82" i="47"/>
  <c r="BU172" i="47"/>
  <c r="AG176" i="47"/>
  <c r="AG209" i="47"/>
  <c r="AG146" i="47"/>
  <c r="AG186" i="47"/>
  <c r="AG132" i="47"/>
  <c r="BU195" i="47"/>
  <c r="AI195" i="47"/>
  <c r="BV195" i="47" s="1"/>
  <c r="BW195" i="47" s="1"/>
  <c r="BO99" i="47"/>
  <c r="BR99" i="47" s="1"/>
  <c r="BU63" i="47"/>
  <c r="AI63" i="47"/>
  <c r="BV63" i="47" s="1"/>
  <c r="BW63" i="47" s="1"/>
  <c r="BS92" i="47"/>
  <c r="BU166" i="47"/>
  <c r="BU49" i="47"/>
  <c r="BO102" i="47"/>
  <c r="AG24" i="47"/>
  <c r="BM108" i="45"/>
  <c r="BM86" i="45"/>
  <c r="Z204" i="45"/>
  <c r="BK204" i="45"/>
  <c r="AA204" i="45"/>
  <c r="AA103" i="45"/>
  <c r="AC103" i="45"/>
  <c r="AC54" i="45"/>
  <c r="BK54" i="45"/>
  <c r="Z152" i="45"/>
  <c r="AA152" i="45"/>
  <c r="AA76" i="45"/>
  <c r="AC76" i="45"/>
  <c r="AA32" i="45"/>
  <c r="BM32" i="45"/>
  <c r="Z90" i="45"/>
  <c r="AA90" i="45"/>
  <c r="AA226" i="45"/>
  <c r="BM226" i="45"/>
  <c r="BM152" i="45"/>
  <c r="AA205" i="45"/>
  <c r="AC205" i="45"/>
  <c r="AA85" i="45"/>
  <c r="AC85" i="45"/>
  <c r="BM85" i="45"/>
  <c r="Y232" i="45"/>
  <c r="Z193" i="45"/>
  <c r="BK193" i="45"/>
  <c r="AY232" i="45"/>
  <c r="AC86" i="45"/>
  <c r="AA84" i="45"/>
  <c r="BM84" i="45"/>
  <c r="AX190" i="45"/>
  <c r="Y36" i="45"/>
  <c r="BM185" i="45"/>
  <c r="BM103" i="45"/>
  <c r="Y191" i="45"/>
  <c r="Z108" i="45"/>
  <c r="AC108" i="45"/>
  <c r="BE236" i="45"/>
  <c r="AC204" i="45"/>
  <c r="Z173" i="45"/>
  <c r="AA173" i="45"/>
  <c r="AA153" i="45"/>
  <c r="AC153" i="45"/>
  <c r="AC152" i="45"/>
  <c r="AR103" i="45"/>
  <c r="AY29" i="45"/>
  <c r="AY144" i="45"/>
  <c r="AY49" i="45"/>
  <c r="AX126" i="45"/>
  <c r="AX101" i="45"/>
  <c r="AX93" i="45"/>
  <c r="AY48" i="45"/>
  <c r="AR153" i="45"/>
  <c r="AZ153" i="45" s="1"/>
  <c r="AY152" i="45"/>
  <c r="AX114" i="45"/>
  <c r="AX39" i="45"/>
  <c r="AR225" i="45"/>
  <c r="AX219" i="45"/>
  <c r="AC218" i="45"/>
  <c r="AY206" i="45"/>
  <c r="AR205" i="45"/>
  <c r="AX113" i="45"/>
  <c r="AY111" i="45"/>
  <c r="AY91" i="45"/>
  <c r="AY77" i="45"/>
  <c r="BJ70" i="45"/>
  <c r="BK70" i="45" s="1"/>
  <c r="AC46" i="45"/>
  <c r="AR41" i="45"/>
  <c r="AY31" i="45"/>
  <c r="W236" i="45"/>
  <c r="AD61" i="45"/>
  <c r="AX63" i="45"/>
  <c r="AR62" i="45"/>
  <c r="AZ62" i="45" s="1"/>
  <c r="AY61" i="45"/>
  <c r="Y99" i="45"/>
  <c r="Y56" i="45"/>
  <c r="BJ61" i="45"/>
  <c r="BK61" i="45" s="1"/>
  <c r="BR116" i="46"/>
  <c r="BR71" i="46"/>
  <c r="BT155" i="46"/>
  <c r="BS35" i="46"/>
  <c r="BR152" i="46"/>
  <c r="BJ131" i="45"/>
  <c r="BK131" i="45" s="1"/>
  <c r="BT131" i="45" s="1"/>
  <c r="AY233" i="45"/>
  <c r="AR214" i="45"/>
  <c r="AZ214" i="45" s="1"/>
  <c r="BM197" i="45"/>
  <c r="AX199" i="45"/>
  <c r="AX29" i="45"/>
  <c r="BJ115" i="45"/>
  <c r="BK115" i="45" s="1"/>
  <c r="AR212" i="45"/>
  <c r="BJ212" i="45"/>
  <c r="BK212" i="45" s="1"/>
  <c r="AR195" i="45"/>
  <c r="AY101" i="45"/>
  <c r="AY173" i="45"/>
  <c r="AR170" i="45"/>
  <c r="AZ170" i="45" s="1"/>
  <c r="AY114" i="45"/>
  <c r="AY221" i="45"/>
  <c r="AY219" i="45"/>
  <c r="AX206" i="45"/>
  <c r="AY113" i="45"/>
  <c r="AX91" i="45"/>
  <c r="AR56" i="45"/>
  <c r="BM46" i="45"/>
  <c r="AY45" i="45"/>
  <c r="AX31" i="45"/>
  <c r="BI236" i="45"/>
  <c r="AQ236" i="45"/>
  <c r="Z61" i="45"/>
  <c r="AY63" i="45"/>
  <c r="AX61" i="45"/>
  <c r="AG36" i="46"/>
  <c r="AI36" i="46" s="1"/>
  <c r="BV36" i="46" s="1"/>
  <c r="BW36" i="46" s="1"/>
  <c r="BO227" i="46"/>
  <c r="BR227" i="46" s="1"/>
  <c r="BU148" i="46"/>
  <c r="BR83" i="46"/>
  <c r="BT230" i="46"/>
  <c r="AF141" i="46"/>
  <c r="BU141" i="46" s="1"/>
  <c r="BR44" i="46"/>
  <c r="BT29" i="46"/>
  <c r="AG226" i="46"/>
  <c r="AI226" i="46" s="1"/>
  <c r="BV226" i="46" s="1"/>
  <c r="BW226" i="46" s="1"/>
  <c r="BT184" i="46"/>
  <c r="BT46" i="46"/>
  <c r="AG196" i="46"/>
  <c r="AI196" i="46" s="1"/>
  <c r="BS138" i="46"/>
  <c r="BT238" i="46"/>
  <c r="BR146" i="46"/>
  <c r="AF104" i="46"/>
  <c r="BO104" i="46" s="1"/>
  <c r="BR31" i="46"/>
  <c r="BR103" i="46"/>
  <c r="AF33" i="46"/>
  <c r="AI33" i="46" s="1"/>
  <c r="BT36" i="46"/>
  <c r="BT132" i="46"/>
  <c r="BT107" i="46"/>
  <c r="BR35" i="46"/>
  <c r="BT26" i="46"/>
  <c r="AF151" i="46"/>
  <c r="AI151" i="46" s="1"/>
  <c r="BT112" i="46"/>
  <c r="BS107" i="46"/>
  <c r="BS188" i="46"/>
  <c r="AF169" i="46"/>
  <c r="BU169" i="46" s="1"/>
  <c r="BR42" i="46"/>
  <c r="BT128" i="46"/>
  <c r="BR148" i="46"/>
  <c r="AF146" i="46"/>
  <c r="BU146" i="46" s="1"/>
  <c r="AG213" i="46"/>
  <c r="BS213" i="46" s="1"/>
  <c r="BO211" i="46"/>
  <c r="BR211" i="46" s="1"/>
  <c r="AZ172" i="46"/>
  <c r="BO45" i="46"/>
  <c r="BU45" i="46" s="1"/>
  <c r="AG45" i="46"/>
  <c r="AI45" i="46" s="1"/>
  <c r="BR183" i="46"/>
  <c r="BR228" i="46"/>
  <c r="BS110" i="46"/>
  <c r="BT70" i="46"/>
  <c r="AF191" i="46"/>
  <c r="BU191" i="46" s="1"/>
  <c r="AG137" i="46"/>
  <c r="AI137" i="46" s="1"/>
  <c r="BV137" i="46" s="1"/>
  <c r="BW137" i="46" s="1"/>
  <c r="BT28" i="46"/>
  <c r="BR195" i="46"/>
  <c r="AZ193" i="46"/>
  <c r="AI35" i="46"/>
  <c r="BU242" i="46"/>
  <c r="BR79" i="46"/>
  <c r="AG125" i="46"/>
  <c r="AI125" i="46" s="1"/>
  <c r="AG116" i="46"/>
  <c r="AI116" i="46" s="1"/>
  <c r="BT229" i="46"/>
  <c r="AF139" i="46"/>
  <c r="AG139" i="46" s="1"/>
  <c r="AG129" i="46"/>
  <c r="AI129" i="46" s="1"/>
  <c r="AG106" i="46"/>
  <c r="AI106" i="46" s="1"/>
  <c r="BU234" i="46"/>
  <c r="BO198" i="46"/>
  <c r="BR198" i="46" s="1"/>
  <c r="AG198" i="46"/>
  <c r="AI198" i="46" s="1"/>
  <c r="AG105" i="46"/>
  <c r="AI105" i="46" s="1"/>
  <c r="BO105" i="46"/>
  <c r="BR105" i="46" s="1"/>
  <c r="AI117" i="46"/>
  <c r="BS117" i="46"/>
  <c r="BU150" i="46"/>
  <c r="AG150" i="46"/>
  <c r="AI150" i="46" s="1"/>
  <c r="BV150" i="46" s="1"/>
  <c r="BW150" i="46" s="1"/>
  <c r="BO117" i="46"/>
  <c r="BR117" i="46" s="1"/>
  <c r="AZ98" i="46"/>
  <c r="AG195" i="46"/>
  <c r="AI195" i="46" s="1"/>
  <c r="AG238" i="46"/>
  <c r="AI238" i="46" s="1"/>
  <c r="BV238" i="46" s="1"/>
  <c r="BW238" i="46" s="1"/>
  <c r="AG55" i="46"/>
  <c r="AI55" i="46" s="1"/>
  <c r="BV55" i="46" s="1"/>
  <c r="BW55" i="46" s="1"/>
  <c r="BO213" i="46"/>
  <c r="AG101" i="46"/>
  <c r="AI101" i="46" s="1"/>
  <c r="BR166" i="46"/>
  <c r="BO135" i="46"/>
  <c r="BR135" i="46" s="1"/>
  <c r="AF86" i="46"/>
  <c r="AG86" i="46" s="1"/>
  <c r="AF164" i="46"/>
  <c r="BO101" i="46"/>
  <c r="BR101" i="46" s="1"/>
  <c r="BO209" i="46"/>
  <c r="BR209" i="46" s="1"/>
  <c r="AG161" i="46"/>
  <c r="AI161" i="46" s="1"/>
  <c r="BV161" i="46" s="1"/>
  <c r="BW161" i="46" s="1"/>
  <c r="BR113" i="46"/>
  <c r="AG223" i="46"/>
  <c r="AI223" i="46" s="1"/>
  <c r="AF189" i="46"/>
  <c r="BS189" i="46"/>
  <c r="BR239" i="46"/>
  <c r="BT239" i="46"/>
  <c r="BO134" i="46"/>
  <c r="BR134" i="46" s="1"/>
  <c r="AG57" i="46"/>
  <c r="AI57" i="46" s="1"/>
  <c r="BV57" i="46" s="1"/>
  <c r="BW57" i="46" s="1"/>
  <c r="AI233" i="46"/>
  <c r="BS233" i="46"/>
  <c r="AI206" i="46"/>
  <c r="BS206" i="46"/>
  <c r="AI127" i="46"/>
  <c r="BS127" i="46"/>
  <c r="AI209" i="46"/>
  <c r="BS209" i="46"/>
  <c r="AI134" i="46"/>
  <c r="BS134" i="46"/>
  <c r="BO175" i="46"/>
  <c r="BR175" i="46" s="1"/>
  <c r="AG175" i="46"/>
  <c r="BO212" i="46"/>
  <c r="BR212" i="46" s="1"/>
  <c r="BV212" i="46" s="1"/>
  <c r="BW212" i="46" s="1"/>
  <c r="AG38" i="46"/>
  <c r="AI38" i="46" s="1"/>
  <c r="BV38" i="46" s="1"/>
  <c r="BW38" i="46" s="1"/>
  <c r="AG118" i="46"/>
  <c r="AI118" i="46" s="1"/>
  <c r="BV118" i="46" s="1"/>
  <c r="BW118" i="46" s="1"/>
  <c r="BS142" i="46"/>
  <c r="AG230" i="46"/>
  <c r="AI230" i="46" s="1"/>
  <c r="BV230" i="46" s="1"/>
  <c r="BW230" i="46" s="1"/>
  <c r="AG174" i="46"/>
  <c r="AI174" i="46" s="1"/>
  <c r="BV174" i="46" s="1"/>
  <c r="BW174" i="46" s="1"/>
  <c r="AG133" i="46"/>
  <c r="AI133" i="46" s="1"/>
  <c r="AG216" i="46"/>
  <c r="AG234" i="46"/>
  <c r="BO122" i="46"/>
  <c r="BR122" i="46" s="1"/>
  <c r="BV122" i="46" s="1"/>
  <c r="BW122" i="46" s="1"/>
  <c r="BO208" i="46"/>
  <c r="BR208" i="46" s="1"/>
  <c r="AG205" i="46"/>
  <c r="AI205" i="46" s="1"/>
  <c r="BV205" i="46" s="1"/>
  <c r="BW205" i="46" s="1"/>
  <c r="AG130" i="46"/>
  <c r="AG204" i="46"/>
  <c r="AI204" i="46" s="1"/>
  <c r="BV204" i="46" s="1"/>
  <c r="BW204" i="46" s="1"/>
  <c r="AG52" i="46"/>
  <c r="AI52" i="46" s="1"/>
  <c r="AG119" i="46"/>
  <c r="BO219" i="46"/>
  <c r="BR219" i="46" s="1"/>
  <c r="BV219" i="46" s="1"/>
  <c r="BW219" i="46" s="1"/>
  <c r="AF232" i="46"/>
  <c r="BO232" i="46" s="1"/>
  <c r="BR232" i="46" s="1"/>
  <c r="Y244" i="46"/>
  <c r="BJ244" i="46"/>
  <c r="AF225" i="46"/>
  <c r="BU225" i="46" s="1"/>
  <c r="BO69" i="46"/>
  <c r="BR69" i="46" s="1"/>
  <c r="BV69" i="46" s="1"/>
  <c r="BW69" i="46" s="1"/>
  <c r="BO108" i="46"/>
  <c r="BR108" i="46" s="1"/>
  <c r="BV108" i="46" s="1"/>
  <c r="BW108" i="46" s="1"/>
  <c r="BK244" i="46"/>
  <c r="AR244" i="46"/>
  <c r="AG227" i="46"/>
  <c r="BS227" i="46" s="1"/>
  <c r="BO233" i="46"/>
  <c r="BR233" i="46" s="1"/>
  <c r="AG221" i="46"/>
  <c r="AI221" i="46" s="1"/>
  <c r="BV221" i="46" s="1"/>
  <c r="BW221" i="46" s="1"/>
  <c r="AG163" i="46"/>
  <c r="AF124" i="46"/>
  <c r="BO124" i="46" s="1"/>
  <c r="BR124" i="46" s="1"/>
  <c r="AF185" i="46"/>
  <c r="BS185" i="46"/>
  <c r="AB244" i="46"/>
  <c r="BR65" i="46"/>
  <c r="AG103" i="46"/>
  <c r="BO121" i="46"/>
  <c r="BR121" i="46" s="1"/>
  <c r="AE208" i="42"/>
  <c r="BU208" i="42" s="1"/>
  <c r="AZ215" i="42"/>
  <c r="BT215" i="42" s="1"/>
  <c r="AZ194" i="42"/>
  <c r="BR194" i="42" s="1"/>
  <c r="AZ208" i="42"/>
  <c r="BR208" i="42" s="1"/>
  <c r="AI66" i="46"/>
  <c r="BS66" i="46"/>
  <c r="BS60" i="46"/>
  <c r="AF60" i="46"/>
  <c r="BO60" i="46" s="1"/>
  <c r="BR60" i="46" s="1"/>
  <c r="AG65" i="46"/>
  <c r="AF59" i="46"/>
  <c r="BO59" i="46" s="1"/>
  <c r="BR59" i="46" s="1"/>
  <c r="BU35" i="46"/>
  <c r="BO51" i="46"/>
  <c r="BR51" i="46" s="1"/>
  <c r="BT54" i="46"/>
  <c r="AG49" i="46"/>
  <c r="AI49" i="46" s="1"/>
  <c r="BS28" i="46"/>
  <c r="AF28" i="46"/>
  <c r="BO66" i="46"/>
  <c r="BR66" i="46" s="1"/>
  <c r="AG58" i="46"/>
  <c r="AI58" i="46" s="1"/>
  <c r="BV58" i="46" s="1"/>
  <c r="BW58" i="46" s="1"/>
  <c r="AG42" i="46"/>
  <c r="AI42" i="46" s="1"/>
  <c r="AF29" i="46"/>
  <c r="AI29" i="46" s="1"/>
  <c r="BV29" i="46" s="1"/>
  <c r="BW29" i="46" s="1"/>
  <c r="AG74" i="46"/>
  <c r="AI74" i="46" s="1"/>
  <c r="BV74" i="46" s="1"/>
  <c r="BW74" i="46" s="1"/>
  <c r="AF40" i="46"/>
  <c r="BU40" i="46" s="1"/>
  <c r="AF95" i="46"/>
  <c r="BO95" i="46" s="1"/>
  <c r="BR95" i="46" s="1"/>
  <c r="BS95" i="46"/>
  <c r="AG39" i="46"/>
  <c r="AI94" i="46"/>
  <c r="BS94" i="46"/>
  <c r="AI211" i="46"/>
  <c r="BS211" i="46"/>
  <c r="AI77" i="46"/>
  <c r="BS77" i="46"/>
  <c r="AI120" i="46"/>
  <c r="BS120" i="46"/>
  <c r="AI121" i="46"/>
  <c r="BS121" i="46"/>
  <c r="AI235" i="46"/>
  <c r="BS235" i="46"/>
  <c r="AI220" i="46"/>
  <c r="BS220" i="46"/>
  <c r="AI207" i="46"/>
  <c r="BS207" i="46"/>
  <c r="AI208" i="46"/>
  <c r="BS208" i="46"/>
  <c r="AI80" i="46"/>
  <c r="BS80" i="46"/>
  <c r="AI135" i="46"/>
  <c r="BS135" i="46"/>
  <c r="AF168" i="46"/>
  <c r="BO168" i="46" s="1"/>
  <c r="BR168" i="46" s="1"/>
  <c r="BU49" i="46"/>
  <c r="BO77" i="46"/>
  <c r="BR77" i="46" s="1"/>
  <c r="BT202" i="46"/>
  <c r="AZ201" i="46"/>
  <c r="BM244" i="46"/>
  <c r="AF90" i="46"/>
  <c r="AF157" i="46"/>
  <c r="BS157" i="46"/>
  <c r="BU190" i="46"/>
  <c r="AI190" i="46"/>
  <c r="BV190" i="46" s="1"/>
  <c r="BW190" i="46" s="1"/>
  <c r="Z244" i="46"/>
  <c r="AD244" i="46"/>
  <c r="BU161" i="46"/>
  <c r="AF53" i="46"/>
  <c r="BU53" i="46" s="1"/>
  <c r="AF87" i="46"/>
  <c r="BO87" i="46" s="1"/>
  <c r="BR87" i="46" s="1"/>
  <c r="AF136" i="46"/>
  <c r="AG136" i="46" s="1"/>
  <c r="AI136" i="46" s="1"/>
  <c r="BS184" i="46"/>
  <c r="AF184" i="46"/>
  <c r="AF25" i="46"/>
  <c r="BU25" i="46" s="1"/>
  <c r="BT196" i="46"/>
  <c r="BT193" i="46" s="1"/>
  <c r="BR196" i="46"/>
  <c r="AF197" i="46"/>
  <c r="BO197" i="46" s="1"/>
  <c r="AG231" i="46"/>
  <c r="BU65" i="46"/>
  <c r="BO120" i="46"/>
  <c r="BR120" i="46" s="1"/>
  <c r="BU142" i="46"/>
  <c r="AI142" i="46"/>
  <c r="BV142" i="46" s="1"/>
  <c r="BW142" i="46" s="1"/>
  <c r="BS224" i="46"/>
  <c r="BU42" i="46"/>
  <c r="AG88" i="46"/>
  <c r="BU137" i="46"/>
  <c r="BS27" i="46"/>
  <c r="AG128" i="46"/>
  <c r="BU138" i="46"/>
  <c r="AI138" i="46"/>
  <c r="BV138" i="46" s="1"/>
  <c r="BW138" i="46" s="1"/>
  <c r="AF47" i="46"/>
  <c r="BU47" i="46" s="1"/>
  <c r="AE201" i="46"/>
  <c r="AF202" i="46"/>
  <c r="BO202" i="46" s="1"/>
  <c r="AF30" i="46"/>
  <c r="BO30" i="46" s="1"/>
  <c r="BR30" i="46" s="1"/>
  <c r="BS69" i="46"/>
  <c r="BU110" i="46"/>
  <c r="AI110" i="46"/>
  <c r="BV110" i="46" s="1"/>
  <c r="BW110" i="46" s="1"/>
  <c r="AI149" i="46"/>
  <c r="BS149" i="46"/>
  <c r="BT45" i="46"/>
  <c r="AE97" i="46"/>
  <c r="AF24" i="46"/>
  <c r="AG24" i="46" s="1"/>
  <c r="BS24" i="46" s="1"/>
  <c r="BS84" i="46"/>
  <c r="AF84" i="46"/>
  <c r="AF102" i="46"/>
  <c r="AG102" i="46" s="1"/>
  <c r="AI102" i="46" s="1"/>
  <c r="AF144" i="46"/>
  <c r="AE143" i="46"/>
  <c r="BS177" i="46"/>
  <c r="AF177" i="46"/>
  <c r="AC244" i="46"/>
  <c r="AZ97" i="46"/>
  <c r="BT24" i="46"/>
  <c r="BR24" i="46"/>
  <c r="AA244" i="46"/>
  <c r="BU106" i="46"/>
  <c r="AF167" i="46"/>
  <c r="BU167" i="46" s="1"/>
  <c r="AF183" i="46"/>
  <c r="BS183" i="46"/>
  <c r="AG229" i="46"/>
  <c r="AY244" i="46"/>
  <c r="AF76" i="46"/>
  <c r="BO76" i="46" s="1"/>
  <c r="BR76" i="46" s="1"/>
  <c r="AF162" i="46"/>
  <c r="AF228" i="46"/>
  <c r="BU228" i="46" s="1"/>
  <c r="AF37" i="46"/>
  <c r="AG37" i="46" s="1"/>
  <c r="AI37" i="46" s="1"/>
  <c r="AF72" i="46"/>
  <c r="BO72" i="46" s="1"/>
  <c r="BR72" i="46" s="1"/>
  <c r="AF176" i="46"/>
  <c r="BO176" i="46" s="1"/>
  <c r="AF113" i="46"/>
  <c r="BU113" i="46" s="1"/>
  <c r="AF160" i="46"/>
  <c r="AG160" i="46" s="1"/>
  <c r="AF166" i="46"/>
  <c r="BU166" i="46" s="1"/>
  <c r="AF109" i="46"/>
  <c r="BO109" i="46" s="1"/>
  <c r="BR109" i="46" s="1"/>
  <c r="AF32" i="46"/>
  <c r="BU32" i="46" s="1"/>
  <c r="AF61" i="46"/>
  <c r="AG61" i="46" s="1"/>
  <c r="AI61" i="46" s="1"/>
  <c r="AF100" i="46"/>
  <c r="BU100" i="46" s="1"/>
  <c r="AF46" i="46"/>
  <c r="BU46" i="46" s="1"/>
  <c r="AF62" i="46"/>
  <c r="BU62" i="46" s="1"/>
  <c r="BV170" i="46"/>
  <c r="BW170" i="46" s="1"/>
  <c r="AF180" i="46"/>
  <c r="BO180" i="46" s="1"/>
  <c r="BR180" i="46" s="1"/>
  <c r="AF236" i="46"/>
  <c r="BO236" i="46" s="1"/>
  <c r="BR236" i="46" s="1"/>
  <c r="BU31" i="46"/>
  <c r="AI99" i="46"/>
  <c r="AF182" i="46"/>
  <c r="BS182" i="46"/>
  <c r="AI243" i="46"/>
  <c r="AG82" i="46"/>
  <c r="BS108" i="46"/>
  <c r="AG214" i="46"/>
  <c r="AF48" i="46"/>
  <c r="AG48" i="46" s="1"/>
  <c r="AG71" i="46"/>
  <c r="AG112" i="46"/>
  <c r="AF132" i="46"/>
  <c r="BT143" i="46"/>
  <c r="AE172" i="46"/>
  <c r="BS181" i="46"/>
  <c r="AF181" i="46"/>
  <c r="AG26" i="46"/>
  <c r="BU118" i="46"/>
  <c r="AG239" i="46"/>
  <c r="AF78" i="46"/>
  <c r="BU78" i="46" s="1"/>
  <c r="AG92" i="46"/>
  <c r="BS152" i="46"/>
  <c r="AF152" i="46"/>
  <c r="AF218" i="46"/>
  <c r="AG218" i="46" s="1"/>
  <c r="AI218" i="46" s="1"/>
  <c r="AG240" i="46"/>
  <c r="AF70" i="46"/>
  <c r="BU70" i="46" s="1"/>
  <c r="BR149" i="46"/>
  <c r="AI186" i="46"/>
  <c r="BU186" i="46"/>
  <c r="AG215" i="46"/>
  <c r="BU210" i="46"/>
  <c r="BU231" i="46"/>
  <c r="BU237" i="46"/>
  <c r="BS147" i="46"/>
  <c r="AG179" i="46"/>
  <c r="AG159" i="46"/>
  <c r="BS219" i="46"/>
  <c r="AX244" i="46"/>
  <c r="AF140" i="46"/>
  <c r="BU140" i="46" s="1"/>
  <c r="BU93" i="46"/>
  <c r="AF131" i="46"/>
  <c r="BO214" i="46"/>
  <c r="BR214" i="46" s="1"/>
  <c r="AF68" i="46"/>
  <c r="BO68" i="46" s="1"/>
  <c r="BR68" i="46" s="1"/>
  <c r="BS212" i="46"/>
  <c r="AF96" i="46"/>
  <c r="BU96" i="46" s="1"/>
  <c r="AF85" i="46"/>
  <c r="BO85" i="46" s="1"/>
  <c r="BR85" i="46" s="1"/>
  <c r="BU67" i="46"/>
  <c r="AG126" i="46"/>
  <c r="AF154" i="46"/>
  <c r="AG154" i="46" s="1"/>
  <c r="AE153" i="46"/>
  <c r="AF178" i="46"/>
  <c r="BO178" i="46" s="1"/>
  <c r="BR178" i="46" s="1"/>
  <c r="BO235" i="46"/>
  <c r="BR235" i="46" s="1"/>
  <c r="AF41" i="46"/>
  <c r="BU41" i="46" s="1"/>
  <c r="AF114" i="46"/>
  <c r="BU114" i="46" s="1"/>
  <c r="AG156" i="46"/>
  <c r="AF158" i="46"/>
  <c r="BO158" i="46" s="1"/>
  <c r="BR158" i="46" s="1"/>
  <c r="AG210" i="46"/>
  <c r="BO94" i="46"/>
  <c r="BR94" i="46" s="1"/>
  <c r="AG83" i="46"/>
  <c r="BS122" i="46"/>
  <c r="AG173" i="46"/>
  <c r="AG237" i="46"/>
  <c r="BO34" i="46"/>
  <c r="BR34" i="46" s="1"/>
  <c r="BU44" i="46"/>
  <c r="BO99" i="46"/>
  <c r="BU99" i="46" s="1"/>
  <c r="BU119" i="46"/>
  <c r="BU64" i="46"/>
  <c r="AI64" i="46"/>
  <c r="BV64" i="46" s="1"/>
  <c r="BW64" i="46" s="1"/>
  <c r="AG63" i="46"/>
  <c r="AF75" i="46"/>
  <c r="AF199" i="46"/>
  <c r="BO199" i="46" s="1"/>
  <c r="BR199" i="46" s="1"/>
  <c r="BS187" i="46"/>
  <c r="AF187" i="46"/>
  <c r="BO243" i="46"/>
  <c r="BR243" i="46" s="1"/>
  <c r="AG51" i="46"/>
  <c r="AG91" i="46"/>
  <c r="BO127" i="46"/>
  <c r="BR127" i="46" s="1"/>
  <c r="BT154" i="46"/>
  <c r="AZ153" i="46"/>
  <c r="AF79" i="46"/>
  <c r="BU79" i="46" s="1"/>
  <c r="AF155" i="46"/>
  <c r="BU155" i="46" s="1"/>
  <c r="AF194" i="46"/>
  <c r="AG194" i="46" s="1"/>
  <c r="AE193" i="46"/>
  <c r="AF123" i="46"/>
  <c r="BU123" i="46" s="1"/>
  <c r="AG67" i="46"/>
  <c r="BU73" i="46"/>
  <c r="AI73" i="46"/>
  <c r="BO126" i="46"/>
  <c r="BR126" i="46" s="1"/>
  <c r="BR182" i="46"/>
  <c r="BT182" i="46"/>
  <c r="AF43" i="46"/>
  <c r="BU43" i="46" s="1"/>
  <c r="AF89" i="46"/>
  <c r="BO89" i="46" s="1"/>
  <c r="BR89" i="46" s="1"/>
  <c r="BU125" i="46"/>
  <c r="BO156" i="46"/>
  <c r="BR156" i="46" s="1"/>
  <c r="AF217" i="46"/>
  <c r="BU217" i="46" s="1"/>
  <c r="BO80" i="46"/>
  <c r="BR80" i="46" s="1"/>
  <c r="BU107" i="46"/>
  <c r="AI107" i="46"/>
  <c r="BV107" i="46" s="1"/>
  <c r="BW107" i="46" s="1"/>
  <c r="BO224" i="46"/>
  <c r="BR224" i="46" s="1"/>
  <c r="BV224" i="46" s="1"/>
  <c r="BW224" i="46" s="1"/>
  <c r="BU188" i="46"/>
  <c r="AI188" i="46"/>
  <c r="BV188" i="46" s="1"/>
  <c r="BW188" i="46" s="1"/>
  <c r="AG31" i="46"/>
  <c r="AG34" i="46"/>
  <c r="AG54" i="46"/>
  <c r="BO220" i="46"/>
  <c r="BR220" i="46" s="1"/>
  <c r="AG111" i="46"/>
  <c r="BO147" i="46"/>
  <c r="BO207" i="46"/>
  <c r="BR207" i="46" s="1"/>
  <c r="AG44" i="46"/>
  <c r="AE98" i="46"/>
  <c r="AG115" i="46"/>
  <c r="BU196" i="46"/>
  <c r="BO27" i="46"/>
  <c r="BU27" i="46" s="1"/>
  <c r="AG203" i="46"/>
  <c r="AG165" i="46"/>
  <c r="AG241" i="46"/>
  <c r="BO215" i="42"/>
  <c r="BU215" i="42" s="1"/>
  <c r="BS168" i="42"/>
  <c r="AZ216" i="42"/>
  <c r="BT216" i="42" s="1"/>
  <c r="AE194" i="42"/>
  <c r="BO216" i="42"/>
  <c r="BU216" i="42" s="1"/>
  <c r="AC105" i="45"/>
  <c r="BM105" i="45"/>
  <c r="AA71" i="45"/>
  <c r="AC71" i="45"/>
  <c r="AA31" i="45"/>
  <c r="AC31" i="45"/>
  <c r="AT236" i="45"/>
  <c r="AP236" i="45"/>
  <c r="AH236" i="45"/>
  <c r="X236" i="45"/>
  <c r="V236" i="45"/>
  <c r="Z62" i="45"/>
  <c r="AB62" i="45"/>
  <c r="AD62" i="45"/>
  <c r="AC62" i="45"/>
  <c r="Y62" i="45"/>
  <c r="AW236" i="45"/>
  <c r="AR233" i="45"/>
  <c r="AR232" i="45"/>
  <c r="AY193" i="45"/>
  <c r="AX193" i="45"/>
  <c r="AA193" i="45"/>
  <c r="AX164" i="45"/>
  <c r="AZ164" i="45" s="1"/>
  <c r="BK154" i="45"/>
  <c r="AC154" i="45"/>
  <c r="BM199" i="45"/>
  <c r="AY148" i="45"/>
  <c r="AX148" i="45"/>
  <c r="AY143" i="45"/>
  <c r="AX143" i="45"/>
  <c r="BH236" i="45"/>
  <c r="AX54" i="45"/>
  <c r="BJ177" i="45"/>
  <c r="BK177" i="45" s="1"/>
  <c r="BJ170" i="45"/>
  <c r="BK170" i="45" s="1"/>
  <c r="AR48" i="45"/>
  <c r="BJ48" i="45"/>
  <c r="AR47" i="45"/>
  <c r="BJ47" i="45"/>
  <c r="BK47" i="45" s="1"/>
  <c r="AR152" i="45"/>
  <c r="AD152" i="45"/>
  <c r="AB152" i="45"/>
  <c r="AR114" i="45"/>
  <c r="AC114" i="45"/>
  <c r="AR100" i="45"/>
  <c r="AX110" i="45"/>
  <c r="AR221" i="45"/>
  <c r="BM160" i="45"/>
  <c r="BJ172" i="45"/>
  <c r="BK172" i="45" s="1"/>
  <c r="AY220" i="45"/>
  <c r="AX220" i="45"/>
  <c r="AX225" i="45"/>
  <c r="AY218" i="45"/>
  <c r="AX215" i="45"/>
  <c r="BM187" i="45"/>
  <c r="AC187" i="45"/>
  <c r="AY168" i="45"/>
  <c r="AX168" i="45"/>
  <c r="AA109" i="45"/>
  <c r="AC109" i="45"/>
  <c r="AA77" i="45"/>
  <c r="AC77" i="45"/>
  <c r="BM41" i="45"/>
  <c r="AV236" i="45"/>
  <c r="AN236" i="45"/>
  <c r="AA24" i="45"/>
  <c r="O236" i="45"/>
  <c r="AA62" i="45"/>
  <c r="BM62" i="45"/>
  <c r="AY165" i="45"/>
  <c r="AX165" i="45"/>
  <c r="AY140" i="45"/>
  <c r="AX140" i="45"/>
  <c r="BJ120" i="45"/>
  <c r="BK120" i="45" s="1"/>
  <c r="AR112" i="45"/>
  <c r="AR111" i="45"/>
  <c r="BJ111" i="45"/>
  <c r="BK111" i="45" s="1"/>
  <c r="BJ99" i="45"/>
  <c r="BK99" i="45" s="1"/>
  <c r="AY95" i="45"/>
  <c r="AX95" i="45"/>
  <c r="AY88" i="45"/>
  <c r="AX88" i="45"/>
  <c r="AY81" i="45"/>
  <c r="AX81" i="45"/>
  <c r="AR77" i="45"/>
  <c r="AR76" i="45"/>
  <c r="AX71" i="45"/>
  <c r="AX41" i="45"/>
  <c r="BJ38" i="45"/>
  <c r="BK38" i="45" s="1"/>
  <c r="AX34" i="45"/>
  <c r="AR31" i="45"/>
  <c r="AY28" i="45"/>
  <c r="AC63" i="45"/>
  <c r="AA63" i="45"/>
  <c r="Y63" i="45"/>
  <c r="AC61" i="45"/>
  <c r="AA61" i="45"/>
  <c r="Y61" i="45"/>
  <c r="AR63" i="45"/>
  <c r="AZ63" i="45" s="1"/>
  <c r="AR61" i="45"/>
  <c r="AZ114" i="45"/>
  <c r="Z218" i="45"/>
  <c r="AB218" i="45"/>
  <c r="AD218" i="45"/>
  <c r="AC151" i="45"/>
  <c r="BM151" i="45"/>
  <c r="AA113" i="45"/>
  <c r="AC113" i="45"/>
  <c r="AA91" i="45"/>
  <c r="AC91" i="45"/>
  <c r="AA87" i="45"/>
  <c r="AC87" i="45"/>
  <c r="AA80" i="45"/>
  <c r="AC80" i="45"/>
  <c r="AA159" i="45"/>
  <c r="AC159" i="45"/>
  <c r="Z45" i="45"/>
  <c r="AB45" i="45"/>
  <c r="AD45" i="45"/>
  <c r="BM45" i="45"/>
  <c r="Z41" i="45"/>
  <c r="AB41" i="45"/>
  <c r="AD41" i="45"/>
  <c r="Z38" i="45"/>
  <c r="AB38" i="45"/>
  <c r="AD38" i="45"/>
  <c r="AE131" i="45"/>
  <c r="BS131" i="45" s="1"/>
  <c r="AY234" i="45"/>
  <c r="AX234" i="45"/>
  <c r="AX233" i="45"/>
  <c r="AY192" i="45"/>
  <c r="AX192" i="45"/>
  <c r="AY163" i="45"/>
  <c r="AX163" i="45"/>
  <c r="AA163" i="45"/>
  <c r="AR183" i="45"/>
  <c r="AA183" i="45"/>
  <c r="BM155" i="45"/>
  <c r="AC155" i="45"/>
  <c r="AY154" i="45"/>
  <c r="AA154" i="45"/>
  <c r="AY134" i="45"/>
  <c r="BK107" i="45"/>
  <c r="AC107" i="45"/>
  <c r="BM83" i="45"/>
  <c r="AC83" i="45"/>
  <c r="AY82" i="45"/>
  <c r="AY79" i="45"/>
  <c r="AY58" i="45"/>
  <c r="BM53" i="45"/>
  <c r="AC53" i="45"/>
  <c r="AY52" i="45"/>
  <c r="AX52" i="45"/>
  <c r="BM207" i="45"/>
  <c r="AC207" i="45"/>
  <c r="AY33" i="45"/>
  <c r="AX33" i="45"/>
  <c r="AY161" i="45"/>
  <c r="AX161" i="45"/>
  <c r="AY27" i="45"/>
  <c r="AX27" i="45"/>
  <c r="AY26" i="45"/>
  <c r="AX26" i="45"/>
  <c r="AY146" i="45"/>
  <c r="AX146" i="45"/>
  <c r="AR190" i="45"/>
  <c r="AY98" i="45"/>
  <c r="AX98" i="45"/>
  <c r="AX196" i="45"/>
  <c r="AZ196" i="45" s="1"/>
  <c r="AC194" i="45"/>
  <c r="AR199" i="45"/>
  <c r="AZ199" i="45" s="1"/>
  <c r="BM116" i="45"/>
  <c r="AY222" i="45"/>
  <c r="AX222" i="45"/>
  <c r="AR148" i="45"/>
  <c r="AZ148" i="45" s="1"/>
  <c r="AR144" i="45"/>
  <c r="AC144" i="45"/>
  <c r="BJ97" i="45"/>
  <c r="BK97" i="45" s="1"/>
  <c r="AX94" i="45"/>
  <c r="BJ94" i="45"/>
  <c r="BK94" i="45" s="1"/>
  <c r="AX198" i="45"/>
  <c r="AC198" i="45"/>
  <c r="BM176" i="45"/>
  <c r="BK138" i="45"/>
  <c r="AY92" i="45"/>
  <c r="AY96" i="45"/>
  <c r="AX96" i="45"/>
  <c r="BJ106" i="45"/>
  <c r="BK106" i="45" s="1"/>
  <c r="BM227" i="45"/>
  <c r="AX200" i="45"/>
  <c r="BJ189" i="45"/>
  <c r="BK189" i="45" s="1"/>
  <c r="AR66" i="45"/>
  <c r="AY166" i="45"/>
  <c r="AX166" i="45"/>
  <c r="AY211" i="45"/>
  <c r="AX211" i="45"/>
  <c r="BJ124" i="45"/>
  <c r="BK124" i="45" s="1"/>
  <c r="AA218" i="45"/>
  <c r="AA140" i="45"/>
  <c r="AC140" i="45"/>
  <c r="BM120" i="45"/>
  <c r="AC120" i="45"/>
  <c r="AA70" i="45"/>
  <c r="AC70" i="45"/>
  <c r="AA45" i="45"/>
  <c r="AA41" i="45"/>
  <c r="AA38" i="45"/>
  <c r="Z28" i="45"/>
  <c r="AB28" i="45"/>
  <c r="AD28" i="45"/>
  <c r="AC24" i="45"/>
  <c r="AY100" i="45"/>
  <c r="AX100" i="45"/>
  <c r="AY78" i="45"/>
  <c r="AX78" i="45"/>
  <c r="AR220" i="45"/>
  <c r="AY235" i="45"/>
  <c r="AX235" i="45"/>
  <c r="BJ229" i="45"/>
  <c r="BK229" i="45" s="1"/>
  <c r="AR218" i="45"/>
  <c r="AR209" i="45"/>
  <c r="AY208" i="45"/>
  <c r="AX208" i="45"/>
  <c r="AX205" i="45"/>
  <c r="AX217" i="45"/>
  <c r="AY178" i="45"/>
  <c r="AX178" i="45"/>
  <c r="AR168" i="45"/>
  <c r="AZ168" i="45" s="1"/>
  <c r="AY175" i="45"/>
  <c r="AX175" i="45"/>
  <c r="AR165" i="45"/>
  <c r="AR140" i="45"/>
  <c r="AZ140" i="45" s="1"/>
  <c r="AY121" i="45"/>
  <c r="AR113" i="45"/>
  <c r="AR91" i="45"/>
  <c r="AR87" i="45"/>
  <c r="AZ87" i="45" s="1"/>
  <c r="AR80" i="45"/>
  <c r="AR159" i="45"/>
  <c r="AZ159" i="45" s="1"/>
  <c r="BJ46" i="45"/>
  <c r="BK46" i="45" s="1"/>
  <c r="AR45" i="45"/>
  <c r="AR38" i="45"/>
  <c r="AY60" i="45"/>
  <c r="AR28" i="45"/>
  <c r="AA69" i="45"/>
  <c r="AC69" i="45"/>
  <c r="AA51" i="45"/>
  <c r="AC51" i="45"/>
  <c r="BM51" i="45"/>
  <c r="AA224" i="45"/>
  <c r="AC224" i="45"/>
  <c r="BM224" i="45"/>
  <c r="Z186" i="45"/>
  <c r="AB186" i="45"/>
  <c r="AD186" i="45"/>
  <c r="Z145" i="45"/>
  <c r="AA145" i="45"/>
  <c r="AA106" i="45"/>
  <c r="AC106" i="45"/>
  <c r="BM106" i="45"/>
  <c r="AC189" i="45"/>
  <c r="BM189" i="45"/>
  <c r="AA55" i="45"/>
  <c r="AC55" i="45"/>
  <c r="Z60" i="45"/>
  <c r="AB60" i="45"/>
  <c r="AD60" i="45"/>
  <c r="AA60" i="45"/>
  <c r="AR234" i="45"/>
  <c r="AX232" i="45"/>
  <c r="AR192" i="45"/>
  <c r="BK191" i="45"/>
  <c r="AC191" i="45"/>
  <c r="AX183" i="45"/>
  <c r="BK156" i="45"/>
  <c r="AC156" i="45"/>
  <c r="BM154" i="45"/>
  <c r="AR154" i="45"/>
  <c r="AD154" i="45"/>
  <c r="AB154" i="45"/>
  <c r="AR134" i="45"/>
  <c r="BM104" i="45"/>
  <c r="AR104" i="45"/>
  <c r="AD104" i="45"/>
  <c r="AB104" i="45"/>
  <c r="BK108" i="45"/>
  <c r="AR108" i="45"/>
  <c r="AD108" i="45"/>
  <c r="AB108" i="45"/>
  <c r="AY107" i="45"/>
  <c r="AX107" i="45"/>
  <c r="AA107" i="45"/>
  <c r="AY86" i="45"/>
  <c r="AX86" i="45"/>
  <c r="AA86" i="45"/>
  <c r="AR84" i="45"/>
  <c r="AC84" i="45"/>
  <c r="AY83" i="45"/>
  <c r="AX83" i="45"/>
  <c r="AA83" i="45"/>
  <c r="AR82" i="45"/>
  <c r="AA82" i="45"/>
  <c r="AC82" i="45"/>
  <c r="AA79" i="45"/>
  <c r="AC79" i="45"/>
  <c r="BK129" i="45"/>
  <c r="AC129" i="45"/>
  <c r="AA59" i="45"/>
  <c r="BM59" i="45"/>
  <c r="AA186" i="45"/>
  <c r="AC42" i="45"/>
  <c r="BK145" i="45"/>
  <c r="AC145" i="45"/>
  <c r="Z116" i="45"/>
  <c r="AA116" i="45"/>
  <c r="AA222" i="45"/>
  <c r="AC222" i="45"/>
  <c r="AC30" i="45"/>
  <c r="BK30" i="45"/>
  <c r="Z138" i="45"/>
  <c r="AA138" i="45"/>
  <c r="AA92" i="45"/>
  <c r="AC92" i="45"/>
  <c r="Z227" i="45"/>
  <c r="AA227" i="45"/>
  <c r="AA166" i="45"/>
  <c r="AC166" i="45"/>
  <c r="BM124" i="45"/>
  <c r="AC124" i="45"/>
  <c r="AA172" i="45"/>
  <c r="AC172" i="45"/>
  <c r="AA219" i="45"/>
  <c r="AC219" i="45"/>
  <c r="AA206" i="45"/>
  <c r="AC206" i="45"/>
  <c r="AA168" i="45"/>
  <c r="AC168" i="45"/>
  <c r="AA165" i="45"/>
  <c r="AC165" i="45"/>
  <c r="AA37" i="45"/>
  <c r="AC37" i="45"/>
  <c r="BM60" i="45"/>
  <c r="AC60" i="45"/>
  <c r="AR79" i="45"/>
  <c r="AX73" i="45"/>
  <c r="AX69" i="45"/>
  <c r="AY50" i="45"/>
  <c r="AX50" i="45"/>
  <c r="AY32" i="45"/>
  <c r="AX32" i="45"/>
  <c r="AY129" i="45"/>
  <c r="AX129" i="45"/>
  <c r="AX223" i="45"/>
  <c r="AZ223" i="45" s="1"/>
  <c r="AR98" i="45"/>
  <c r="AR59" i="45"/>
  <c r="AR185" i="45"/>
  <c r="AR42" i="45"/>
  <c r="AX197" i="45"/>
  <c r="AR194" i="45"/>
  <c r="AY145" i="45"/>
  <c r="AR222" i="45"/>
  <c r="AX103" i="45"/>
  <c r="AR35" i="45"/>
  <c r="AX102" i="45"/>
  <c r="AX212" i="45"/>
  <c r="AZ212" i="45" s="1"/>
  <c r="BJ226" i="45"/>
  <c r="BK226" i="45" s="1"/>
  <c r="AR143" i="45"/>
  <c r="BJ143" i="45"/>
  <c r="BK143" i="45" s="1"/>
  <c r="AR142" i="45"/>
  <c r="BJ142" i="45"/>
  <c r="BK142" i="45" s="1"/>
  <c r="AR49" i="45"/>
  <c r="AR231" i="45"/>
  <c r="AY138" i="45"/>
  <c r="AX138" i="45"/>
  <c r="AY89" i="45"/>
  <c r="AX89" i="45"/>
  <c r="AY230" i="45"/>
  <c r="AX230" i="45"/>
  <c r="AR92" i="45"/>
  <c r="AX48" i="45"/>
  <c r="AR96" i="45"/>
  <c r="BJ96" i="45"/>
  <c r="BK96" i="45" s="1"/>
  <c r="AY227" i="45"/>
  <c r="AX227" i="45"/>
  <c r="BJ200" i="45"/>
  <c r="BK200" i="45" s="1"/>
  <c r="AX66" i="45"/>
  <c r="AY122" i="45"/>
  <c r="AX122" i="45"/>
  <c r="AZ122" i="45" s="1"/>
  <c r="AY162" i="45"/>
  <c r="AX162" i="45"/>
  <c r="AR166" i="45"/>
  <c r="BJ181" i="45"/>
  <c r="BK181" i="45" s="1"/>
  <c r="AR180" i="45"/>
  <c r="BJ211" i="45"/>
  <c r="BK211" i="45" s="1"/>
  <c r="AR210" i="45"/>
  <c r="BJ210" i="45"/>
  <c r="BK210" i="45" s="1"/>
  <c r="AX203" i="45"/>
  <c r="AX158" i="45"/>
  <c r="BJ158" i="45"/>
  <c r="BK158" i="45" s="1"/>
  <c r="AR110" i="45"/>
  <c r="AX221" i="45"/>
  <c r="AY40" i="45"/>
  <c r="AX40" i="45"/>
  <c r="BJ160" i="45"/>
  <c r="BK160" i="45" s="1"/>
  <c r="BJ128" i="45"/>
  <c r="BK128" i="45" s="1"/>
  <c r="BJ78" i="45"/>
  <c r="BK78" i="45" s="1"/>
  <c r="AY229" i="45"/>
  <c r="AX229" i="45"/>
  <c r="AR219" i="45"/>
  <c r="AR206" i="45"/>
  <c r="AR202" i="45"/>
  <c r="AR217" i="45"/>
  <c r="AX216" i="45"/>
  <c r="BJ187" i="45"/>
  <c r="BK187" i="45" s="1"/>
  <c r="BJ178" i="45"/>
  <c r="BK178" i="45" s="1"/>
  <c r="Z109" i="45"/>
  <c r="AB109" i="45"/>
  <c r="AD109" i="45"/>
  <c r="Z120" i="45"/>
  <c r="AB120" i="45"/>
  <c r="AD120" i="45"/>
  <c r="AC169" i="45"/>
  <c r="BM169" i="45"/>
  <c r="BJ151" i="45"/>
  <c r="BK151" i="45" s="1"/>
  <c r="AX109" i="45"/>
  <c r="AR149" i="45"/>
  <c r="BJ149" i="45"/>
  <c r="BK149" i="45" s="1"/>
  <c r="AY117" i="45"/>
  <c r="AX117" i="45"/>
  <c r="AY174" i="45"/>
  <c r="AX174" i="45"/>
  <c r="AZ174" i="45" s="1"/>
  <c r="AR139" i="45"/>
  <c r="BJ139" i="45"/>
  <c r="BK139" i="45" s="1"/>
  <c r="AY137" i="45"/>
  <c r="AX137" i="45"/>
  <c r="BJ133" i="45"/>
  <c r="BK133" i="45" s="1"/>
  <c r="AR121" i="45"/>
  <c r="AR120" i="45"/>
  <c r="AY105" i="45"/>
  <c r="BJ105" i="45"/>
  <c r="BK105" i="45" s="1"/>
  <c r="AR95" i="45"/>
  <c r="BJ85" i="45"/>
  <c r="BK85" i="45" s="1"/>
  <c r="BJ179" i="45"/>
  <c r="BK179" i="45" s="1"/>
  <c r="AX76" i="45"/>
  <c r="AR70" i="45"/>
  <c r="BJ75" i="45"/>
  <c r="BK75" i="45" s="1"/>
  <c r="AY55" i="45"/>
  <c r="AX55" i="45"/>
  <c r="AY37" i="45"/>
  <c r="AX37" i="45"/>
  <c r="AR60" i="45"/>
  <c r="AR34" i="45"/>
  <c r="AY25" i="45"/>
  <c r="AX25" i="45"/>
  <c r="AX58" i="45"/>
  <c r="AR57" i="45"/>
  <c r="Z200" i="45"/>
  <c r="AB200" i="45"/>
  <c r="AD200" i="45"/>
  <c r="Z189" i="45"/>
  <c r="AB189" i="45"/>
  <c r="AD189" i="45"/>
  <c r="Z66" i="45"/>
  <c r="AB66" i="45"/>
  <c r="AD66" i="45"/>
  <c r="AA181" i="45"/>
  <c r="AC181" i="45"/>
  <c r="AC211" i="45"/>
  <c r="BM211" i="45"/>
  <c r="Z160" i="45"/>
  <c r="AB160" i="45"/>
  <c r="AD160" i="45"/>
  <c r="AA78" i="45"/>
  <c r="AC78" i="45"/>
  <c r="Z217" i="45"/>
  <c r="AB217" i="45"/>
  <c r="AD217" i="45"/>
  <c r="Z151" i="45"/>
  <c r="AB151" i="45"/>
  <c r="AD151" i="45"/>
  <c r="AA117" i="45"/>
  <c r="AC117" i="45"/>
  <c r="Z118" i="45"/>
  <c r="AB118" i="45"/>
  <c r="AD118" i="45"/>
  <c r="Z112" i="45"/>
  <c r="AB112" i="45"/>
  <c r="AD112" i="45"/>
  <c r="AA112" i="45"/>
  <c r="BM112" i="45"/>
  <c r="AY191" i="45"/>
  <c r="AX191" i="45"/>
  <c r="AA191" i="45"/>
  <c r="AR184" i="45"/>
  <c r="AD183" i="45"/>
  <c r="AB183" i="45"/>
  <c r="AY156" i="45"/>
  <c r="AX156" i="45"/>
  <c r="AA156" i="45"/>
  <c r="AY155" i="45"/>
  <c r="AX155" i="45"/>
  <c r="AA155" i="45"/>
  <c r="AR150" i="45"/>
  <c r="AZ150" i="45" s="1"/>
  <c r="AX134" i="45"/>
  <c r="AR125" i="45"/>
  <c r="AZ125" i="45" s="1"/>
  <c r="AX84" i="45"/>
  <c r="AX82" i="45"/>
  <c r="AX79" i="45"/>
  <c r="AZ79" i="45" s="1"/>
  <c r="AR74" i="45"/>
  <c r="AX68" i="45"/>
  <c r="AX67" i="45"/>
  <c r="AC67" i="45"/>
  <c r="AR58" i="45"/>
  <c r="AY57" i="45"/>
  <c r="AX57" i="45"/>
  <c r="AY53" i="45"/>
  <c r="AX53" i="45"/>
  <c r="AR52" i="45"/>
  <c r="AC52" i="45"/>
  <c r="AY51" i="45"/>
  <c r="AX51" i="45"/>
  <c r="AR50" i="45"/>
  <c r="AC50" i="45"/>
  <c r="AY207" i="45"/>
  <c r="AX207" i="45"/>
  <c r="AR33" i="45"/>
  <c r="AC33" i="45"/>
  <c r="AR161" i="45"/>
  <c r="AC161" i="45"/>
  <c r="AR27" i="45"/>
  <c r="AC27" i="45"/>
  <c r="AR26" i="45"/>
  <c r="AC26" i="45"/>
  <c r="AY224" i="45"/>
  <c r="AX224" i="45"/>
  <c r="AR32" i="45"/>
  <c r="AC32" i="45"/>
  <c r="AX59" i="45"/>
  <c r="AY185" i="45"/>
  <c r="AX185" i="45"/>
  <c r="AZ185" i="45" s="1"/>
  <c r="AX42" i="45"/>
  <c r="BM44" i="45"/>
  <c r="AY44" i="45"/>
  <c r="AX44" i="45"/>
  <c r="AX194" i="45"/>
  <c r="BM145" i="45"/>
  <c r="AR145" i="45"/>
  <c r="AD145" i="45"/>
  <c r="AB145" i="45"/>
  <c r="BK116" i="45"/>
  <c r="AR116" i="45"/>
  <c r="AD116" i="45"/>
  <c r="AB116" i="45"/>
  <c r="AX204" i="45"/>
  <c r="AD204" i="45"/>
  <c r="AB204" i="45"/>
  <c r="BK90" i="45"/>
  <c r="AR90" i="45"/>
  <c r="AD90" i="45"/>
  <c r="AB90" i="45"/>
  <c r="AY30" i="45"/>
  <c r="AX30" i="45"/>
  <c r="BM29" i="45"/>
  <c r="AX35" i="45"/>
  <c r="AY115" i="45"/>
  <c r="AX115" i="45"/>
  <c r="AX226" i="45"/>
  <c r="AC226" i="45"/>
  <c r="BM195" i="45"/>
  <c r="BJ148" i="45"/>
  <c r="BK148" i="45" s="1"/>
  <c r="AX144" i="45"/>
  <c r="BJ144" i="45"/>
  <c r="BK144" i="45" s="1"/>
  <c r="AY142" i="45"/>
  <c r="AX142" i="45"/>
  <c r="AY97" i="45"/>
  <c r="AX97" i="45"/>
  <c r="BM94" i="45"/>
  <c r="AR198" i="45"/>
  <c r="AX49" i="45"/>
  <c r="AX231" i="45"/>
  <c r="AZ231" i="45" s="1"/>
  <c r="AY176" i="45"/>
  <c r="AX176" i="45"/>
  <c r="BJ176" i="45"/>
  <c r="BK176" i="45" s="1"/>
  <c r="BK119" i="45"/>
  <c r="AR119" i="45"/>
  <c r="BM138" i="45"/>
  <c r="AR138" i="45"/>
  <c r="AD138" i="45"/>
  <c r="AB138" i="45"/>
  <c r="BM173" i="45"/>
  <c r="AR173" i="45"/>
  <c r="AD173" i="45"/>
  <c r="AB173" i="45"/>
  <c r="AR89" i="45"/>
  <c r="AY43" i="45"/>
  <c r="AX43" i="45"/>
  <c r="AR54" i="45"/>
  <c r="AR230" i="45"/>
  <c r="BJ230" i="45"/>
  <c r="BK230" i="45" s="1"/>
  <c r="AR177" i="45"/>
  <c r="BJ93" i="45"/>
  <c r="BK93" i="45" s="1"/>
  <c r="AX92" i="45"/>
  <c r="BJ92" i="45"/>
  <c r="BK92" i="45" s="1"/>
  <c r="AY47" i="45"/>
  <c r="AX47" i="45"/>
  <c r="AY228" i="45"/>
  <c r="AX228" i="45"/>
  <c r="AY106" i="45"/>
  <c r="AX106" i="45"/>
  <c r="AR227" i="45"/>
  <c r="AD227" i="45"/>
  <c r="AB227" i="45"/>
  <c r="AR201" i="45"/>
  <c r="BJ201" i="45"/>
  <c r="BK201" i="45" s="1"/>
  <c r="AA200" i="45"/>
  <c r="AA189" i="45"/>
  <c r="AA66" i="45"/>
  <c r="AA162" i="45"/>
  <c r="AC162" i="45"/>
  <c r="Z124" i="45"/>
  <c r="AB124" i="45"/>
  <c r="AD124" i="45"/>
  <c r="AA160" i="45"/>
  <c r="BM128" i="45"/>
  <c r="AC128" i="45"/>
  <c r="AA217" i="45"/>
  <c r="AC215" i="45"/>
  <c r="AA178" i="45"/>
  <c r="AC178" i="45"/>
  <c r="AA151" i="45"/>
  <c r="BM147" i="45"/>
  <c r="AC147" i="45"/>
  <c r="AC174" i="45"/>
  <c r="Z133" i="45"/>
  <c r="AB133" i="45"/>
  <c r="AD133" i="45"/>
  <c r="AC132" i="45"/>
  <c r="Z123" i="45"/>
  <c r="AB123" i="45"/>
  <c r="AD123" i="45"/>
  <c r="AA118" i="45"/>
  <c r="AC112" i="45"/>
  <c r="Z105" i="45"/>
  <c r="AB105" i="45"/>
  <c r="AD105" i="45"/>
  <c r="AA105" i="45"/>
  <c r="BJ37" i="45"/>
  <c r="BK37" i="45" s="1"/>
  <c r="AR189" i="45"/>
  <c r="AY188" i="45"/>
  <c r="AX188" i="45"/>
  <c r="AR65" i="45"/>
  <c r="AR162" i="45"/>
  <c r="AX181" i="45"/>
  <c r="BJ180" i="45"/>
  <c r="BK180" i="45" s="1"/>
  <c r="AY210" i="45"/>
  <c r="AX210" i="45"/>
  <c r="AY136" i="45"/>
  <c r="AX136" i="45"/>
  <c r="AR72" i="45"/>
  <c r="AR124" i="45"/>
  <c r="AR203" i="45"/>
  <c r="BJ110" i="45"/>
  <c r="BK110" i="45" s="1"/>
  <c r="AR40" i="45"/>
  <c r="AR160" i="45"/>
  <c r="AY172" i="45"/>
  <c r="AX172" i="45"/>
  <c r="AY128" i="45"/>
  <c r="AX128" i="45"/>
  <c r="AR78" i="45"/>
  <c r="BJ220" i="45"/>
  <c r="BK220" i="45" s="1"/>
  <c r="AR235" i="45"/>
  <c r="AZ235" i="45" s="1"/>
  <c r="BJ235" i="45"/>
  <c r="BK235" i="45" s="1"/>
  <c r="AY209" i="45"/>
  <c r="AX209" i="45"/>
  <c r="AR208" i="45"/>
  <c r="AX202" i="45"/>
  <c r="BJ202" i="45"/>
  <c r="BK202" i="45" s="1"/>
  <c r="AR215" i="45"/>
  <c r="AY187" i="45"/>
  <c r="AX187" i="45"/>
  <c r="AR178" i="45"/>
  <c r="AR175" i="45"/>
  <c r="AX157" i="45"/>
  <c r="AR151" i="45"/>
  <c r="AY147" i="45"/>
  <c r="AX147" i="45"/>
  <c r="AR117" i="45"/>
  <c r="AR141" i="45"/>
  <c r="AY139" i="45"/>
  <c r="AX139" i="45"/>
  <c r="AR135" i="45"/>
  <c r="AR133" i="45"/>
  <c r="AY132" i="45"/>
  <c r="AX132" i="45"/>
  <c r="AR123" i="45"/>
  <c r="AX121" i="45"/>
  <c r="AX118" i="45"/>
  <c r="Z85" i="45"/>
  <c r="AB85" i="45"/>
  <c r="AD85" i="45"/>
  <c r="Z76" i="45"/>
  <c r="AB76" i="45"/>
  <c r="AD76" i="45"/>
  <c r="Z55" i="45"/>
  <c r="AB55" i="45"/>
  <c r="AD55" i="45"/>
  <c r="BM55" i="45"/>
  <c r="Z46" i="45"/>
  <c r="AB46" i="45"/>
  <c r="AD46" i="45"/>
  <c r="Z24" i="45"/>
  <c r="AB24" i="45"/>
  <c r="AD24" i="45"/>
  <c r="BM24" i="45"/>
  <c r="AX111" i="45"/>
  <c r="AR105" i="45"/>
  <c r="AY99" i="45"/>
  <c r="AX99" i="45"/>
  <c r="AR88" i="45"/>
  <c r="AR85" i="45"/>
  <c r="AR81" i="45"/>
  <c r="AX77" i="45"/>
  <c r="BJ77" i="45"/>
  <c r="BK77" i="45" s="1"/>
  <c r="AR179" i="45"/>
  <c r="AY169" i="45"/>
  <c r="AX169" i="45"/>
  <c r="BJ169" i="45"/>
  <c r="BK169" i="45" s="1"/>
  <c r="AR71" i="45"/>
  <c r="AX64" i="45"/>
  <c r="BJ64" i="45"/>
  <c r="BK64" i="45" s="1"/>
  <c r="AY75" i="45"/>
  <c r="AX75" i="45"/>
  <c r="AX56" i="45"/>
  <c r="BJ56" i="45"/>
  <c r="BK56" i="45" s="1"/>
  <c r="AR55" i="45"/>
  <c r="AR46" i="45"/>
  <c r="AX45" i="45"/>
  <c r="AX60" i="45"/>
  <c r="AR25" i="45"/>
  <c r="BJ25" i="45"/>
  <c r="BK25" i="45" s="1"/>
  <c r="AR24" i="45"/>
  <c r="BJ24" i="45"/>
  <c r="AX127" i="45"/>
  <c r="Z146" i="45"/>
  <c r="AB146" i="45"/>
  <c r="AD146" i="45"/>
  <c r="Z30" i="45"/>
  <c r="AB30" i="45"/>
  <c r="AD30" i="45"/>
  <c r="BM30" i="45"/>
  <c r="Z29" i="45"/>
  <c r="AB29" i="45"/>
  <c r="AD29" i="45"/>
  <c r="BK29" i="45"/>
  <c r="BP102" i="45"/>
  <c r="BQ102" i="45" s="1"/>
  <c r="BJ102" i="45"/>
  <c r="BK102" i="45" s="1"/>
  <c r="Z115" i="45"/>
  <c r="AB115" i="45"/>
  <c r="AD115" i="45"/>
  <c r="BM115" i="45"/>
  <c r="BJ195" i="45"/>
  <c r="BK195" i="45" s="1"/>
  <c r="BP195" i="45"/>
  <c r="BQ195" i="45" s="1"/>
  <c r="Z195" i="45"/>
  <c r="AB195" i="45"/>
  <c r="AD195" i="45"/>
  <c r="Z97" i="45"/>
  <c r="AB97" i="45"/>
  <c r="AD97" i="45"/>
  <c r="BM97" i="45"/>
  <c r="Z231" i="45"/>
  <c r="AB231" i="45"/>
  <c r="AD231" i="45"/>
  <c r="Z176" i="45"/>
  <c r="AB176" i="45"/>
  <c r="AD176" i="45"/>
  <c r="AA126" i="45"/>
  <c r="BK126" i="45"/>
  <c r="Z54" i="45"/>
  <c r="AB54" i="45"/>
  <c r="AD54" i="45"/>
  <c r="BM54" i="45"/>
  <c r="AA170" i="45"/>
  <c r="Z228" i="45"/>
  <c r="AB228" i="45"/>
  <c r="AD228" i="45"/>
  <c r="BM228" i="45"/>
  <c r="BJ152" i="45"/>
  <c r="BK152" i="45" s="1"/>
  <c r="Z201" i="45"/>
  <c r="AB201" i="45"/>
  <c r="AD201" i="45"/>
  <c r="Z188" i="45"/>
  <c r="AB188" i="45"/>
  <c r="AD188" i="45"/>
  <c r="BM188" i="45"/>
  <c r="Z65" i="45"/>
  <c r="AB65" i="45"/>
  <c r="AD65" i="45"/>
  <c r="Z211" i="45"/>
  <c r="AB211" i="45"/>
  <c r="AD211" i="45"/>
  <c r="Z136" i="45"/>
  <c r="AB136" i="45"/>
  <c r="AD136" i="45"/>
  <c r="BM136" i="45"/>
  <c r="AA110" i="45"/>
  <c r="AC110" i="45"/>
  <c r="AA235" i="45"/>
  <c r="AC235" i="45"/>
  <c r="Z75" i="45"/>
  <c r="AB75" i="45"/>
  <c r="AD75" i="45"/>
  <c r="AA75" i="45"/>
  <c r="AC75" i="45"/>
  <c r="BM75" i="45"/>
  <c r="BM193" i="45"/>
  <c r="AR193" i="45"/>
  <c r="AD193" i="45"/>
  <c r="AB193" i="45"/>
  <c r="BM191" i="45"/>
  <c r="AR191" i="45"/>
  <c r="AD191" i="45"/>
  <c r="AB191" i="45"/>
  <c r="BM163" i="45"/>
  <c r="AR163" i="45"/>
  <c r="AD163" i="45"/>
  <c r="AB163" i="45"/>
  <c r="AX184" i="45"/>
  <c r="BM156" i="45"/>
  <c r="AR156" i="45"/>
  <c r="AD156" i="45"/>
  <c r="AB156" i="45"/>
  <c r="BK155" i="45"/>
  <c r="AR155" i="45"/>
  <c r="AZ155" i="45" s="1"/>
  <c r="AD155" i="45"/>
  <c r="AB155" i="45"/>
  <c r="AX154" i="45"/>
  <c r="AX104" i="45"/>
  <c r="AY108" i="45"/>
  <c r="AX108" i="45"/>
  <c r="BM107" i="45"/>
  <c r="AR107" i="45"/>
  <c r="AD107" i="45"/>
  <c r="AB107" i="45"/>
  <c r="BK86" i="45"/>
  <c r="AR86" i="45"/>
  <c r="AD86" i="45"/>
  <c r="AB86" i="45"/>
  <c r="BK83" i="45"/>
  <c r="AR83" i="45"/>
  <c r="AD83" i="45"/>
  <c r="AB83" i="45"/>
  <c r="Z74" i="45"/>
  <c r="AB74" i="45"/>
  <c r="AD74" i="45"/>
  <c r="AC73" i="45"/>
  <c r="AC68" i="45"/>
  <c r="Z53" i="45"/>
  <c r="AB53" i="45"/>
  <c r="AD53" i="45"/>
  <c r="BK53" i="45"/>
  <c r="Z51" i="45"/>
  <c r="AB51" i="45"/>
  <c r="AD51" i="45"/>
  <c r="BK51" i="45"/>
  <c r="Z207" i="45"/>
  <c r="AB207" i="45"/>
  <c r="AD207" i="45"/>
  <c r="BK207" i="45"/>
  <c r="Z224" i="45"/>
  <c r="AB224" i="45"/>
  <c r="AD224" i="45"/>
  <c r="BK224" i="45"/>
  <c r="AA146" i="45"/>
  <c r="Z129" i="45"/>
  <c r="AB129" i="45"/>
  <c r="AD129" i="45"/>
  <c r="BM129" i="45"/>
  <c r="AC36" i="45"/>
  <c r="AC185" i="45"/>
  <c r="AA196" i="45"/>
  <c r="BM196" i="45"/>
  <c r="AA30" i="45"/>
  <c r="AA29" i="45"/>
  <c r="AC102" i="45"/>
  <c r="AA115" i="45"/>
  <c r="AA195" i="45"/>
  <c r="AC142" i="45"/>
  <c r="AA97" i="45"/>
  <c r="AC94" i="45"/>
  <c r="AZ198" i="45"/>
  <c r="AA231" i="45"/>
  <c r="AA176" i="45"/>
  <c r="AC126" i="45"/>
  <c r="AA54" i="45"/>
  <c r="AC230" i="45"/>
  <c r="AC170" i="45"/>
  <c r="AC47" i="45"/>
  <c r="AA228" i="45"/>
  <c r="Z106" i="45"/>
  <c r="AB106" i="45"/>
  <c r="AD106" i="45"/>
  <c r="AA201" i="45"/>
  <c r="AA188" i="45"/>
  <c r="AA65" i="45"/>
  <c r="AA211" i="45"/>
  <c r="AC210" i="45"/>
  <c r="AA136" i="45"/>
  <c r="AA158" i="45"/>
  <c r="AC158" i="45"/>
  <c r="Z229" i="45"/>
  <c r="AB229" i="45"/>
  <c r="AD229" i="45"/>
  <c r="BM229" i="45"/>
  <c r="AA229" i="45"/>
  <c r="BJ218" i="45"/>
  <c r="BK218" i="45" s="1"/>
  <c r="AR73" i="45"/>
  <c r="AR69" i="45"/>
  <c r="AR68" i="45"/>
  <c r="AR67" i="45"/>
  <c r="AR53" i="45"/>
  <c r="AR51" i="45"/>
  <c r="AZ51" i="45" s="1"/>
  <c r="AR207" i="45"/>
  <c r="AR224" i="45"/>
  <c r="AR146" i="45"/>
  <c r="AR129" i="45"/>
  <c r="AR44" i="45"/>
  <c r="AX145" i="45"/>
  <c r="AY116" i="45"/>
  <c r="AX116" i="45"/>
  <c r="AR204" i="45"/>
  <c r="AZ204" i="45" s="1"/>
  <c r="AY90" i="45"/>
  <c r="AX90" i="45"/>
  <c r="AR30" i="45"/>
  <c r="AR29" i="45"/>
  <c r="AR102" i="45"/>
  <c r="AR115" i="45"/>
  <c r="AR226" i="45"/>
  <c r="AZ226" i="45" s="1"/>
  <c r="AX195" i="45"/>
  <c r="AR97" i="45"/>
  <c r="AR94" i="45"/>
  <c r="BJ198" i="45"/>
  <c r="BK198" i="45" s="1"/>
  <c r="BJ49" i="45"/>
  <c r="BK49" i="45" s="1"/>
  <c r="AR176" i="45"/>
  <c r="AY119" i="45"/>
  <c r="AX119" i="45"/>
  <c r="AZ119" i="45" s="1"/>
  <c r="AR126" i="45"/>
  <c r="AR101" i="45"/>
  <c r="AX173" i="45"/>
  <c r="AR43" i="45"/>
  <c r="AX177" i="45"/>
  <c r="AR228" i="45"/>
  <c r="AR106" i="45"/>
  <c r="BJ153" i="45"/>
  <c r="BK153" i="45" s="1"/>
  <c r="AX152" i="45"/>
  <c r="AX201" i="45"/>
  <c r="AR200" i="45"/>
  <c r="AY189" i="45"/>
  <c r="AX189" i="45"/>
  <c r="AR188" i="45"/>
  <c r="BJ167" i="45"/>
  <c r="BK167" i="45" s="1"/>
  <c r="BJ166" i="45"/>
  <c r="BK166" i="45" s="1"/>
  <c r="AR182" i="45"/>
  <c r="BJ182" i="45"/>
  <c r="BK182" i="45" s="1"/>
  <c r="AR181" i="45"/>
  <c r="AX180" i="45"/>
  <c r="AR211" i="45"/>
  <c r="AR136" i="45"/>
  <c r="AX72" i="45"/>
  <c r="BJ72" i="45"/>
  <c r="BK72" i="45" s="1"/>
  <c r="AY124" i="45"/>
  <c r="AX124" i="45"/>
  <c r="BJ114" i="45"/>
  <c r="BK114" i="45" s="1"/>
  <c r="Z172" i="45"/>
  <c r="AB172" i="45"/>
  <c r="AD172" i="45"/>
  <c r="BM172" i="45"/>
  <c r="Z128" i="45"/>
  <c r="AB128" i="45"/>
  <c r="AD128" i="45"/>
  <c r="Z215" i="45"/>
  <c r="AB215" i="45"/>
  <c r="AD215" i="45"/>
  <c r="Z187" i="45"/>
  <c r="AB187" i="45"/>
  <c r="AD187" i="45"/>
  <c r="BJ109" i="45"/>
  <c r="BK109" i="45" s="1"/>
  <c r="AC149" i="45"/>
  <c r="BM149" i="45"/>
  <c r="Z147" i="45"/>
  <c r="AB147" i="45"/>
  <c r="AD147" i="45"/>
  <c r="Z132" i="45"/>
  <c r="AB132" i="45"/>
  <c r="AD132" i="45"/>
  <c r="BM132" i="45"/>
  <c r="BJ123" i="45"/>
  <c r="BK123" i="45" s="1"/>
  <c r="BJ118" i="45"/>
  <c r="BK118" i="45" s="1"/>
  <c r="BJ112" i="45"/>
  <c r="BK112" i="45" s="1"/>
  <c r="Z99" i="45"/>
  <c r="AB99" i="45"/>
  <c r="AD99" i="45"/>
  <c r="BM99" i="45"/>
  <c r="AA99" i="45"/>
  <c r="Z169" i="45"/>
  <c r="AB169" i="45"/>
  <c r="AD169" i="45"/>
  <c r="AA169" i="45"/>
  <c r="BJ203" i="45"/>
  <c r="BK203" i="45" s="1"/>
  <c r="AR158" i="45"/>
  <c r="BJ100" i="45"/>
  <c r="BK100" i="45" s="1"/>
  <c r="BJ221" i="45"/>
  <c r="BK221" i="45" s="1"/>
  <c r="BJ39" i="45"/>
  <c r="BK39" i="45" s="1"/>
  <c r="BJ40" i="45"/>
  <c r="BK40" i="45" s="1"/>
  <c r="AY160" i="45"/>
  <c r="AX160" i="45"/>
  <c r="AR172" i="45"/>
  <c r="AR128" i="45"/>
  <c r="AZ128" i="45" s="1"/>
  <c r="AR229" i="45"/>
  <c r="BJ225" i="45"/>
  <c r="BK225" i="45" s="1"/>
  <c r="BJ219" i="45"/>
  <c r="BK219" i="45" s="1"/>
  <c r="AX218" i="45"/>
  <c r="BJ209" i="45"/>
  <c r="BK209" i="45" s="1"/>
  <c r="BJ206" i="45"/>
  <c r="BK206" i="45" s="1"/>
  <c r="BJ208" i="45"/>
  <c r="BK208" i="45" s="1"/>
  <c r="BJ205" i="45"/>
  <c r="BK205" i="45" s="1"/>
  <c r="AR216" i="45"/>
  <c r="BJ216" i="45"/>
  <c r="BK216" i="45" s="1"/>
  <c r="AR187" i="45"/>
  <c r="BJ168" i="45"/>
  <c r="BK168" i="45" s="1"/>
  <c r="BJ175" i="45"/>
  <c r="BK175" i="45" s="1"/>
  <c r="BJ165" i="45"/>
  <c r="BK165" i="45" s="1"/>
  <c r="AR157" i="45"/>
  <c r="BJ157" i="45"/>
  <c r="BK157" i="45" s="1"/>
  <c r="AY151" i="45"/>
  <c r="AX151" i="45"/>
  <c r="AR109" i="45"/>
  <c r="AR147" i="45"/>
  <c r="BJ171" i="45"/>
  <c r="BK171" i="45" s="1"/>
  <c r="BJ174" i="45"/>
  <c r="BK174" i="45" s="1"/>
  <c r="BJ141" i="45"/>
  <c r="BK141" i="45" s="1"/>
  <c r="BJ140" i="45"/>
  <c r="BK140" i="45" s="1"/>
  <c r="AR137" i="45"/>
  <c r="BJ137" i="45"/>
  <c r="BJ135" i="45"/>
  <c r="BK135" i="45" s="1"/>
  <c r="AY133" i="45"/>
  <c r="AX133" i="45"/>
  <c r="AR132" i="45"/>
  <c r="AR130" i="45"/>
  <c r="AZ130" i="45" s="1"/>
  <c r="BJ130" i="45"/>
  <c r="BK130" i="45" s="1"/>
  <c r="BJ127" i="45"/>
  <c r="AX123" i="45"/>
  <c r="BJ121" i="45"/>
  <c r="BK121" i="45" s="1"/>
  <c r="AY120" i="45"/>
  <c r="AX120" i="45"/>
  <c r="AR118" i="45"/>
  <c r="BJ113" i="45"/>
  <c r="BK113" i="45" s="1"/>
  <c r="AX112" i="45"/>
  <c r="AZ112" i="45" s="1"/>
  <c r="Z71" i="45"/>
  <c r="AB71" i="45"/>
  <c r="AD71" i="45"/>
  <c r="AZ56" i="45"/>
  <c r="Z37" i="45"/>
  <c r="AB37" i="45"/>
  <c r="AD37" i="45"/>
  <c r="BM37" i="45"/>
  <c r="BJ28" i="45"/>
  <c r="BK28" i="45" s="1"/>
  <c r="AX105" i="45"/>
  <c r="AR99" i="45"/>
  <c r="BJ95" i="45"/>
  <c r="BK95" i="45" s="1"/>
  <c r="BJ91" i="45"/>
  <c r="BK91" i="45" s="1"/>
  <c r="BJ88" i="45"/>
  <c r="BK88" i="45" s="1"/>
  <c r="AY85" i="45"/>
  <c r="AX85" i="45"/>
  <c r="BJ87" i="45"/>
  <c r="BK87" i="45" s="1"/>
  <c r="BJ81" i="45"/>
  <c r="BJ80" i="45"/>
  <c r="BK80" i="45" s="1"/>
  <c r="AX179" i="45"/>
  <c r="AR169" i="45"/>
  <c r="BJ159" i="45"/>
  <c r="BK159" i="45" s="1"/>
  <c r="AX70" i="45"/>
  <c r="AR64" i="45"/>
  <c r="AR75" i="45"/>
  <c r="AY46" i="45"/>
  <c r="AX46" i="45"/>
  <c r="AY38" i="45"/>
  <c r="AX38" i="45"/>
  <c r="AR37" i="45"/>
  <c r="BJ34" i="45"/>
  <c r="BK34" i="45" s="1"/>
  <c r="BJ31" i="45"/>
  <c r="BK31" i="45" s="1"/>
  <c r="AX28" i="45"/>
  <c r="AY24" i="45"/>
  <c r="AX24" i="45"/>
  <c r="Z234" i="45"/>
  <c r="AB234" i="45"/>
  <c r="AD234" i="45"/>
  <c r="BK234" i="45"/>
  <c r="Z233" i="45"/>
  <c r="AB233" i="45"/>
  <c r="AD233" i="45"/>
  <c r="BK233" i="45"/>
  <c r="Z232" i="45"/>
  <c r="AB232" i="45"/>
  <c r="AD232" i="45"/>
  <c r="BK232" i="45"/>
  <c r="Z214" i="45"/>
  <c r="AB214" i="45"/>
  <c r="AD214" i="45"/>
  <c r="BK214" i="45"/>
  <c r="Z192" i="45"/>
  <c r="AB192" i="45"/>
  <c r="AD192" i="45"/>
  <c r="BK192" i="45"/>
  <c r="Z164" i="45"/>
  <c r="AB164" i="45"/>
  <c r="AD164" i="45"/>
  <c r="BK164" i="45"/>
  <c r="Z184" i="45"/>
  <c r="AB184" i="45"/>
  <c r="AD184" i="45"/>
  <c r="Z150" i="45"/>
  <c r="AB150" i="45"/>
  <c r="AD150" i="45"/>
  <c r="BK150" i="45"/>
  <c r="Z134" i="45"/>
  <c r="AB134" i="45"/>
  <c r="AD134" i="45"/>
  <c r="BK134" i="45"/>
  <c r="Z125" i="45"/>
  <c r="AB125" i="45"/>
  <c r="AD125" i="45"/>
  <c r="BK125" i="45"/>
  <c r="Z190" i="45"/>
  <c r="AB190" i="45"/>
  <c r="AD190" i="45"/>
  <c r="Z223" i="45"/>
  <c r="AB223" i="45"/>
  <c r="AD223" i="45"/>
  <c r="BK223" i="45"/>
  <c r="Z213" i="45"/>
  <c r="AB213" i="45"/>
  <c r="AD213" i="45"/>
  <c r="BK213" i="45"/>
  <c r="Z98" i="45"/>
  <c r="AB98" i="45"/>
  <c r="AD98" i="45"/>
  <c r="BK98" i="45"/>
  <c r="Z197" i="45"/>
  <c r="AB197" i="45"/>
  <c r="AD197" i="45"/>
  <c r="BK197" i="45"/>
  <c r="Z199" i="45"/>
  <c r="AB199" i="45"/>
  <c r="AD199" i="45"/>
  <c r="BK199" i="45"/>
  <c r="BJ35" i="45"/>
  <c r="BK35" i="45" s="1"/>
  <c r="BP35" i="45"/>
  <c r="Z35" i="45"/>
  <c r="AB35" i="45"/>
  <c r="AD35" i="45"/>
  <c r="Z212" i="45"/>
  <c r="AB212" i="45"/>
  <c r="AD212" i="45"/>
  <c r="BM212" i="45"/>
  <c r="Z148" i="45"/>
  <c r="AB148" i="45"/>
  <c r="AD148" i="45"/>
  <c r="BM148" i="45"/>
  <c r="Z143" i="45"/>
  <c r="AB143" i="45"/>
  <c r="AD143" i="45"/>
  <c r="BM143" i="45"/>
  <c r="Z49" i="45"/>
  <c r="AB49" i="45"/>
  <c r="AD49" i="45"/>
  <c r="BM49" i="45"/>
  <c r="Z119" i="45"/>
  <c r="AB119" i="45"/>
  <c r="AD119" i="45"/>
  <c r="BM119" i="45"/>
  <c r="AE101" i="45"/>
  <c r="Z89" i="45"/>
  <c r="AB89" i="45"/>
  <c r="AD89" i="45"/>
  <c r="BK89" i="45"/>
  <c r="Z43" i="45"/>
  <c r="AB43" i="45"/>
  <c r="AD43" i="45"/>
  <c r="BK43" i="45"/>
  <c r="Z177" i="45"/>
  <c r="AB177" i="45"/>
  <c r="AD177" i="45"/>
  <c r="Z93" i="45"/>
  <c r="AB93" i="45"/>
  <c r="AD93" i="45"/>
  <c r="BM93" i="45"/>
  <c r="Z48" i="45"/>
  <c r="AB48" i="45"/>
  <c r="AD48" i="45"/>
  <c r="BM48" i="45"/>
  <c r="Z96" i="45"/>
  <c r="AB96" i="45"/>
  <c r="AD96" i="45"/>
  <c r="BM96" i="45"/>
  <c r="Z167" i="45"/>
  <c r="AB167" i="45"/>
  <c r="AD167" i="45"/>
  <c r="BM167" i="45"/>
  <c r="AA167" i="45"/>
  <c r="Z72" i="45"/>
  <c r="AB72" i="45"/>
  <c r="AD72" i="45"/>
  <c r="AA72" i="45"/>
  <c r="Z203" i="45"/>
  <c r="AB203" i="45"/>
  <c r="AD203" i="45"/>
  <c r="AA203" i="45"/>
  <c r="Z100" i="45"/>
  <c r="AB100" i="45"/>
  <c r="AD100" i="45"/>
  <c r="BM100" i="45"/>
  <c r="AA100" i="45"/>
  <c r="Z221" i="45"/>
  <c r="AB221" i="45"/>
  <c r="AD221" i="45"/>
  <c r="BM221" i="45"/>
  <c r="AA221" i="45"/>
  <c r="Z225" i="45"/>
  <c r="AB225" i="45"/>
  <c r="AD225" i="45"/>
  <c r="BM225" i="45"/>
  <c r="AA225" i="45"/>
  <c r="BM234" i="45"/>
  <c r="AA234" i="45"/>
  <c r="BM233" i="45"/>
  <c r="AA233" i="45"/>
  <c r="BM232" i="45"/>
  <c r="AA232" i="45"/>
  <c r="BM214" i="45"/>
  <c r="AA214" i="45"/>
  <c r="BM192" i="45"/>
  <c r="AA192" i="45"/>
  <c r="BM164" i="45"/>
  <c r="AA164" i="45"/>
  <c r="BK184" i="45"/>
  <c r="AA184" i="45"/>
  <c r="BM150" i="45"/>
  <c r="AA150" i="45"/>
  <c r="BM134" i="45"/>
  <c r="AA134" i="45"/>
  <c r="BM125" i="45"/>
  <c r="AA125" i="45"/>
  <c r="Z84" i="45"/>
  <c r="AB84" i="45"/>
  <c r="AD84" i="45"/>
  <c r="BK84" i="45"/>
  <c r="Z82" i="45"/>
  <c r="AB82" i="45"/>
  <c r="AD82" i="45"/>
  <c r="BK82" i="45"/>
  <c r="Z79" i="45"/>
  <c r="AB79" i="45"/>
  <c r="AD79" i="45"/>
  <c r="BK79" i="45"/>
  <c r="Z73" i="45"/>
  <c r="AB73" i="45"/>
  <c r="AD73" i="45"/>
  <c r="Z69" i="45"/>
  <c r="AB69" i="45"/>
  <c r="AD69" i="45"/>
  <c r="Z68" i="45"/>
  <c r="AB68" i="45"/>
  <c r="AD68" i="45"/>
  <c r="Z67" i="45"/>
  <c r="AB67" i="45"/>
  <c r="AD67" i="45"/>
  <c r="AE58" i="45"/>
  <c r="AE57" i="45"/>
  <c r="Z52" i="45"/>
  <c r="AB52" i="45"/>
  <c r="AD52" i="45"/>
  <c r="BK52" i="45"/>
  <c r="Z50" i="45"/>
  <c r="AB50" i="45"/>
  <c r="AD50" i="45"/>
  <c r="BK50" i="45"/>
  <c r="Z33" i="45"/>
  <c r="AB33" i="45"/>
  <c r="AD33" i="45"/>
  <c r="BK33" i="45"/>
  <c r="Z161" i="45"/>
  <c r="AB161" i="45"/>
  <c r="AD161" i="45"/>
  <c r="BK161" i="45"/>
  <c r="Z27" i="45"/>
  <c r="AB27" i="45"/>
  <c r="AD27" i="45"/>
  <c r="BK27" i="45"/>
  <c r="Z26" i="45"/>
  <c r="AB26" i="45"/>
  <c r="AD26" i="45"/>
  <c r="BK26" i="45"/>
  <c r="Z32" i="45"/>
  <c r="AB32" i="45"/>
  <c r="AD32" i="45"/>
  <c r="BK32" i="45"/>
  <c r="AA190" i="45"/>
  <c r="BM223" i="45"/>
  <c r="AA223" i="45"/>
  <c r="BM213" i="45"/>
  <c r="AA213" i="45"/>
  <c r="BM98" i="45"/>
  <c r="AA98" i="45"/>
  <c r="Z59" i="45"/>
  <c r="AB59" i="45"/>
  <c r="AD59" i="45"/>
  <c r="BK59" i="45"/>
  <c r="Z36" i="45"/>
  <c r="AB36" i="45"/>
  <c r="AD36" i="45"/>
  <c r="Z185" i="45"/>
  <c r="AB185" i="45"/>
  <c r="AD185" i="45"/>
  <c r="BK185" i="45"/>
  <c r="Z42" i="45"/>
  <c r="AB42" i="45"/>
  <c r="AD42" i="45"/>
  <c r="Z44" i="45"/>
  <c r="AB44" i="45"/>
  <c r="AD44" i="45"/>
  <c r="BK44" i="45"/>
  <c r="AA197" i="45"/>
  <c r="Z196" i="45"/>
  <c r="AB196" i="45"/>
  <c r="AD196" i="45"/>
  <c r="BK196" i="45"/>
  <c r="Z194" i="45"/>
  <c r="AB194" i="45"/>
  <c r="AD194" i="45"/>
  <c r="AA199" i="45"/>
  <c r="Z222" i="45"/>
  <c r="AB222" i="45"/>
  <c r="AD222" i="45"/>
  <c r="BK222" i="45"/>
  <c r="Z103" i="45"/>
  <c r="AB103" i="45"/>
  <c r="AD103" i="45"/>
  <c r="BK103" i="45"/>
  <c r="AA35" i="45"/>
  <c r="Z102" i="45"/>
  <c r="AB102" i="45"/>
  <c r="AD102" i="45"/>
  <c r="AA212" i="45"/>
  <c r="Z226" i="45"/>
  <c r="AB226" i="45"/>
  <c r="AD226" i="45"/>
  <c r="AA148" i="45"/>
  <c r="Z144" i="45"/>
  <c r="AB144" i="45"/>
  <c r="AD144" i="45"/>
  <c r="BM144" i="45"/>
  <c r="AA143" i="45"/>
  <c r="Z142" i="45"/>
  <c r="AB142" i="45"/>
  <c r="AD142" i="45"/>
  <c r="BM142" i="45"/>
  <c r="Z94" i="45"/>
  <c r="AB94" i="45"/>
  <c r="AD94" i="45"/>
  <c r="Z198" i="45"/>
  <c r="AB198" i="45"/>
  <c r="AD198" i="45"/>
  <c r="BM198" i="45"/>
  <c r="AA49" i="45"/>
  <c r="BJ231" i="45"/>
  <c r="BK231" i="45" s="1"/>
  <c r="AA119" i="45"/>
  <c r="Z126" i="45"/>
  <c r="AB126" i="45"/>
  <c r="AD126" i="45"/>
  <c r="BM126" i="45"/>
  <c r="BM89" i="45"/>
  <c r="AA89" i="45"/>
  <c r="BM43" i="45"/>
  <c r="AA43" i="45"/>
  <c r="Z230" i="45"/>
  <c r="AB230" i="45"/>
  <c r="AD230" i="45"/>
  <c r="BM230" i="45"/>
  <c r="AA177" i="45"/>
  <c r="Z170" i="45"/>
  <c r="AB170" i="45"/>
  <c r="AD170" i="45"/>
  <c r="AA93" i="45"/>
  <c r="Z92" i="45"/>
  <c r="AB92" i="45"/>
  <c r="AD92" i="45"/>
  <c r="BM92" i="45"/>
  <c r="BK48" i="45"/>
  <c r="AA48" i="45"/>
  <c r="Z47" i="45"/>
  <c r="AB47" i="45"/>
  <c r="AD47" i="45"/>
  <c r="BM47" i="45"/>
  <c r="AA96" i="45"/>
  <c r="BJ227" i="45"/>
  <c r="BK227" i="45" s="1"/>
  <c r="Z122" i="45"/>
  <c r="AB122" i="45"/>
  <c r="AD122" i="45"/>
  <c r="BM122" i="45"/>
  <c r="AA122" i="45"/>
  <c r="AC167" i="45"/>
  <c r="Z182" i="45"/>
  <c r="AB182" i="45"/>
  <c r="AD182" i="45"/>
  <c r="AA182" i="45"/>
  <c r="Z180" i="45"/>
  <c r="AB180" i="45"/>
  <c r="AD180" i="45"/>
  <c r="AA180" i="45"/>
  <c r="AC72" i="45"/>
  <c r="AC203" i="45"/>
  <c r="AC100" i="45"/>
  <c r="AC221" i="45"/>
  <c r="Z40" i="45"/>
  <c r="AB40" i="45"/>
  <c r="AD40" i="45"/>
  <c r="BM40" i="45"/>
  <c r="AA40" i="45"/>
  <c r="Z220" i="45"/>
  <c r="AB220" i="45"/>
  <c r="AD220" i="45"/>
  <c r="BM220" i="45"/>
  <c r="AA220" i="45"/>
  <c r="AC225" i="45"/>
  <c r="Z209" i="45"/>
  <c r="AB209" i="45"/>
  <c r="AD209" i="45"/>
  <c r="BM209" i="45"/>
  <c r="AA209" i="45"/>
  <c r="Z208" i="45"/>
  <c r="AB208" i="45"/>
  <c r="AD208" i="45"/>
  <c r="BM208" i="45"/>
  <c r="Z202" i="45"/>
  <c r="AB202" i="45"/>
  <c r="AD202" i="45"/>
  <c r="Z216" i="45"/>
  <c r="AB216" i="45"/>
  <c r="AD216" i="45"/>
  <c r="Z175" i="45"/>
  <c r="AB175" i="45"/>
  <c r="AD175" i="45"/>
  <c r="BM175" i="45"/>
  <c r="Z157" i="45"/>
  <c r="AB157" i="45"/>
  <c r="AD157" i="45"/>
  <c r="Z171" i="45"/>
  <c r="AB171" i="45"/>
  <c r="AD171" i="45"/>
  <c r="BM171" i="45"/>
  <c r="AA171" i="45"/>
  <c r="Z139" i="45"/>
  <c r="AB139" i="45"/>
  <c r="AD139" i="45"/>
  <c r="BM139" i="45"/>
  <c r="AA139" i="45"/>
  <c r="Z137" i="45"/>
  <c r="AB137" i="45"/>
  <c r="AD137" i="45"/>
  <c r="BK137" i="45"/>
  <c r="AA137" i="45"/>
  <c r="BM137" i="45"/>
  <c r="Z130" i="45"/>
  <c r="AB130" i="45"/>
  <c r="AD130" i="45"/>
  <c r="AA130" i="45"/>
  <c r="BM130" i="45"/>
  <c r="Z111" i="45"/>
  <c r="AB111" i="45"/>
  <c r="AD111" i="45"/>
  <c r="BM111" i="45"/>
  <c r="AA111" i="45"/>
  <c r="Z95" i="45"/>
  <c r="AB95" i="45"/>
  <c r="AD95" i="45"/>
  <c r="BM95" i="45"/>
  <c r="AA95" i="45"/>
  <c r="Z153" i="45"/>
  <c r="AB153" i="45"/>
  <c r="AD153" i="45"/>
  <c r="BM153" i="45"/>
  <c r="BJ66" i="45"/>
  <c r="BK66" i="45" s="1"/>
  <c r="BJ65" i="45"/>
  <c r="BK65" i="45" s="1"/>
  <c r="Z162" i="45"/>
  <c r="AB162" i="45"/>
  <c r="AD162" i="45"/>
  <c r="BM162" i="45"/>
  <c r="Z166" i="45"/>
  <c r="AB166" i="45"/>
  <c r="AD166" i="45"/>
  <c r="BM166" i="45"/>
  <c r="Z181" i="45"/>
  <c r="AB181" i="45"/>
  <c r="AD181" i="45"/>
  <c r="Z210" i="45"/>
  <c r="AB210" i="45"/>
  <c r="AD210" i="45"/>
  <c r="BM210" i="45"/>
  <c r="Z114" i="45"/>
  <c r="AB114" i="45"/>
  <c r="AD114" i="45"/>
  <c r="BM114" i="45"/>
  <c r="Z158" i="45"/>
  <c r="AB158" i="45"/>
  <c r="AD158" i="45"/>
  <c r="Z110" i="45"/>
  <c r="AB110" i="45"/>
  <c r="AD110" i="45"/>
  <c r="Z39" i="45"/>
  <c r="AB39" i="45"/>
  <c r="AD39" i="45"/>
  <c r="BM39" i="45"/>
  <c r="Z78" i="45"/>
  <c r="AB78" i="45"/>
  <c r="AD78" i="45"/>
  <c r="BM78" i="45"/>
  <c r="Z235" i="45"/>
  <c r="AB235" i="45"/>
  <c r="AD235" i="45"/>
  <c r="BM235" i="45"/>
  <c r="Z219" i="45"/>
  <c r="AB219" i="45"/>
  <c r="AD219" i="45"/>
  <c r="BM219" i="45"/>
  <c r="Z206" i="45"/>
  <c r="AB206" i="45"/>
  <c r="AD206" i="45"/>
  <c r="BM206" i="45"/>
  <c r="AA208" i="45"/>
  <c r="Z205" i="45"/>
  <c r="AB205" i="45"/>
  <c r="AD205" i="45"/>
  <c r="BM205" i="45"/>
  <c r="AA202" i="45"/>
  <c r="BJ217" i="45"/>
  <c r="BK217" i="45" s="1"/>
  <c r="AA216" i="45"/>
  <c r="BJ215" i="45"/>
  <c r="BK215" i="45" s="1"/>
  <c r="Z178" i="45"/>
  <c r="AB178" i="45"/>
  <c r="AD178" i="45"/>
  <c r="BM178" i="45"/>
  <c r="Z168" i="45"/>
  <c r="AB168" i="45"/>
  <c r="AD168" i="45"/>
  <c r="AA175" i="45"/>
  <c r="Z165" i="45"/>
  <c r="AB165" i="45"/>
  <c r="AD165" i="45"/>
  <c r="BM165" i="45"/>
  <c r="AA157" i="45"/>
  <c r="Z149" i="45"/>
  <c r="AB149" i="45"/>
  <c r="AD149" i="45"/>
  <c r="AA149" i="45"/>
  <c r="AC171" i="45"/>
  <c r="Z141" i="45"/>
  <c r="AB141" i="45"/>
  <c r="AD141" i="45"/>
  <c r="BM141" i="45"/>
  <c r="AA141" i="45"/>
  <c r="AC139" i="45"/>
  <c r="AC137" i="45"/>
  <c r="Z135" i="45"/>
  <c r="AB135" i="45"/>
  <c r="AD135" i="45"/>
  <c r="AA135" i="45"/>
  <c r="AE133" i="45"/>
  <c r="AC130" i="45"/>
  <c r="Z121" i="45"/>
  <c r="AB121" i="45"/>
  <c r="AD121" i="45"/>
  <c r="BM121" i="45"/>
  <c r="AA121" i="45"/>
  <c r="AC111" i="45"/>
  <c r="AC95" i="45"/>
  <c r="Z88" i="45"/>
  <c r="AB88" i="45"/>
  <c r="AD88" i="45"/>
  <c r="BM88" i="45"/>
  <c r="AA88" i="45"/>
  <c r="BJ71" i="45"/>
  <c r="BK71" i="45" s="1"/>
  <c r="Z64" i="45"/>
  <c r="AB64" i="45"/>
  <c r="AD64" i="45"/>
  <c r="AA64" i="45"/>
  <c r="AC64" i="45"/>
  <c r="BJ60" i="45"/>
  <c r="BK60" i="45" s="1"/>
  <c r="Z117" i="45"/>
  <c r="AB117" i="45"/>
  <c r="AD117" i="45"/>
  <c r="BM117" i="45"/>
  <c r="Z174" i="45"/>
  <c r="AB174" i="45"/>
  <c r="AD174" i="45"/>
  <c r="BM174" i="45"/>
  <c r="Z140" i="45"/>
  <c r="AB140" i="45"/>
  <c r="AD140" i="45"/>
  <c r="BM140" i="45"/>
  <c r="Z127" i="45"/>
  <c r="AB127" i="45"/>
  <c r="AD127" i="45"/>
  <c r="BM127" i="45"/>
  <c r="Z113" i="45"/>
  <c r="AB113" i="45"/>
  <c r="AD113" i="45"/>
  <c r="BM113" i="45"/>
  <c r="Z91" i="45"/>
  <c r="AB91" i="45"/>
  <c r="AD91" i="45"/>
  <c r="BM91" i="45"/>
  <c r="Z87" i="45"/>
  <c r="AB87" i="45"/>
  <c r="AD87" i="45"/>
  <c r="BM87" i="45"/>
  <c r="Z81" i="45"/>
  <c r="AB81" i="45"/>
  <c r="AD81" i="45"/>
  <c r="BM81" i="45"/>
  <c r="AA81" i="45"/>
  <c r="BK81" i="45"/>
  <c r="Z179" i="45"/>
  <c r="AB179" i="45"/>
  <c r="AD179" i="45"/>
  <c r="AA179" i="45"/>
  <c r="BJ76" i="45"/>
  <c r="BK76" i="45" s="1"/>
  <c r="Z56" i="45"/>
  <c r="AB56" i="45"/>
  <c r="AD56" i="45"/>
  <c r="AA56" i="45"/>
  <c r="Z25" i="45"/>
  <c r="AB25" i="45"/>
  <c r="AD25" i="45"/>
  <c r="BM25" i="45"/>
  <c r="AA25" i="45"/>
  <c r="AC25" i="45"/>
  <c r="Z80" i="45"/>
  <c r="AB80" i="45"/>
  <c r="AD80" i="45"/>
  <c r="BM80" i="45"/>
  <c r="Z77" i="45"/>
  <c r="AB77" i="45"/>
  <c r="AD77" i="45"/>
  <c r="Z159" i="45"/>
  <c r="AB159" i="45"/>
  <c r="AD159" i="45"/>
  <c r="BM159" i="45"/>
  <c r="Z70" i="45"/>
  <c r="AB70" i="45"/>
  <c r="AD70" i="45"/>
  <c r="BJ55" i="45"/>
  <c r="BK55" i="45" s="1"/>
  <c r="BJ45" i="45"/>
  <c r="BK45" i="45" s="1"/>
  <c r="Z34" i="45"/>
  <c r="AB34" i="45"/>
  <c r="AD34" i="45"/>
  <c r="BM34" i="45"/>
  <c r="AA34" i="45"/>
  <c r="BJ41" i="45"/>
  <c r="BK41" i="45" s="1"/>
  <c r="Z31" i="45"/>
  <c r="AB31" i="45"/>
  <c r="AD31" i="45"/>
  <c r="BM31" i="45"/>
  <c r="AH153" i="42"/>
  <c r="AQ79" i="42"/>
  <c r="AH106" i="42"/>
  <c r="AZ116" i="45" l="1"/>
  <c r="BO206" i="46"/>
  <c r="BR206" i="46" s="1"/>
  <c r="AG208" i="42"/>
  <c r="BN236" i="45"/>
  <c r="AZ86" i="45"/>
  <c r="AZ205" i="45"/>
  <c r="BS42" i="46"/>
  <c r="BU211" i="46"/>
  <c r="AZ126" i="45"/>
  <c r="AZ147" i="45"/>
  <c r="AZ158" i="45"/>
  <c r="AZ66" i="45"/>
  <c r="BP236" i="45"/>
  <c r="AZ115" i="45"/>
  <c r="AZ90" i="45"/>
  <c r="AZ105" i="45"/>
  <c r="AZ133" i="45"/>
  <c r="AZ35" i="45"/>
  <c r="AE183" i="45"/>
  <c r="AZ34" i="45"/>
  <c r="AZ217" i="45"/>
  <c r="AZ165" i="45"/>
  <c r="AZ61" i="45"/>
  <c r="BR61" i="45" s="1"/>
  <c r="AI141" i="46"/>
  <c r="BV141" i="46" s="1"/>
  <c r="BW141" i="46" s="1"/>
  <c r="BV151" i="46"/>
  <c r="BW151" i="46" s="1"/>
  <c r="AZ138" i="45"/>
  <c r="AZ213" i="45"/>
  <c r="BT208" i="42"/>
  <c r="BS120" i="47"/>
  <c r="BS105" i="47"/>
  <c r="BU204" i="47"/>
  <c r="BU31" i="47"/>
  <c r="BU98" i="47"/>
  <c r="AI175" i="47"/>
  <c r="BV107" i="47"/>
  <c r="BW107" i="47" s="1"/>
  <c r="BU97" i="47"/>
  <c r="BS107" i="47"/>
  <c r="BS25" i="47"/>
  <c r="BU107" i="47"/>
  <c r="BS133" i="47"/>
  <c r="BS192" i="47"/>
  <c r="BV76" i="47"/>
  <c r="BW76" i="47" s="1"/>
  <c r="BU106" i="47"/>
  <c r="AE75" i="45"/>
  <c r="AZ70" i="45"/>
  <c r="BT70" i="45" s="1"/>
  <c r="AZ106" i="45"/>
  <c r="BT106" i="45" s="1"/>
  <c r="AZ43" i="45"/>
  <c r="AE109" i="45"/>
  <c r="AZ201" i="45"/>
  <c r="BT201" i="45" s="1"/>
  <c r="AE188" i="45"/>
  <c r="AZ135" i="45"/>
  <c r="AZ144" i="45"/>
  <c r="AZ225" i="45"/>
  <c r="BR225" i="45" s="1"/>
  <c r="AZ39" i="45"/>
  <c r="AZ53" i="45"/>
  <c r="AE120" i="45"/>
  <c r="AZ211" i="45"/>
  <c r="BR211" i="45" s="1"/>
  <c r="AZ182" i="45"/>
  <c r="AZ195" i="45"/>
  <c r="AZ29" i="45"/>
  <c r="AZ207" i="45"/>
  <c r="BT207" i="45" s="1"/>
  <c r="AE30" i="45"/>
  <c r="AF30" i="45" s="1"/>
  <c r="BU30" i="45" s="1"/>
  <c r="AE83" i="45"/>
  <c r="AZ77" i="45"/>
  <c r="AZ206" i="45"/>
  <c r="BT206" i="45" s="1"/>
  <c r="AZ103" i="45"/>
  <c r="BT103" i="45" s="1"/>
  <c r="AZ80" i="45"/>
  <c r="AZ209" i="45"/>
  <c r="BR209" i="45" s="1"/>
  <c r="AZ100" i="45"/>
  <c r="BR170" i="45"/>
  <c r="AE218" i="45"/>
  <c r="AZ93" i="45"/>
  <c r="AZ139" i="45"/>
  <c r="BT139" i="45" s="1"/>
  <c r="AZ99" i="45"/>
  <c r="AZ172" i="45"/>
  <c r="AZ129" i="45"/>
  <c r="BT129" i="45" s="1"/>
  <c r="AE156" i="45"/>
  <c r="AE217" i="45"/>
  <c r="AZ220" i="45"/>
  <c r="AZ132" i="45"/>
  <c r="BT132" i="45" s="1"/>
  <c r="AZ146" i="45"/>
  <c r="BT146" i="45" s="1"/>
  <c r="AZ193" i="45"/>
  <c r="AZ141" i="45"/>
  <c r="AZ187" i="45"/>
  <c r="BT187" i="45" s="1"/>
  <c r="AZ160" i="45"/>
  <c r="BR160" i="45" s="1"/>
  <c r="AZ210" i="45"/>
  <c r="AE105" i="45"/>
  <c r="AZ92" i="45"/>
  <c r="AZ89" i="45"/>
  <c r="BT89" i="45" s="1"/>
  <c r="AZ27" i="45"/>
  <c r="AZ33" i="45"/>
  <c r="AZ52" i="45"/>
  <c r="AZ149" i="45"/>
  <c r="AZ197" i="45"/>
  <c r="AZ98" i="45"/>
  <c r="AZ84" i="45"/>
  <c r="BT84" i="45" s="1"/>
  <c r="AE104" i="45"/>
  <c r="AZ91" i="45"/>
  <c r="BT61" i="45"/>
  <c r="BR34" i="45"/>
  <c r="BR196" i="45"/>
  <c r="AZ143" i="45"/>
  <c r="AZ154" i="45"/>
  <c r="BT154" i="45" s="1"/>
  <c r="BT33" i="45"/>
  <c r="AZ38" i="45"/>
  <c r="BT38" i="45" s="1"/>
  <c r="AZ75" i="45"/>
  <c r="AZ169" i="45"/>
  <c r="BT169" i="45" s="1"/>
  <c r="AZ120" i="45"/>
  <c r="BT120" i="45" s="1"/>
  <c r="BT171" i="45"/>
  <c r="AZ124" i="45"/>
  <c r="AZ136" i="45"/>
  <c r="AZ188" i="45"/>
  <c r="BT188" i="45" s="1"/>
  <c r="AZ228" i="45"/>
  <c r="AZ101" i="45"/>
  <c r="AZ102" i="45"/>
  <c r="BT102" i="45" s="1"/>
  <c r="AZ145" i="45"/>
  <c r="BT145" i="45" s="1"/>
  <c r="AZ224" i="45"/>
  <c r="AZ67" i="45"/>
  <c r="AZ40" i="45"/>
  <c r="BT40" i="45" s="1"/>
  <c r="AZ65" i="45"/>
  <c r="BT65" i="45" s="1"/>
  <c r="AZ74" i="45"/>
  <c r="AZ219" i="45"/>
  <c r="BT219" i="45" s="1"/>
  <c r="AZ221" i="45"/>
  <c r="BT221" i="45" s="1"/>
  <c r="AZ96" i="45"/>
  <c r="AZ142" i="45"/>
  <c r="AZ192" i="45"/>
  <c r="AZ113" i="45"/>
  <c r="BR113" i="45" s="1"/>
  <c r="AZ190" i="45"/>
  <c r="BT190" i="45" s="1"/>
  <c r="AZ233" i="45"/>
  <c r="BR63" i="45"/>
  <c r="AZ31" i="45"/>
  <c r="BT62" i="45"/>
  <c r="BU200" i="46"/>
  <c r="BV52" i="46"/>
  <c r="BW52" i="46" s="1"/>
  <c r="BU223" i="46"/>
  <c r="BU159" i="46"/>
  <c r="AG50" i="46"/>
  <c r="AI50" i="46" s="1"/>
  <c r="BV50" i="46" s="1"/>
  <c r="BW50" i="46" s="1"/>
  <c r="BV93" i="46"/>
  <c r="BW93" i="46" s="1"/>
  <c r="BO194" i="46"/>
  <c r="BR194" i="46" s="1"/>
  <c r="BU52" i="46"/>
  <c r="BO131" i="46"/>
  <c r="BR131" i="46" s="1"/>
  <c r="AG222" i="46"/>
  <c r="AI222" i="46" s="1"/>
  <c r="AG200" i="46"/>
  <c r="AI200" i="46" s="1"/>
  <c r="BV200" i="46" s="1"/>
  <c r="BW200" i="46" s="1"/>
  <c r="BV223" i="46"/>
  <c r="BW223" i="46" s="1"/>
  <c r="BO222" i="46"/>
  <c r="BR222" i="46" s="1"/>
  <c r="BO50" i="46"/>
  <c r="BR50" i="46" s="1"/>
  <c r="BO132" i="46"/>
  <c r="BR132" i="46" s="1"/>
  <c r="BV133" i="46"/>
  <c r="BW133" i="46" s="1"/>
  <c r="BV186" i="46"/>
  <c r="BW186" i="46" s="1"/>
  <c r="AI81" i="46"/>
  <c r="BV81" i="46" s="1"/>
  <c r="BW81" i="46" s="1"/>
  <c r="BV129" i="46"/>
  <c r="BW129" i="46" s="1"/>
  <c r="BV33" i="46"/>
  <c r="BW33" i="46" s="1"/>
  <c r="BV171" i="46"/>
  <c r="BW171" i="46" s="1"/>
  <c r="BT194" i="42"/>
  <c r="AI56" i="46"/>
  <c r="BV56" i="46" s="1"/>
  <c r="BW56" i="46" s="1"/>
  <c r="AI145" i="46"/>
  <c r="BV145" i="46" s="1"/>
  <c r="BW145" i="46" s="1"/>
  <c r="BV73" i="46"/>
  <c r="BW73" i="46" s="1"/>
  <c r="BS36" i="46"/>
  <c r="BU151" i="46"/>
  <c r="BV49" i="46"/>
  <c r="BW49" i="46" s="1"/>
  <c r="AI169" i="46"/>
  <c r="BV169" i="46" s="1"/>
  <c r="BW169" i="46" s="1"/>
  <c r="BS93" i="46"/>
  <c r="BV125" i="46"/>
  <c r="BW125" i="46" s="1"/>
  <c r="BS137" i="46"/>
  <c r="BT172" i="46"/>
  <c r="AI148" i="46"/>
  <c r="BV148" i="46" s="1"/>
  <c r="BW148" i="46" s="1"/>
  <c r="BU135" i="46"/>
  <c r="BV135" i="46"/>
  <c r="BW135" i="46" s="1"/>
  <c r="BS45" i="46"/>
  <c r="BV106" i="46"/>
  <c r="BW106" i="46" s="1"/>
  <c r="BV116" i="46"/>
  <c r="BW116" i="46" s="1"/>
  <c r="BU33" i="46"/>
  <c r="BS230" i="46"/>
  <c r="BU227" i="46"/>
  <c r="BS204" i="46"/>
  <c r="BS105" i="46"/>
  <c r="AG104" i="46"/>
  <c r="BT153" i="46"/>
  <c r="BU105" i="46"/>
  <c r="BO86" i="46"/>
  <c r="BR86" i="46" s="1"/>
  <c r="BV198" i="46"/>
  <c r="BW198" i="46" s="1"/>
  <c r="BS122" i="47"/>
  <c r="BS226" i="47"/>
  <c r="BU191" i="47"/>
  <c r="BS214" i="47"/>
  <c r="BS149" i="47"/>
  <c r="BS110" i="47"/>
  <c r="BS121" i="47"/>
  <c r="BS227" i="47"/>
  <c r="AI88" i="47"/>
  <c r="BV88" i="47" s="1"/>
  <c r="BW88" i="47" s="1"/>
  <c r="BS172" i="47"/>
  <c r="BU100" i="47"/>
  <c r="BU161" i="47"/>
  <c r="BV141" i="47"/>
  <c r="BW141" i="47" s="1"/>
  <c r="BR142" i="47"/>
  <c r="BV142" i="47" s="1"/>
  <c r="BW142" i="47" s="1"/>
  <c r="BU142" i="47"/>
  <c r="BS131" i="47"/>
  <c r="BS208" i="47"/>
  <c r="AI219" i="47"/>
  <c r="BV219" i="47" s="1"/>
  <c r="BU92" i="47"/>
  <c r="BU91" i="47"/>
  <c r="BS171" i="47"/>
  <c r="BS159" i="47"/>
  <c r="BU141" i="47"/>
  <c r="BS104" i="47"/>
  <c r="BV204" i="47"/>
  <c r="BW204" i="47" s="1"/>
  <c r="BS126" i="47"/>
  <c r="BS72" i="47"/>
  <c r="BS84" i="47"/>
  <c r="BS87" i="47"/>
  <c r="BS168" i="47"/>
  <c r="BU223" i="47"/>
  <c r="BS207" i="47"/>
  <c r="BS163" i="47"/>
  <c r="AI158" i="47"/>
  <c r="BV158" i="47" s="1"/>
  <c r="BW158" i="47" s="1"/>
  <c r="BS158" i="47"/>
  <c r="AI229" i="47"/>
  <c r="BV229" i="47" s="1"/>
  <c r="BW229" i="47" s="1"/>
  <c r="BS229" i="47"/>
  <c r="AI231" i="47"/>
  <c r="BV231" i="47" s="1"/>
  <c r="BW231" i="47" s="1"/>
  <c r="BS231" i="47"/>
  <c r="BS78" i="47"/>
  <c r="BS205" i="47"/>
  <c r="BS157" i="47"/>
  <c r="BU76" i="47"/>
  <c r="BV189" i="47"/>
  <c r="BW189" i="47" s="1"/>
  <c r="BU80" i="47"/>
  <c r="BU189" i="47"/>
  <c r="BS212" i="47"/>
  <c r="BS127" i="47"/>
  <c r="AI106" i="47"/>
  <c r="BV106" i="47" s="1"/>
  <c r="BW106" i="47" s="1"/>
  <c r="BS106" i="47"/>
  <c r="BU50" i="47"/>
  <c r="BS40" i="47"/>
  <c r="BS38" i="47"/>
  <c r="BS66" i="47"/>
  <c r="AI153" i="47"/>
  <c r="BV153" i="47" s="1"/>
  <c r="BW153" i="47" s="1"/>
  <c r="BS153" i="47"/>
  <c r="AI77" i="47"/>
  <c r="BV77" i="47" s="1"/>
  <c r="BW77" i="47" s="1"/>
  <c r="BS77" i="47"/>
  <c r="BS123" i="47"/>
  <c r="BS135" i="47"/>
  <c r="BS96" i="47"/>
  <c r="BS103" i="47"/>
  <c r="AI186" i="47"/>
  <c r="BV186" i="47" s="1"/>
  <c r="BW186" i="47" s="1"/>
  <c r="BS186" i="47"/>
  <c r="BV223" i="47"/>
  <c r="BV198" i="47"/>
  <c r="AI86" i="47"/>
  <c r="BV86" i="47" s="1"/>
  <c r="BW86" i="47" s="1"/>
  <c r="BS86" i="47"/>
  <c r="AI228" i="47"/>
  <c r="BV228" i="47" s="1"/>
  <c r="BW228" i="47" s="1"/>
  <c r="BS228" i="47"/>
  <c r="AI115" i="47"/>
  <c r="BV115" i="47" s="1"/>
  <c r="BW115" i="47" s="1"/>
  <c r="BS115" i="47"/>
  <c r="AI41" i="47"/>
  <c r="BV41" i="47" s="1"/>
  <c r="BW41" i="47" s="1"/>
  <c r="BS41" i="47"/>
  <c r="AI132" i="47"/>
  <c r="BV132" i="47" s="1"/>
  <c r="BW132" i="47" s="1"/>
  <c r="BS132" i="47"/>
  <c r="AI146" i="47"/>
  <c r="BV146" i="47" s="1"/>
  <c r="BW146" i="47" s="1"/>
  <c r="BS146" i="47"/>
  <c r="AI82" i="47"/>
  <c r="BV82" i="47" s="1"/>
  <c r="BW82" i="47" s="1"/>
  <c r="BS82" i="47"/>
  <c r="AI124" i="47"/>
  <c r="BV124" i="47" s="1"/>
  <c r="BW124" i="47" s="1"/>
  <c r="BS124" i="47"/>
  <c r="AI147" i="47"/>
  <c r="BV147" i="47" s="1"/>
  <c r="BW147" i="47" s="1"/>
  <c r="BS147" i="47"/>
  <c r="AI75" i="47"/>
  <c r="BV75" i="47" s="1"/>
  <c r="BW75" i="47" s="1"/>
  <c r="BS75" i="47"/>
  <c r="AI48" i="47"/>
  <c r="BV48" i="47" s="1"/>
  <c r="BW48" i="47" s="1"/>
  <c r="BS48" i="47"/>
  <c r="AI54" i="47"/>
  <c r="BS54" i="47"/>
  <c r="AI85" i="47"/>
  <c r="BV85" i="47" s="1"/>
  <c r="BW85" i="47" s="1"/>
  <c r="BS85" i="47"/>
  <c r="BU99" i="47"/>
  <c r="BU48" i="47"/>
  <c r="BV222" i="47"/>
  <c r="BW222" i="47" s="1"/>
  <c r="BU83" i="47"/>
  <c r="AI24" i="47"/>
  <c r="BS24" i="47"/>
  <c r="AI209" i="47"/>
  <c r="BV209" i="47" s="1"/>
  <c r="BW209" i="47" s="1"/>
  <c r="BS209" i="47"/>
  <c r="AI154" i="47"/>
  <c r="BV154" i="47" s="1"/>
  <c r="BW154" i="47" s="1"/>
  <c r="BS154" i="47"/>
  <c r="AI138" i="47"/>
  <c r="BV138" i="47" s="1"/>
  <c r="BW138" i="47" s="1"/>
  <c r="BS138" i="47"/>
  <c r="AI173" i="47"/>
  <c r="BV173" i="47" s="1"/>
  <c r="BW173" i="47" s="1"/>
  <c r="BS173" i="47"/>
  <c r="AI71" i="47"/>
  <c r="BV71" i="47" s="1"/>
  <c r="BW71" i="47" s="1"/>
  <c r="BS71" i="47"/>
  <c r="AI140" i="47"/>
  <c r="BV140" i="47" s="1"/>
  <c r="BW140" i="47" s="1"/>
  <c r="BS140" i="47"/>
  <c r="AI89" i="47"/>
  <c r="BV89" i="47" s="1"/>
  <c r="BW89" i="47" s="1"/>
  <c r="BS89" i="47"/>
  <c r="AI119" i="47"/>
  <c r="BV119" i="47" s="1"/>
  <c r="BW119" i="47" s="1"/>
  <c r="BS119" i="47"/>
  <c r="AI99" i="47"/>
  <c r="BV99" i="47" s="1"/>
  <c r="BW99" i="47" s="1"/>
  <c r="BS99" i="47"/>
  <c r="AI165" i="47"/>
  <c r="BV165" i="47" s="1"/>
  <c r="BW165" i="47" s="1"/>
  <c r="BS165" i="47"/>
  <c r="BU148" i="47"/>
  <c r="BU165" i="47"/>
  <c r="BR102" i="47"/>
  <c r="AI176" i="47"/>
  <c r="BV176" i="47" s="1"/>
  <c r="BW176" i="47" s="1"/>
  <c r="BS176" i="47"/>
  <c r="AI52" i="47"/>
  <c r="BV52" i="47" s="1"/>
  <c r="BW52" i="47" s="1"/>
  <c r="BS52" i="47"/>
  <c r="AI111" i="47"/>
  <c r="BV111" i="47" s="1"/>
  <c r="BW111" i="47" s="1"/>
  <c r="BS111" i="47"/>
  <c r="AI37" i="47"/>
  <c r="BV37" i="47" s="1"/>
  <c r="BW37" i="47" s="1"/>
  <c r="BS37" i="47"/>
  <c r="AI51" i="47"/>
  <c r="BV51" i="47" s="1"/>
  <c r="BW51" i="47" s="1"/>
  <c r="BS51" i="47"/>
  <c r="AI97" i="47"/>
  <c r="BV97" i="47" s="1"/>
  <c r="BW97" i="47" s="1"/>
  <c r="BS97" i="47"/>
  <c r="AI116" i="47"/>
  <c r="BV116" i="47" s="1"/>
  <c r="BW116" i="47" s="1"/>
  <c r="BS116" i="47"/>
  <c r="AI47" i="47"/>
  <c r="BV47" i="47" s="1"/>
  <c r="BW47" i="47" s="1"/>
  <c r="BS47" i="47"/>
  <c r="AI155" i="47"/>
  <c r="BV155" i="47" s="1"/>
  <c r="BW155" i="47" s="1"/>
  <c r="BS155" i="47"/>
  <c r="AI93" i="47"/>
  <c r="BV93" i="47" s="1"/>
  <c r="BW93" i="47" s="1"/>
  <c r="BS93" i="47"/>
  <c r="AI102" i="47"/>
  <c r="BS102" i="47"/>
  <c r="AI112" i="47"/>
  <c r="BV112" i="47" s="1"/>
  <c r="BW112" i="47" s="1"/>
  <c r="BS112" i="47"/>
  <c r="AI177" i="47"/>
  <c r="BV177" i="47" s="1"/>
  <c r="BW177" i="47" s="1"/>
  <c r="BS177" i="47"/>
  <c r="AI79" i="47"/>
  <c r="BV79" i="47" s="1"/>
  <c r="BW79" i="47" s="1"/>
  <c r="BS79" i="47"/>
  <c r="AI150" i="47"/>
  <c r="BV150" i="47" s="1"/>
  <c r="BW150" i="47" s="1"/>
  <c r="BS150" i="47"/>
  <c r="AI167" i="47"/>
  <c r="BV167" i="47" s="1"/>
  <c r="BW167" i="47" s="1"/>
  <c r="BS167" i="47"/>
  <c r="AI148" i="47"/>
  <c r="BV148" i="47" s="1"/>
  <c r="BW148" i="47" s="1"/>
  <c r="BS148" i="47"/>
  <c r="AI151" i="47"/>
  <c r="BV151" i="47" s="1"/>
  <c r="BW151" i="47" s="1"/>
  <c r="BS151" i="47"/>
  <c r="AI74" i="47"/>
  <c r="BV74" i="47" s="1"/>
  <c r="BW74" i="47" s="1"/>
  <c r="BS74" i="47"/>
  <c r="AI170" i="47"/>
  <c r="BV170" i="47" s="1"/>
  <c r="BW170" i="47" s="1"/>
  <c r="BS170" i="47"/>
  <c r="AI152" i="47"/>
  <c r="BV152" i="47" s="1"/>
  <c r="BW152" i="47" s="1"/>
  <c r="BS152" i="47"/>
  <c r="AI83" i="47"/>
  <c r="BV83" i="47" s="1"/>
  <c r="BW83" i="47" s="1"/>
  <c r="BS83" i="47"/>
  <c r="BU102" i="47"/>
  <c r="BV31" i="47"/>
  <c r="BW31" i="47" s="1"/>
  <c r="BV175" i="47"/>
  <c r="BU170" i="47"/>
  <c r="BV98" i="47"/>
  <c r="BR215" i="42"/>
  <c r="AZ57" i="45"/>
  <c r="BR210" i="45"/>
  <c r="AX236" i="45"/>
  <c r="AZ46" i="45"/>
  <c r="BT99" i="45"/>
  <c r="BT172" i="45"/>
  <c r="AZ189" i="45"/>
  <c r="BT189" i="45" s="1"/>
  <c r="AZ152" i="45"/>
  <c r="AZ177" i="45"/>
  <c r="AZ44" i="45"/>
  <c r="BT44" i="45" s="1"/>
  <c r="AE224" i="45"/>
  <c r="AF224" i="45" s="1"/>
  <c r="BO224" i="45" s="1"/>
  <c r="BR224" i="45" s="1"/>
  <c r="AZ83" i="45"/>
  <c r="AZ107" i="45"/>
  <c r="AZ104" i="45"/>
  <c r="BT104" i="45" s="1"/>
  <c r="BT56" i="45"/>
  <c r="AZ117" i="45"/>
  <c r="AZ208" i="45"/>
  <c r="AE123" i="45"/>
  <c r="AF123" i="45" s="1"/>
  <c r="BU123" i="45" s="1"/>
  <c r="AE112" i="45"/>
  <c r="AF112" i="45" s="1"/>
  <c r="BU112" i="45" s="1"/>
  <c r="AE160" i="45"/>
  <c r="AZ232" i="45"/>
  <c r="BT63" i="45"/>
  <c r="Y236" i="45"/>
  <c r="AE63" i="45"/>
  <c r="AZ76" i="45"/>
  <c r="AI191" i="46"/>
  <c r="BV191" i="46" s="1"/>
  <c r="BW191" i="46" s="1"/>
  <c r="AI227" i="46"/>
  <c r="BV227" i="46" s="1"/>
  <c r="BW227" i="46" s="1"/>
  <c r="BS57" i="46"/>
  <c r="BV35" i="46"/>
  <c r="BW35" i="46" s="1"/>
  <c r="BT31" i="45"/>
  <c r="BT39" i="45"/>
  <c r="BT66" i="45"/>
  <c r="AZ151" i="45"/>
  <c r="AZ69" i="45"/>
  <c r="BT69" i="45" s="1"/>
  <c r="AZ54" i="45"/>
  <c r="BR54" i="45" s="1"/>
  <c r="AZ202" i="45"/>
  <c r="AZ194" i="45"/>
  <c r="BR194" i="45" s="1"/>
  <c r="AZ59" i="45"/>
  <c r="BT59" i="45" s="1"/>
  <c r="AE38" i="45"/>
  <c r="AF38" i="45" s="1"/>
  <c r="AE41" i="45"/>
  <c r="AE45" i="45"/>
  <c r="AZ110" i="45"/>
  <c r="BR110" i="45" s="1"/>
  <c r="AE152" i="45"/>
  <c r="AF152" i="45" s="1"/>
  <c r="BU152" i="45" s="1"/>
  <c r="AZ47" i="45"/>
  <c r="BU198" i="46"/>
  <c r="BS238" i="46"/>
  <c r="BS196" i="46"/>
  <c r="BS226" i="46"/>
  <c r="BT141" i="45"/>
  <c r="AE208" i="45"/>
  <c r="AF208" i="45" s="1"/>
  <c r="BO208" i="45" s="1"/>
  <c r="BR208" i="45" s="1"/>
  <c r="BR122" i="45"/>
  <c r="AZ28" i="45"/>
  <c r="BT28" i="45" s="1"/>
  <c r="AE71" i="45"/>
  <c r="AF71" i="45" s="1"/>
  <c r="BU71" i="45" s="1"/>
  <c r="AZ216" i="45"/>
  <c r="BR216" i="45" s="1"/>
  <c r="BT100" i="45"/>
  <c r="AZ94" i="45"/>
  <c r="AZ73" i="45"/>
  <c r="BR73" i="45" s="1"/>
  <c r="AZ71" i="45"/>
  <c r="BT71" i="45" s="1"/>
  <c r="AZ85" i="45"/>
  <c r="BT85" i="45" s="1"/>
  <c r="AE46" i="45"/>
  <c r="AE76" i="45"/>
  <c r="AF76" i="45" s="1"/>
  <c r="AZ178" i="45"/>
  <c r="BT178" i="45" s="1"/>
  <c r="AZ78" i="45"/>
  <c r="BT78" i="45" s="1"/>
  <c r="AZ203" i="45"/>
  <c r="BT203" i="45" s="1"/>
  <c r="AE173" i="45"/>
  <c r="AE204" i="45"/>
  <c r="BS204" i="45" s="1"/>
  <c r="AZ26" i="45"/>
  <c r="BR26" i="45" s="1"/>
  <c r="AZ161" i="45"/>
  <c r="BT161" i="45" s="1"/>
  <c r="AE189" i="45"/>
  <c r="AF189" i="45" s="1"/>
  <c r="AE108" i="45"/>
  <c r="AE60" i="45"/>
  <c r="BS60" i="45" s="1"/>
  <c r="AZ41" i="45"/>
  <c r="BT41" i="45" s="1"/>
  <c r="BU29" i="46"/>
  <c r="BV211" i="46"/>
  <c r="BW211" i="46" s="1"/>
  <c r="BR104" i="46"/>
  <c r="BU104" i="46"/>
  <c r="BS198" i="46"/>
  <c r="BU209" i="46"/>
  <c r="BS50" i="46"/>
  <c r="BS174" i="46"/>
  <c r="BR45" i="46"/>
  <c r="BV45" i="46" s="1"/>
  <c r="BW45" i="46" s="1"/>
  <c r="BU108" i="46"/>
  <c r="BV117" i="46"/>
  <c r="BW117" i="46" s="1"/>
  <c r="BU117" i="46"/>
  <c r="BS150" i="46"/>
  <c r="BT201" i="46"/>
  <c r="BT98" i="46"/>
  <c r="AI139" i="46"/>
  <c r="BS139" i="46"/>
  <c r="BS161" i="46"/>
  <c r="BS74" i="46"/>
  <c r="BS195" i="46"/>
  <c r="BV206" i="46"/>
  <c r="BW206" i="46" s="1"/>
  <c r="BU208" i="46"/>
  <c r="BS222" i="46"/>
  <c r="BU69" i="46"/>
  <c r="BS118" i="46"/>
  <c r="AI213" i="46"/>
  <c r="BU175" i="46"/>
  <c r="AI146" i="46"/>
  <c r="BV146" i="46" s="1"/>
  <c r="BW146" i="46" s="1"/>
  <c r="BS106" i="46"/>
  <c r="BS205" i="46"/>
  <c r="BU134" i="46"/>
  <c r="BV42" i="46"/>
  <c r="BW42" i="46" s="1"/>
  <c r="BS116" i="46"/>
  <c r="BU206" i="46"/>
  <c r="AG89" i="46"/>
  <c r="AI89" i="46" s="1"/>
  <c r="BV89" i="46" s="1"/>
  <c r="BW89" i="46" s="1"/>
  <c r="BO139" i="46"/>
  <c r="BR139" i="46" s="1"/>
  <c r="BO37" i="46"/>
  <c r="BR37" i="46" s="1"/>
  <c r="BV37" i="46" s="1"/>
  <c r="BW37" i="46" s="1"/>
  <c r="AG25" i="46"/>
  <c r="AI25" i="46" s="1"/>
  <c r="BV25" i="46" s="1"/>
  <c r="BW25" i="46" s="1"/>
  <c r="BS101" i="46"/>
  <c r="BS125" i="46"/>
  <c r="BV105" i="46"/>
  <c r="BW105" i="46" s="1"/>
  <c r="BU212" i="46"/>
  <c r="BS129" i="46"/>
  <c r="BS55" i="46"/>
  <c r="AG225" i="46"/>
  <c r="BS225" i="46" s="1"/>
  <c r="BV134" i="46"/>
  <c r="BW134" i="46" s="1"/>
  <c r="BU122" i="46"/>
  <c r="BV127" i="46"/>
  <c r="BW127" i="46" s="1"/>
  <c r="AG85" i="46"/>
  <c r="AI85" i="46" s="1"/>
  <c r="BV85" i="46" s="1"/>
  <c r="BW85" i="46" s="1"/>
  <c r="BV195" i="46"/>
  <c r="BW195" i="46" s="1"/>
  <c r="AI86" i="46"/>
  <c r="BS86" i="46"/>
  <c r="BU120" i="46"/>
  <c r="BO61" i="46"/>
  <c r="BR61" i="46" s="1"/>
  <c r="BV61" i="46" s="1"/>
  <c r="BW61" i="46" s="1"/>
  <c r="BV101" i="46"/>
  <c r="BW101" i="46" s="1"/>
  <c r="BU101" i="46"/>
  <c r="BU189" i="46"/>
  <c r="AI189" i="46"/>
  <c r="BV189" i="46" s="1"/>
  <c r="BW189" i="46" s="1"/>
  <c r="BR213" i="46"/>
  <c r="BU213" i="46"/>
  <c r="AG158" i="46"/>
  <c r="AI158" i="46" s="1"/>
  <c r="BV158" i="46" s="1"/>
  <c r="BW158" i="46" s="1"/>
  <c r="BO102" i="46"/>
  <c r="BR102" i="46" s="1"/>
  <c r="BV102" i="46" s="1"/>
  <c r="BW102" i="46" s="1"/>
  <c r="AG168" i="46"/>
  <c r="AI168" i="46" s="1"/>
  <c r="BV168" i="46" s="1"/>
  <c r="BW168" i="46" s="1"/>
  <c r="AI164" i="46"/>
  <c r="BO164" i="46"/>
  <c r="AG178" i="46"/>
  <c r="AI178" i="46" s="1"/>
  <c r="BV178" i="46" s="1"/>
  <c r="BW178" i="46" s="1"/>
  <c r="AG70" i="46"/>
  <c r="AI70" i="46" s="1"/>
  <c r="BV70" i="46" s="1"/>
  <c r="BW70" i="46" s="1"/>
  <c r="BU219" i="46"/>
  <c r="AG166" i="46"/>
  <c r="AI166" i="46" s="1"/>
  <c r="BV166" i="46" s="1"/>
  <c r="BW166" i="46" s="1"/>
  <c r="BS223" i="46"/>
  <c r="BT97" i="46"/>
  <c r="BU66" i="46"/>
  <c r="BV66" i="46"/>
  <c r="BW66" i="46" s="1"/>
  <c r="BS221" i="46"/>
  <c r="BV209" i="46"/>
  <c r="BW209" i="46" s="1"/>
  <c r="AI160" i="46"/>
  <c r="BS160" i="46"/>
  <c r="BU233" i="46"/>
  <c r="AG68" i="46"/>
  <c r="BU51" i="46"/>
  <c r="BS133" i="46"/>
  <c r="BO218" i="46"/>
  <c r="BR218" i="46" s="1"/>
  <c r="BV218" i="46" s="1"/>
  <c r="BW218" i="46" s="1"/>
  <c r="BO160" i="46"/>
  <c r="BR160" i="46" s="1"/>
  <c r="AG72" i="46"/>
  <c r="BS52" i="46"/>
  <c r="AI234" i="46"/>
  <c r="BV234" i="46" s="1"/>
  <c r="BW234" i="46" s="1"/>
  <c r="BS234" i="46"/>
  <c r="BU127" i="46"/>
  <c r="BU185" i="46"/>
  <c r="AI185" i="46"/>
  <c r="BV185" i="46" s="1"/>
  <c r="BW185" i="46" s="1"/>
  <c r="AG232" i="46"/>
  <c r="AI119" i="46"/>
  <c r="BV119" i="46" s="1"/>
  <c r="BW119" i="46" s="1"/>
  <c r="BS119" i="46"/>
  <c r="AI216" i="46"/>
  <c r="BV216" i="46" s="1"/>
  <c r="BW216" i="46" s="1"/>
  <c r="BS216" i="46"/>
  <c r="AG217" i="46"/>
  <c r="AI217" i="46" s="1"/>
  <c r="BV217" i="46" s="1"/>
  <c r="BW217" i="46" s="1"/>
  <c r="AG79" i="46"/>
  <c r="AG78" i="46"/>
  <c r="AI78" i="46" s="1"/>
  <c r="BV78" i="46" s="1"/>
  <c r="BW78" i="46" s="1"/>
  <c r="AG132" i="46"/>
  <c r="AG113" i="46"/>
  <c r="AI113" i="46" s="1"/>
  <c r="BV113" i="46" s="1"/>
  <c r="BW113" i="46" s="1"/>
  <c r="AI103" i="46"/>
  <c r="BV103" i="46" s="1"/>
  <c r="BW103" i="46" s="1"/>
  <c r="BS103" i="46"/>
  <c r="AG124" i="46"/>
  <c r="AI225" i="46"/>
  <c r="BV225" i="46" s="1"/>
  <c r="BW225" i="46" s="1"/>
  <c r="BV121" i="46"/>
  <c r="BW121" i="46" s="1"/>
  <c r="BU232" i="46"/>
  <c r="AI175" i="46"/>
  <c r="BV175" i="46" s="1"/>
  <c r="BW175" i="46" s="1"/>
  <c r="BS175" i="46"/>
  <c r="BV233" i="46"/>
  <c r="BW233" i="46" s="1"/>
  <c r="BS38" i="46"/>
  <c r="BU121" i="46"/>
  <c r="BU124" i="46"/>
  <c r="BV208" i="46"/>
  <c r="BW208" i="46" s="1"/>
  <c r="AI163" i="46"/>
  <c r="BV163" i="46" s="1"/>
  <c r="BW163" i="46" s="1"/>
  <c r="BS163" i="46"/>
  <c r="AI130" i="46"/>
  <c r="BV130" i="46" s="1"/>
  <c r="BW130" i="46" s="1"/>
  <c r="BS130" i="46"/>
  <c r="AG59" i="46"/>
  <c r="BS49" i="46"/>
  <c r="BS58" i="46"/>
  <c r="BU77" i="46"/>
  <c r="AG62" i="46"/>
  <c r="AG32" i="46"/>
  <c r="AI32" i="46" s="1"/>
  <c r="BV32" i="46" s="1"/>
  <c r="BW32" i="46" s="1"/>
  <c r="BV80" i="46"/>
  <c r="BW80" i="46" s="1"/>
  <c r="BU34" i="46"/>
  <c r="AI65" i="46"/>
  <c r="BV65" i="46" s="1"/>
  <c r="BW65" i="46" s="1"/>
  <c r="BS65" i="46"/>
  <c r="BU59" i="46"/>
  <c r="AG96" i="46"/>
  <c r="AI96" i="46" s="1"/>
  <c r="BV96" i="46" s="1"/>
  <c r="BW96" i="46" s="1"/>
  <c r="AG46" i="46"/>
  <c r="AI46" i="46" s="1"/>
  <c r="BV46" i="46" s="1"/>
  <c r="BW46" i="46" s="1"/>
  <c r="BS61" i="46"/>
  <c r="BU95" i="46"/>
  <c r="AI95" i="46"/>
  <c r="BV95" i="46" s="1"/>
  <c r="BW95" i="46" s="1"/>
  <c r="AI28" i="46"/>
  <c r="BV28" i="46" s="1"/>
  <c r="BW28" i="46" s="1"/>
  <c r="BU28" i="46"/>
  <c r="AG40" i="46"/>
  <c r="BU80" i="46"/>
  <c r="AG47" i="46"/>
  <c r="AG53" i="46"/>
  <c r="AI53" i="46" s="1"/>
  <c r="BV53" i="46" s="1"/>
  <c r="BW53" i="46" s="1"/>
  <c r="BS39" i="46"/>
  <c r="AI39" i="46"/>
  <c r="BV39" i="46" s="1"/>
  <c r="BW39" i="46" s="1"/>
  <c r="AI60" i="46"/>
  <c r="BV60" i="46" s="1"/>
  <c r="BW60" i="46" s="1"/>
  <c r="BU60" i="46"/>
  <c r="BR197" i="46"/>
  <c r="BR193" i="46" s="1"/>
  <c r="AI48" i="46"/>
  <c r="BS48" i="46"/>
  <c r="BR176" i="46"/>
  <c r="BR172" i="46" s="1"/>
  <c r="BO172" i="46"/>
  <c r="AI165" i="46"/>
  <c r="BV165" i="46" s="1"/>
  <c r="BW165" i="46" s="1"/>
  <c r="BS165" i="46"/>
  <c r="AI34" i="46"/>
  <c r="BV34" i="46" s="1"/>
  <c r="BW34" i="46" s="1"/>
  <c r="BS34" i="46"/>
  <c r="AI67" i="46"/>
  <c r="BV67" i="46" s="1"/>
  <c r="BW67" i="46" s="1"/>
  <c r="BS67" i="46"/>
  <c r="AI194" i="46"/>
  <c r="AG199" i="46"/>
  <c r="BV196" i="46"/>
  <c r="BW196" i="46" s="1"/>
  <c r="BU220" i="46"/>
  <c r="AI154" i="46"/>
  <c r="AI179" i="46"/>
  <c r="BV179" i="46" s="1"/>
  <c r="BW179" i="46" s="1"/>
  <c r="BS179" i="46"/>
  <c r="AI92" i="46"/>
  <c r="BV92" i="46" s="1"/>
  <c r="BW92" i="46" s="1"/>
  <c r="BS92" i="46"/>
  <c r="AI71" i="46"/>
  <c r="BV71" i="46" s="1"/>
  <c r="BW71" i="46" s="1"/>
  <c r="BS71" i="46"/>
  <c r="BU243" i="46"/>
  <c r="BU156" i="46"/>
  <c r="BU214" i="46"/>
  <c r="BU224" i="46"/>
  <c r="AF143" i="46"/>
  <c r="BU144" i="46"/>
  <c r="AE244" i="46"/>
  <c r="BV149" i="46"/>
  <c r="BW149" i="46" s="1"/>
  <c r="BU30" i="46"/>
  <c r="AI128" i="46"/>
  <c r="BV128" i="46" s="1"/>
  <c r="BW128" i="46" s="1"/>
  <c r="BS128" i="46"/>
  <c r="AI203" i="46"/>
  <c r="BV203" i="46" s="1"/>
  <c r="BW203" i="46" s="1"/>
  <c r="BS203" i="46"/>
  <c r="AI115" i="46"/>
  <c r="BV115" i="46" s="1"/>
  <c r="BW115" i="46" s="1"/>
  <c r="BS115" i="46"/>
  <c r="AI31" i="46"/>
  <c r="BV31" i="46" s="1"/>
  <c r="BW31" i="46" s="1"/>
  <c r="BS31" i="46"/>
  <c r="BS194" i="46"/>
  <c r="AI83" i="46"/>
  <c r="BV83" i="46" s="1"/>
  <c r="BW83" i="46" s="1"/>
  <c r="BS83" i="46"/>
  <c r="AG114" i="46"/>
  <c r="BU178" i="46"/>
  <c r="BS154" i="46"/>
  <c r="AG131" i="46"/>
  <c r="AI215" i="46"/>
  <c r="BV215" i="46" s="1"/>
  <c r="BW215" i="46" s="1"/>
  <c r="BS215" i="46"/>
  <c r="BS218" i="46"/>
  <c r="BU236" i="46"/>
  <c r="AG100" i="46"/>
  <c r="BO162" i="46"/>
  <c r="BR162" i="46" s="1"/>
  <c r="BU177" i="46"/>
  <c r="AI177" i="46"/>
  <c r="BV177" i="46" s="1"/>
  <c r="BW177" i="46" s="1"/>
  <c r="BS102" i="46"/>
  <c r="AG30" i="46"/>
  <c r="BU202" i="46"/>
  <c r="AF201" i="46"/>
  <c r="BO136" i="46"/>
  <c r="BR136" i="46" s="1"/>
  <c r="BV136" i="46" s="1"/>
  <c r="BW136" i="46" s="1"/>
  <c r="AG90" i="46"/>
  <c r="BU168" i="46"/>
  <c r="BV235" i="46"/>
  <c r="BW235" i="46" s="1"/>
  <c r="BV77" i="46"/>
  <c r="BW77" i="46" s="1"/>
  <c r="BO143" i="46"/>
  <c r="BR147" i="46"/>
  <c r="AI26" i="46"/>
  <c r="BV26" i="46" s="1"/>
  <c r="BW26" i="46" s="1"/>
  <c r="BS26" i="46"/>
  <c r="AI231" i="46"/>
  <c r="BV231" i="46" s="1"/>
  <c r="BW231" i="46" s="1"/>
  <c r="BS231" i="46"/>
  <c r="BU87" i="46"/>
  <c r="AI157" i="46"/>
  <c r="BV207" i="46"/>
  <c r="BW207" i="46" s="1"/>
  <c r="AI91" i="46"/>
  <c r="BV91" i="46" s="1"/>
  <c r="BW91" i="46" s="1"/>
  <c r="BS91" i="46"/>
  <c r="BU187" i="46"/>
  <c r="AI187" i="46"/>
  <c r="BV187" i="46" s="1"/>
  <c r="BW187" i="46" s="1"/>
  <c r="AI229" i="46"/>
  <c r="BV229" i="46" s="1"/>
  <c r="BW229" i="46" s="1"/>
  <c r="BS229" i="46"/>
  <c r="BR27" i="46"/>
  <c r="BV27" i="46" s="1"/>
  <c r="BW27" i="46" s="1"/>
  <c r="AI111" i="46"/>
  <c r="BV111" i="46" s="1"/>
  <c r="BW111" i="46" s="1"/>
  <c r="BS111" i="46"/>
  <c r="AG43" i="46"/>
  <c r="AG123" i="46"/>
  <c r="AF193" i="46"/>
  <c r="AG75" i="46"/>
  <c r="BU207" i="46"/>
  <c r="AI237" i="46"/>
  <c r="BV237" i="46" s="1"/>
  <c r="BW237" i="46" s="1"/>
  <c r="BS237" i="46"/>
  <c r="BU158" i="46"/>
  <c r="AF153" i="46"/>
  <c r="BU85" i="46"/>
  <c r="BU235" i="46"/>
  <c r="BU126" i="46"/>
  <c r="BU181" i="46"/>
  <c r="AF172" i="46"/>
  <c r="AI181" i="46"/>
  <c r="BO48" i="46"/>
  <c r="BR48" i="46" s="1"/>
  <c r="BU182" i="46"/>
  <c r="AI182" i="46"/>
  <c r="BV182" i="46" s="1"/>
  <c r="BW182" i="46" s="1"/>
  <c r="BU94" i="46"/>
  <c r="BU72" i="46"/>
  <c r="AZ244" i="46"/>
  <c r="AI24" i="46"/>
  <c r="AI184" i="46"/>
  <c r="BV184" i="46" s="1"/>
  <c r="BW184" i="46" s="1"/>
  <c r="BU184" i="46"/>
  <c r="BS136" i="46"/>
  <c r="BO157" i="46"/>
  <c r="BR157" i="46" s="1"/>
  <c r="AI44" i="46"/>
  <c r="BV44" i="46" s="1"/>
  <c r="BW44" i="46" s="1"/>
  <c r="BS44" i="46"/>
  <c r="BU199" i="46"/>
  <c r="BO75" i="46"/>
  <c r="BR75" i="46" s="1"/>
  <c r="BU147" i="46"/>
  <c r="AI210" i="46"/>
  <c r="BV210" i="46" s="1"/>
  <c r="BW210" i="46" s="1"/>
  <c r="BS210" i="46"/>
  <c r="AI159" i="46"/>
  <c r="BV159" i="46" s="1"/>
  <c r="BW159" i="46" s="1"/>
  <c r="BS159" i="46"/>
  <c r="BU152" i="46"/>
  <c r="AI152" i="46"/>
  <c r="BV152" i="46" s="1"/>
  <c r="BW152" i="46" s="1"/>
  <c r="AI239" i="46"/>
  <c r="BV239" i="46" s="1"/>
  <c r="BW239" i="46" s="1"/>
  <c r="BS239" i="46"/>
  <c r="AI82" i="46"/>
  <c r="BV82" i="46" s="1"/>
  <c r="BW82" i="46" s="1"/>
  <c r="BS82" i="46"/>
  <c r="BU180" i="46"/>
  <c r="BU109" i="46"/>
  <c r="BU176" i="46"/>
  <c r="BU76" i="46"/>
  <c r="BU183" i="46"/>
  <c r="AI183" i="46"/>
  <c r="BV183" i="46" s="1"/>
  <c r="BW183" i="46" s="1"/>
  <c r="BU197" i="46"/>
  <c r="BR202" i="46"/>
  <c r="BR201" i="46" s="1"/>
  <c r="AI240" i="46"/>
  <c r="BV240" i="46" s="1"/>
  <c r="BW240" i="46" s="1"/>
  <c r="BS240" i="46"/>
  <c r="AI241" i="46"/>
  <c r="BV241" i="46" s="1"/>
  <c r="BW241" i="46" s="1"/>
  <c r="BS241" i="46"/>
  <c r="AI54" i="46"/>
  <c r="BV54" i="46" s="1"/>
  <c r="BW54" i="46" s="1"/>
  <c r="BS54" i="46"/>
  <c r="BU89" i="46"/>
  <c r="AG155" i="46"/>
  <c r="AI51" i="46"/>
  <c r="BV51" i="46" s="1"/>
  <c r="BW51" i="46" s="1"/>
  <c r="BS51" i="46"/>
  <c r="AI63" i="46"/>
  <c r="BV63" i="46" s="1"/>
  <c r="BW63" i="46" s="1"/>
  <c r="BS63" i="46"/>
  <c r="BR99" i="46"/>
  <c r="AI173" i="46"/>
  <c r="BV173" i="46" s="1"/>
  <c r="BW173" i="46" s="1"/>
  <c r="BS173" i="46"/>
  <c r="AI156" i="46"/>
  <c r="BV156" i="46" s="1"/>
  <c r="BW156" i="46" s="1"/>
  <c r="BS156" i="46"/>
  <c r="AG41" i="46"/>
  <c r="BO154" i="46"/>
  <c r="AI126" i="46"/>
  <c r="BV126" i="46" s="1"/>
  <c r="BW126" i="46" s="1"/>
  <c r="BS126" i="46"/>
  <c r="BU68" i="46"/>
  <c r="AG140" i="46"/>
  <c r="AF98" i="46"/>
  <c r="AI112" i="46"/>
  <c r="BV112" i="46" s="1"/>
  <c r="BW112" i="46" s="1"/>
  <c r="BS112" i="46"/>
  <c r="AI214" i="46"/>
  <c r="BV214" i="46" s="1"/>
  <c r="BW214" i="46" s="1"/>
  <c r="BS214" i="46"/>
  <c r="BV243" i="46"/>
  <c r="BW243" i="46" s="1"/>
  <c r="AG236" i="46"/>
  <c r="AG180" i="46"/>
  <c r="AG109" i="46"/>
  <c r="AG176" i="46"/>
  <c r="BS37" i="46"/>
  <c r="AG228" i="46"/>
  <c r="AG162" i="46"/>
  <c r="AG76" i="46"/>
  <c r="AG167" i="46"/>
  <c r="AG144" i="46"/>
  <c r="BU84" i="46"/>
  <c r="AI84" i="46"/>
  <c r="BV84" i="46" s="1"/>
  <c r="BW84" i="46" s="1"/>
  <c r="AF97" i="46"/>
  <c r="BU24" i="46"/>
  <c r="AG202" i="46"/>
  <c r="AI88" i="46"/>
  <c r="BV88" i="46" s="1"/>
  <c r="BW88" i="46" s="1"/>
  <c r="BS88" i="46"/>
  <c r="AG197" i="46"/>
  <c r="AG87" i="46"/>
  <c r="BO90" i="46"/>
  <c r="BR90" i="46" s="1"/>
  <c r="BV220" i="46"/>
  <c r="BW220" i="46" s="1"/>
  <c r="BV120" i="46"/>
  <c r="BW120" i="46" s="1"/>
  <c r="BV94" i="46"/>
  <c r="BW94" i="46" s="1"/>
  <c r="AI208" i="42"/>
  <c r="BV208" i="42" s="1"/>
  <c r="BW208" i="42" s="1"/>
  <c r="BS208" i="42"/>
  <c r="AI168" i="42"/>
  <c r="BO168" i="42"/>
  <c r="BR168" i="42" s="1"/>
  <c r="BS194" i="42"/>
  <c r="BR216" i="42"/>
  <c r="BS215" i="42"/>
  <c r="AI215" i="42"/>
  <c r="BS216" i="42"/>
  <c r="AI216" i="42"/>
  <c r="AF63" i="45"/>
  <c r="BS63" i="45"/>
  <c r="BR202" i="45"/>
  <c r="AE37" i="45"/>
  <c r="AF37" i="45" s="1"/>
  <c r="BK24" i="45"/>
  <c r="BJ236" i="45"/>
  <c r="BM236" i="45"/>
  <c r="AB236" i="45"/>
  <c r="AE227" i="45"/>
  <c r="AF227" i="45" s="1"/>
  <c r="BU227" i="45" s="1"/>
  <c r="AE138" i="45"/>
  <c r="BS138" i="45" s="1"/>
  <c r="AE116" i="45"/>
  <c r="AE28" i="45"/>
  <c r="AA236" i="45"/>
  <c r="AZ24" i="45"/>
  <c r="BT24" i="45" s="1"/>
  <c r="BT34" i="45"/>
  <c r="BR87" i="45"/>
  <c r="BT117" i="45"/>
  <c r="BT149" i="45"/>
  <c r="AE89" i="45"/>
  <c r="AF89" i="45" s="1"/>
  <c r="BT231" i="45"/>
  <c r="AE190" i="45"/>
  <c r="AF190" i="45" s="1"/>
  <c r="AG190" i="45" s="1"/>
  <c r="AI190" i="45" s="1"/>
  <c r="BT35" i="45"/>
  <c r="AY236" i="45"/>
  <c r="AZ37" i="45"/>
  <c r="BT37" i="45" s="1"/>
  <c r="AZ179" i="45"/>
  <c r="AZ118" i="45"/>
  <c r="BR118" i="45" s="1"/>
  <c r="AZ123" i="45"/>
  <c r="BR123" i="45" s="1"/>
  <c r="BT168" i="45"/>
  <c r="AZ218" i="45"/>
  <c r="BT218" i="45" s="1"/>
  <c r="AE169" i="45"/>
  <c r="AF169" i="45" s="1"/>
  <c r="BU169" i="45" s="1"/>
  <c r="AE132" i="45"/>
  <c r="AF132" i="45" s="1"/>
  <c r="AE147" i="45"/>
  <c r="AF147" i="45" s="1"/>
  <c r="BU147" i="45" s="1"/>
  <c r="AZ180" i="45"/>
  <c r="AZ176" i="45"/>
  <c r="BT176" i="45" s="1"/>
  <c r="AZ97" i="45"/>
  <c r="BT97" i="45" s="1"/>
  <c r="AZ30" i="45"/>
  <c r="AE106" i="45"/>
  <c r="AE74" i="45"/>
  <c r="AF74" i="45" s="1"/>
  <c r="BU74" i="45" s="1"/>
  <c r="AE86" i="45"/>
  <c r="AF86" i="45" s="1"/>
  <c r="BU86" i="45" s="1"/>
  <c r="AE107" i="45"/>
  <c r="AE155" i="45"/>
  <c r="AF155" i="45" s="1"/>
  <c r="BU155" i="45" s="1"/>
  <c r="AZ156" i="45"/>
  <c r="BR156" i="45" s="1"/>
  <c r="AZ184" i="45"/>
  <c r="BT184" i="45" s="1"/>
  <c r="AE163" i="45"/>
  <c r="AF163" i="45" s="1"/>
  <c r="AE193" i="45"/>
  <c r="AF193" i="45" s="1"/>
  <c r="AE195" i="45"/>
  <c r="BS195" i="45" s="1"/>
  <c r="AE115" i="45"/>
  <c r="AF115" i="45" s="1"/>
  <c r="BU115" i="45" s="1"/>
  <c r="AR236" i="45"/>
  <c r="AZ25" i="45"/>
  <c r="BR25" i="45" s="1"/>
  <c r="AZ45" i="45"/>
  <c r="BT45" i="45" s="1"/>
  <c r="AZ55" i="45"/>
  <c r="BT55" i="45" s="1"/>
  <c r="AZ81" i="45"/>
  <c r="AZ88" i="45"/>
  <c r="BT88" i="45" s="1"/>
  <c r="AZ111" i="45"/>
  <c r="BR111" i="45" s="1"/>
  <c r="AD236" i="45"/>
  <c r="AE24" i="45"/>
  <c r="AF24" i="45" s="1"/>
  <c r="Z236" i="45"/>
  <c r="AE55" i="45"/>
  <c r="AF55" i="45" s="1"/>
  <c r="BO55" i="45" s="1"/>
  <c r="AE85" i="45"/>
  <c r="AF85" i="45" s="1"/>
  <c r="BU85" i="45" s="1"/>
  <c r="AZ215" i="45"/>
  <c r="BT215" i="45" s="1"/>
  <c r="AE124" i="45"/>
  <c r="AF124" i="45" s="1"/>
  <c r="BU124" i="45" s="1"/>
  <c r="AZ49" i="45"/>
  <c r="BT49" i="45" s="1"/>
  <c r="AE90" i="45"/>
  <c r="AF90" i="45" s="1"/>
  <c r="BO90" i="45" s="1"/>
  <c r="BR90" i="45" s="1"/>
  <c r="AZ42" i="45"/>
  <c r="BR42" i="45" s="1"/>
  <c r="AE118" i="45"/>
  <c r="AF118" i="45" s="1"/>
  <c r="AE151" i="45"/>
  <c r="AF151" i="45" s="1"/>
  <c r="BU151" i="45" s="1"/>
  <c r="AE66" i="45"/>
  <c r="AF66" i="45" s="1"/>
  <c r="AG66" i="45" s="1"/>
  <c r="AE200" i="45"/>
  <c r="BS200" i="45" s="1"/>
  <c r="AZ95" i="45"/>
  <c r="BT95" i="45" s="1"/>
  <c r="AZ137" i="45"/>
  <c r="BT137" i="45" s="1"/>
  <c r="AZ109" i="45"/>
  <c r="BT109" i="45" s="1"/>
  <c r="AZ48" i="45"/>
  <c r="AZ230" i="45"/>
  <c r="BR230" i="45" s="1"/>
  <c r="AZ82" i="45"/>
  <c r="AZ108" i="45"/>
  <c r="AZ134" i="45"/>
  <c r="BR134" i="45" s="1"/>
  <c r="AE154" i="45"/>
  <c r="AF154" i="45" s="1"/>
  <c r="BU154" i="45" s="1"/>
  <c r="AE191" i="45"/>
  <c r="AF191" i="45" s="1"/>
  <c r="AZ234" i="45"/>
  <c r="BR234" i="45" s="1"/>
  <c r="AE145" i="45"/>
  <c r="AE186" i="45"/>
  <c r="BS186" i="45" s="1"/>
  <c r="AE51" i="45"/>
  <c r="AF51" i="45" s="1"/>
  <c r="BO51" i="45" s="1"/>
  <c r="BR51" i="45" s="1"/>
  <c r="AC236" i="45"/>
  <c r="AZ183" i="45"/>
  <c r="BT183" i="45" s="1"/>
  <c r="BR62" i="45"/>
  <c r="AE61" i="45"/>
  <c r="AE62" i="45"/>
  <c r="BT220" i="45"/>
  <c r="BT205" i="45"/>
  <c r="BT80" i="45"/>
  <c r="BT76" i="45"/>
  <c r="BT91" i="45"/>
  <c r="BT135" i="45"/>
  <c r="BT217" i="45"/>
  <c r="BT235" i="45"/>
  <c r="BT153" i="45"/>
  <c r="BT47" i="45"/>
  <c r="BT142" i="45"/>
  <c r="AE148" i="45"/>
  <c r="AF148" i="45" s="1"/>
  <c r="BU148" i="45" s="1"/>
  <c r="BR213" i="45"/>
  <c r="BT52" i="45"/>
  <c r="BT107" i="45"/>
  <c r="AZ64" i="45"/>
  <c r="AZ157" i="45"/>
  <c r="BT157" i="45" s="1"/>
  <c r="AZ229" i="45"/>
  <c r="AZ72" i="45"/>
  <c r="AZ181" i="45"/>
  <c r="BT181" i="45" s="1"/>
  <c r="AZ200" i="45"/>
  <c r="AZ173" i="45"/>
  <c r="BT173" i="45" s="1"/>
  <c r="BT195" i="45"/>
  <c r="AZ68" i="45"/>
  <c r="BT68" i="45" s="1"/>
  <c r="AZ163" i="45"/>
  <c r="AZ191" i="45"/>
  <c r="BT191" i="45" s="1"/>
  <c r="AZ60" i="45"/>
  <c r="BR60" i="45" s="1"/>
  <c r="AZ121" i="45"/>
  <c r="BR121" i="45" s="1"/>
  <c r="AZ175" i="45"/>
  <c r="BT175" i="45" s="1"/>
  <c r="AZ162" i="45"/>
  <c r="BT162" i="45" s="1"/>
  <c r="AZ32" i="45"/>
  <c r="BT32" i="45" s="1"/>
  <c r="AZ166" i="45"/>
  <c r="BT166" i="45" s="1"/>
  <c r="AZ222" i="45"/>
  <c r="BT222" i="45" s="1"/>
  <c r="AF131" i="45"/>
  <c r="BO131" i="45" s="1"/>
  <c r="BR131" i="45" s="1"/>
  <c r="AE34" i="45"/>
  <c r="AF34" i="45" s="1"/>
  <c r="AE149" i="45"/>
  <c r="AF149" i="45" s="1"/>
  <c r="AE211" i="45"/>
  <c r="AF211" i="45" s="1"/>
  <c r="BU211" i="45" s="1"/>
  <c r="AE228" i="45"/>
  <c r="BT170" i="45"/>
  <c r="AE129" i="45"/>
  <c r="AF129" i="45" s="1"/>
  <c r="AE146" i="45"/>
  <c r="AF146" i="45" s="1"/>
  <c r="BO146" i="45" s="1"/>
  <c r="BR146" i="45" s="1"/>
  <c r="AZ227" i="45"/>
  <c r="BR227" i="45" s="1"/>
  <c r="AZ50" i="45"/>
  <c r="AZ58" i="45"/>
  <c r="BR58" i="45" s="1"/>
  <c r="BR28" i="45"/>
  <c r="BR77" i="45"/>
  <c r="BT77" i="45"/>
  <c r="BT42" i="45"/>
  <c r="BQ35" i="45"/>
  <c r="BQ236" i="45" s="1"/>
  <c r="BR59" i="45"/>
  <c r="BT179" i="45"/>
  <c r="AE187" i="45"/>
  <c r="AF187" i="45" s="1"/>
  <c r="AE215" i="45"/>
  <c r="AF215" i="45" s="1"/>
  <c r="BU215" i="45" s="1"/>
  <c r="AE128" i="45"/>
  <c r="AF128" i="45" s="1"/>
  <c r="BO128" i="45" s="1"/>
  <c r="BR128" i="45" s="1"/>
  <c r="AE172" i="45"/>
  <c r="AF172" i="45" s="1"/>
  <c r="BO172" i="45" s="1"/>
  <c r="BR172" i="45" s="1"/>
  <c r="BR114" i="45"/>
  <c r="BT167" i="45"/>
  <c r="AE136" i="45"/>
  <c r="AF136" i="45" s="1"/>
  <c r="BU136" i="45" s="1"/>
  <c r="AE65" i="45"/>
  <c r="AF65" i="45" s="1"/>
  <c r="AG65" i="45" s="1"/>
  <c r="AE201" i="45"/>
  <c r="BS201" i="45" s="1"/>
  <c r="AE54" i="45"/>
  <c r="AF54" i="45" s="1"/>
  <c r="BU54" i="45" s="1"/>
  <c r="AE176" i="45"/>
  <c r="AF176" i="45" s="1"/>
  <c r="AE231" i="45"/>
  <c r="AE97" i="45"/>
  <c r="AF97" i="45" s="1"/>
  <c r="AE29" i="45"/>
  <c r="AF29" i="45" s="1"/>
  <c r="BU29" i="45" s="1"/>
  <c r="BR138" i="45"/>
  <c r="BT138" i="45"/>
  <c r="AE88" i="45"/>
  <c r="AF88" i="45" s="1"/>
  <c r="AG88" i="45" s="1"/>
  <c r="AI88" i="45" s="1"/>
  <c r="AE135" i="45"/>
  <c r="AF135" i="45" s="1"/>
  <c r="BU135" i="45" s="1"/>
  <c r="BT92" i="45"/>
  <c r="BT144" i="45"/>
  <c r="BT143" i="45"/>
  <c r="BT148" i="45"/>
  <c r="BT212" i="45"/>
  <c r="BT164" i="45"/>
  <c r="BR214" i="45"/>
  <c r="BR232" i="45"/>
  <c r="BR233" i="45"/>
  <c r="AE99" i="45"/>
  <c r="AF99" i="45" s="1"/>
  <c r="BT180" i="45"/>
  <c r="AE229" i="45"/>
  <c r="AF229" i="45" s="1"/>
  <c r="BU229" i="45" s="1"/>
  <c r="AE207" i="45"/>
  <c r="AF207" i="45" s="1"/>
  <c r="BO207" i="45" s="1"/>
  <c r="BR207" i="45" s="1"/>
  <c r="AE53" i="45"/>
  <c r="AF53" i="45" s="1"/>
  <c r="BO53" i="45" s="1"/>
  <c r="BR53" i="45" s="1"/>
  <c r="AZ127" i="45"/>
  <c r="BK127" i="45"/>
  <c r="BR152" i="45"/>
  <c r="BT152" i="45"/>
  <c r="BR112" i="45"/>
  <c r="BT112" i="45"/>
  <c r="BR154" i="45"/>
  <c r="AE25" i="45"/>
  <c r="AF25" i="45" s="1"/>
  <c r="BU25" i="45" s="1"/>
  <c r="AE56" i="45"/>
  <c r="AF56" i="45" s="1"/>
  <c r="BO56" i="45" s="1"/>
  <c r="BR56" i="45" s="1"/>
  <c r="AE179" i="45"/>
  <c r="AF179" i="45" s="1"/>
  <c r="AG179" i="45" s="1"/>
  <c r="AI179" i="45" s="1"/>
  <c r="AE95" i="45"/>
  <c r="AE111" i="45"/>
  <c r="AF111" i="45" s="1"/>
  <c r="BU111" i="45" s="1"/>
  <c r="AE175" i="45"/>
  <c r="AF175" i="45" s="1"/>
  <c r="AG175" i="45" s="1"/>
  <c r="AI175" i="45" s="1"/>
  <c r="AE216" i="45"/>
  <c r="AE202" i="45"/>
  <c r="AF202" i="45" s="1"/>
  <c r="AE209" i="45"/>
  <c r="AF209" i="45" s="1"/>
  <c r="BU209" i="45" s="1"/>
  <c r="AE180" i="45"/>
  <c r="AF180" i="45" s="1"/>
  <c r="BT122" i="45"/>
  <c r="BT225" i="45"/>
  <c r="AE221" i="45"/>
  <c r="AF221" i="45" s="1"/>
  <c r="BO221" i="45" s="1"/>
  <c r="BR221" i="45" s="1"/>
  <c r="AE96" i="45"/>
  <c r="AE48" i="45"/>
  <c r="AF48" i="45" s="1"/>
  <c r="BO48" i="45" s="1"/>
  <c r="AE43" i="45"/>
  <c r="AF43" i="45" s="1"/>
  <c r="AE119" i="45"/>
  <c r="AF119" i="45" s="1"/>
  <c r="AE35" i="45"/>
  <c r="AF35" i="45" s="1"/>
  <c r="AE199" i="45"/>
  <c r="BS199" i="45" s="1"/>
  <c r="AE98" i="45"/>
  <c r="AE213" i="45"/>
  <c r="AE223" i="45"/>
  <c r="AF223" i="45" s="1"/>
  <c r="BT192" i="45"/>
  <c r="BR168" i="45"/>
  <c r="BT115" i="45"/>
  <c r="BR115" i="45"/>
  <c r="BR159" i="45"/>
  <c r="AE81" i="45"/>
  <c r="AF81" i="45" s="1"/>
  <c r="BT140" i="45"/>
  <c r="BT174" i="45"/>
  <c r="BR117" i="45"/>
  <c r="AE64" i="45"/>
  <c r="AF64" i="45" s="1"/>
  <c r="AE121" i="45"/>
  <c r="AF121" i="45" s="1"/>
  <c r="BU121" i="45" s="1"/>
  <c r="AE141" i="45"/>
  <c r="BT165" i="45"/>
  <c r="BT208" i="45"/>
  <c r="BT114" i="45"/>
  <c r="BR153" i="45"/>
  <c r="BT25" i="45"/>
  <c r="BT111" i="45"/>
  <c r="AE130" i="45"/>
  <c r="AF130" i="45" s="1"/>
  <c r="BO130" i="45" s="1"/>
  <c r="BR130" i="45" s="1"/>
  <c r="AE137" i="45"/>
  <c r="AF137" i="45" s="1"/>
  <c r="AE139" i="45"/>
  <c r="AF139" i="45" s="1"/>
  <c r="BO139" i="45" s="1"/>
  <c r="AE171" i="45"/>
  <c r="AF171" i="45" s="1"/>
  <c r="BO171" i="45" s="1"/>
  <c r="BR171" i="45" s="1"/>
  <c r="AE157" i="45"/>
  <c r="AF157" i="45" s="1"/>
  <c r="AG157" i="45" s="1"/>
  <c r="AI157" i="45" s="1"/>
  <c r="BT209" i="45"/>
  <c r="AE220" i="45"/>
  <c r="AF220" i="45" s="1"/>
  <c r="BO220" i="45" s="1"/>
  <c r="BR220" i="45" s="1"/>
  <c r="AE40" i="45"/>
  <c r="AF40" i="45" s="1"/>
  <c r="AE182" i="45"/>
  <c r="AF182" i="45" s="1"/>
  <c r="BO182" i="45" s="1"/>
  <c r="AE122" i="45"/>
  <c r="AF122" i="45" s="1"/>
  <c r="BR148" i="45"/>
  <c r="BR212" i="45"/>
  <c r="BT196" i="45"/>
  <c r="AE197" i="45"/>
  <c r="AF197" i="45" s="1"/>
  <c r="AE225" i="45"/>
  <c r="AF225" i="45" s="1"/>
  <c r="AE100" i="45"/>
  <c r="AF100" i="45" s="1"/>
  <c r="BO100" i="45" s="1"/>
  <c r="BR100" i="45" s="1"/>
  <c r="AE203" i="45"/>
  <c r="AF203" i="45" s="1"/>
  <c r="BT72" i="45"/>
  <c r="AE72" i="45"/>
  <c r="AF72" i="45" s="1"/>
  <c r="AE167" i="45"/>
  <c r="AF167" i="45" s="1"/>
  <c r="AE93" i="45"/>
  <c r="AF93" i="45" s="1"/>
  <c r="AG93" i="45" s="1"/>
  <c r="AI93" i="45" s="1"/>
  <c r="AE177" i="45"/>
  <c r="AF177" i="45" s="1"/>
  <c r="AE49" i="45"/>
  <c r="AF49" i="45" s="1"/>
  <c r="AG49" i="45" s="1"/>
  <c r="AI49" i="45" s="1"/>
  <c r="AE143" i="45"/>
  <c r="AF143" i="45" s="1"/>
  <c r="AE212" i="45"/>
  <c r="BT223" i="45"/>
  <c r="AE125" i="45"/>
  <c r="AF125" i="45" s="1"/>
  <c r="BU125" i="45" s="1"/>
  <c r="AE134" i="45"/>
  <c r="AF134" i="45" s="1"/>
  <c r="AE150" i="45"/>
  <c r="AE184" i="45"/>
  <c r="AE164" i="45"/>
  <c r="AF164" i="45" s="1"/>
  <c r="AE192" i="45"/>
  <c r="AF192" i="45" s="1"/>
  <c r="AE214" i="45"/>
  <c r="AE232" i="45"/>
  <c r="AF232" i="45" s="1"/>
  <c r="BU232" i="45" s="1"/>
  <c r="AE233" i="45"/>
  <c r="AF233" i="45" s="1"/>
  <c r="BU233" i="45" s="1"/>
  <c r="AE234" i="45"/>
  <c r="AF234" i="45" s="1"/>
  <c r="BU234" i="45" s="1"/>
  <c r="BR231" i="45"/>
  <c r="BT228" i="45"/>
  <c r="BR228" i="45"/>
  <c r="BT202" i="45"/>
  <c r="BT194" i="45"/>
  <c r="BT57" i="45"/>
  <c r="BR57" i="45"/>
  <c r="BT163" i="45"/>
  <c r="BT193" i="45"/>
  <c r="BR203" i="45"/>
  <c r="BS130" i="45"/>
  <c r="AF212" i="45"/>
  <c r="BU212" i="45" s="1"/>
  <c r="AF150" i="45"/>
  <c r="AF184" i="45"/>
  <c r="AF214" i="45"/>
  <c r="BU214" i="45" s="1"/>
  <c r="AF216" i="45"/>
  <c r="BU216" i="45" s="1"/>
  <c r="AF213" i="45"/>
  <c r="BU213" i="45" s="1"/>
  <c r="AE31" i="45"/>
  <c r="BS45" i="45"/>
  <c r="AF45" i="45"/>
  <c r="BR75" i="45"/>
  <c r="BT75" i="45"/>
  <c r="AE70" i="45"/>
  <c r="BT159" i="45"/>
  <c r="BR169" i="45"/>
  <c r="BT87" i="45"/>
  <c r="BR85" i="45"/>
  <c r="AE91" i="45"/>
  <c r="BT113" i="45"/>
  <c r="BT118" i="45"/>
  <c r="BT130" i="45"/>
  <c r="AE140" i="45"/>
  <c r="AE174" i="45"/>
  <c r="AE117" i="45"/>
  <c r="AF120" i="45"/>
  <c r="BU120" i="45" s="1"/>
  <c r="AF133" i="45"/>
  <c r="BU133" i="45" s="1"/>
  <c r="BR151" i="45"/>
  <c r="BT151" i="45"/>
  <c r="AE168" i="45"/>
  <c r="AE178" i="45"/>
  <c r="AF218" i="45"/>
  <c r="BO218" i="45" s="1"/>
  <c r="BR218" i="45" s="1"/>
  <c r="BT128" i="45"/>
  <c r="AE110" i="45"/>
  <c r="BT158" i="45"/>
  <c r="AE114" i="45"/>
  <c r="BT210" i="45"/>
  <c r="AE181" i="45"/>
  <c r="AF188" i="45"/>
  <c r="AE153" i="45"/>
  <c r="AF75" i="45"/>
  <c r="BU75" i="45" s="1"/>
  <c r="BT64" i="45"/>
  <c r="AF105" i="45"/>
  <c r="BR217" i="45"/>
  <c r="AF160" i="45"/>
  <c r="BU160" i="45" s="1"/>
  <c r="AE47" i="45"/>
  <c r="AE92" i="45"/>
  <c r="BR43" i="45"/>
  <c r="BT43" i="45"/>
  <c r="AF173" i="45"/>
  <c r="BT101" i="45"/>
  <c r="AE126" i="45"/>
  <c r="AF231" i="45"/>
  <c r="BU231" i="45" s="1"/>
  <c r="AE94" i="45"/>
  <c r="AE226" i="45"/>
  <c r="BR29" i="45"/>
  <c r="BT29" i="45"/>
  <c r="BT204" i="45"/>
  <c r="BR204" i="45"/>
  <c r="AE222" i="45"/>
  <c r="AF145" i="45"/>
  <c r="AG145" i="45" s="1"/>
  <c r="AI145" i="45" s="1"/>
  <c r="AE196" i="45"/>
  <c r="AE44" i="45"/>
  <c r="AE42" i="45"/>
  <c r="BT185" i="45"/>
  <c r="BR185" i="45"/>
  <c r="AE36" i="45"/>
  <c r="AE59" i="45"/>
  <c r="BT224" i="45"/>
  <c r="AE26" i="45"/>
  <c r="AE27" i="45"/>
  <c r="AE161" i="45"/>
  <c r="AE33" i="45"/>
  <c r="BT50" i="45"/>
  <c r="BT51" i="45"/>
  <c r="AE52" i="45"/>
  <c r="BS57" i="45"/>
  <c r="AF57" i="45"/>
  <c r="AE67" i="45"/>
  <c r="AE68" i="45"/>
  <c r="AE69" i="45"/>
  <c r="AE73" i="45"/>
  <c r="BT79" i="45"/>
  <c r="BR79" i="45"/>
  <c r="BT82" i="45"/>
  <c r="BT83" i="45"/>
  <c r="AE84" i="45"/>
  <c r="AF156" i="45"/>
  <c r="BU156" i="45" s="1"/>
  <c r="BR72" i="45"/>
  <c r="BT227" i="45"/>
  <c r="AF101" i="45"/>
  <c r="BT197" i="45"/>
  <c r="BR197" i="45"/>
  <c r="AF83" i="45"/>
  <c r="BO83" i="45" s="1"/>
  <c r="BR83" i="45" s="1"/>
  <c r="BT125" i="45"/>
  <c r="BT134" i="45"/>
  <c r="BT150" i="45"/>
  <c r="AF183" i="45"/>
  <c r="BO183" i="45" s="1"/>
  <c r="BT48" i="45"/>
  <c r="AF28" i="45"/>
  <c r="BU28" i="45" s="1"/>
  <c r="AF41" i="45"/>
  <c r="BU41" i="45" s="1"/>
  <c r="BR45" i="45"/>
  <c r="BT46" i="45"/>
  <c r="BR70" i="45"/>
  <c r="AE159" i="45"/>
  <c r="AE77" i="45"/>
  <c r="AE80" i="45"/>
  <c r="AF46" i="45"/>
  <c r="BO46" i="45" s="1"/>
  <c r="BR46" i="45" s="1"/>
  <c r="BT81" i="45"/>
  <c r="AE87" i="45"/>
  <c r="BT105" i="45"/>
  <c r="AE113" i="45"/>
  <c r="AE127" i="45"/>
  <c r="BR133" i="45"/>
  <c r="BT133" i="45"/>
  <c r="BR147" i="45"/>
  <c r="BT147" i="45"/>
  <c r="AF60" i="45"/>
  <c r="BS118" i="45"/>
  <c r="BR135" i="45"/>
  <c r="AE165" i="45"/>
  <c r="AF217" i="45"/>
  <c r="BU217" i="45" s="1"/>
  <c r="AE205" i="45"/>
  <c r="AE206" i="45"/>
  <c r="AE219" i="45"/>
  <c r="AE235" i="45"/>
  <c r="AE78" i="45"/>
  <c r="AE39" i="45"/>
  <c r="AE158" i="45"/>
  <c r="BR124" i="45"/>
  <c r="BT124" i="45"/>
  <c r="AE210" i="45"/>
  <c r="AE166" i="45"/>
  <c r="AE162" i="45"/>
  <c r="AF109" i="45"/>
  <c r="BS109" i="45"/>
  <c r="BT182" i="45"/>
  <c r="AF228" i="45"/>
  <c r="BU228" i="45" s="1"/>
  <c r="AE170" i="45"/>
  <c r="AE230" i="45"/>
  <c r="BR126" i="45"/>
  <c r="BT126" i="45"/>
  <c r="BR119" i="45"/>
  <c r="BT119" i="45"/>
  <c r="AE198" i="45"/>
  <c r="BT94" i="45"/>
  <c r="AE142" i="45"/>
  <c r="AE144" i="45"/>
  <c r="BR226" i="45"/>
  <c r="BT226" i="45"/>
  <c r="AE102" i="45"/>
  <c r="BT90" i="45"/>
  <c r="AE103" i="45"/>
  <c r="BR116" i="45"/>
  <c r="BT116" i="45"/>
  <c r="AE194" i="45"/>
  <c r="AE185" i="45"/>
  <c r="AE32" i="45"/>
  <c r="BT26" i="45"/>
  <c r="BT27" i="45"/>
  <c r="BR27" i="45"/>
  <c r="BR161" i="45"/>
  <c r="AE50" i="45"/>
  <c r="BT53" i="45"/>
  <c r="BS58" i="45"/>
  <c r="AF58" i="45"/>
  <c r="BT67" i="45"/>
  <c r="BT73" i="45"/>
  <c r="AE79" i="45"/>
  <c r="AE82" i="45"/>
  <c r="BR86" i="45"/>
  <c r="BT86" i="45"/>
  <c r="AF104" i="45"/>
  <c r="BR155" i="45"/>
  <c r="BT155" i="45"/>
  <c r="AF116" i="45"/>
  <c r="BU116" i="45" s="1"/>
  <c r="BT199" i="45"/>
  <c r="BR199" i="45"/>
  <c r="BT98" i="45"/>
  <c r="BT213" i="45"/>
  <c r="BT214" i="45"/>
  <c r="BT232" i="45"/>
  <c r="BT233" i="45"/>
  <c r="BT93" i="45"/>
  <c r="BT177" i="45"/>
  <c r="BT198" i="45"/>
  <c r="BR125" i="45"/>
  <c r="AG214" i="45" l="1"/>
  <c r="AI214" i="45" s="1"/>
  <c r="AF201" i="45"/>
  <c r="AF98" i="45"/>
  <c r="BO98" i="45"/>
  <c r="BR98" i="45" s="1"/>
  <c r="BO107" i="45"/>
  <c r="BR107" i="45" s="1"/>
  <c r="AF107" i="45"/>
  <c r="AF195" i="45"/>
  <c r="AI195" i="45" s="1"/>
  <c r="BR139" i="45"/>
  <c r="AF95" i="45"/>
  <c r="AG95" i="45" s="1"/>
  <c r="AF108" i="45"/>
  <c r="BO108" i="45"/>
  <c r="BR108" i="45" s="1"/>
  <c r="BT160" i="45"/>
  <c r="BS55" i="45"/>
  <c r="AF186" i="45"/>
  <c r="BT211" i="45"/>
  <c r="BR137" i="45"/>
  <c r="AF199" i="45"/>
  <c r="BU199" i="45" s="1"/>
  <c r="BS202" i="45"/>
  <c r="BT123" i="45"/>
  <c r="BO97" i="45"/>
  <c r="BR97" i="45" s="1"/>
  <c r="BR201" i="45"/>
  <c r="BT156" i="45"/>
  <c r="BR78" i="45"/>
  <c r="BO105" i="45"/>
  <c r="BR105" i="45" s="1"/>
  <c r="AG125" i="45"/>
  <c r="AI125" i="45" s="1"/>
  <c r="BK236" i="45"/>
  <c r="AF138" i="45"/>
  <c r="BT96" i="45"/>
  <c r="BS43" i="45"/>
  <c r="BR182" i="45"/>
  <c r="AF96" i="45"/>
  <c r="BO96" i="45"/>
  <c r="BR96" i="45" s="1"/>
  <c r="AF106" i="45"/>
  <c r="BO106" i="45"/>
  <c r="BR106" i="45" s="1"/>
  <c r="BT110" i="45"/>
  <c r="BR136" i="45"/>
  <c r="BT136" i="45"/>
  <c r="BR183" i="45"/>
  <c r="BV214" i="45"/>
  <c r="BW214" i="45" s="1"/>
  <c r="AF200" i="45"/>
  <c r="AI200" i="45" s="1"/>
  <c r="BR120" i="45"/>
  <c r="BR41" i="45"/>
  <c r="BS34" i="45"/>
  <c r="BR48" i="45"/>
  <c r="BR44" i="45"/>
  <c r="BT74" i="45"/>
  <c r="BR74" i="45"/>
  <c r="BT58" i="45"/>
  <c r="BR215" i="45"/>
  <c r="BR35" i="45"/>
  <c r="BT60" i="45"/>
  <c r="BV222" i="46"/>
  <c r="BW222" i="46" s="1"/>
  <c r="BU50" i="46"/>
  <c r="BS200" i="46"/>
  <c r="BU222" i="46"/>
  <c r="BU194" i="46"/>
  <c r="BU193" i="46" s="1"/>
  <c r="BO193" i="46"/>
  <c r="BU132" i="46"/>
  <c r="BU131" i="46"/>
  <c r="BU139" i="46"/>
  <c r="BU61" i="46"/>
  <c r="BV86" i="46"/>
  <c r="BW86" i="46" s="1"/>
  <c r="AI104" i="46"/>
  <c r="BV104" i="46" s="1"/>
  <c r="BW104" i="46" s="1"/>
  <c r="BS104" i="46"/>
  <c r="BS178" i="46"/>
  <c r="BU86" i="46"/>
  <c r="BV102" i="47"/>
  <c r="BW102" i="47" s="1"/>
  <c r="BW98" i="47"/>
  <c r="BW219" i="47"/>
  <c r="BV24" i="47"/>
  <c r="BV54" i="47"/>
  <c r="BW175" i="47"/>
  <c r="BW198" i="47"/>
  <c r="BW223" i="47"/>
  <c r="BT234" i="45"/>
  <c r="BR109" i="45"/>
  <c r="BR71" i="45"/>
  <c r="AF204" i="45"/>
  <c r="BT216" i="45"/>
  <c r="BS35" i="45"/>
  <c r="AG208" i="45"/>
  <c r="AI208" i="45" s="1"/>
  <c r="BT54" i="45"/>
  <c r="BU37" i="46"/>
  <c r="BT108" i="45"/>
  <c r="BS197" i="45"/>
  <c r="BR178" i="45"/>
  <c r="BS85" i="46"/>
  <c r="BS158" i="46"/>
  <c r="BT244" i="46"/>
  <c r="AG209" i="45"/>
  <c r="BS53" i="46"/>
  <c r="BV139" i="46"/>
  <c r="BW139" i="46" s="1"/>
  <c r="BV213" i="46"/>
  <c r="BW213" i="46" s="1"/>
  <c r="BS78" i="46"/>
  <c r="BS46" i="46"/>
  <c r="BS89" i="46"/>
  <c r="BS25" i="46"/>
  <c r="AG172" i="46"/>
  <c r="AF244" i="46"/>
  <c r="BS168" i="46"/>
  <c r="BU102" i="46"/>
  <c r="BS32" i="46"/>
  <c r="BU164" i="46"/>
  <c r="BR164" i="46"/>
  <c r="BV164" i="46" s="1"/>
  <c r="BW164" i="46" s="1"/>
  <c r="BS166" i="46"/>
  <c r="BS217" i="46"/>
  <c r="BO98" i="46"/>
  <c r="BS70" i="46"/>
  <c r="BS96" i="46"/>
  <c r="BV160" i="46"/>
  <c r="BW160" i="46" s="1"/>
  <c r="BU160" i="46"/>
  <c r="BR98" i="46"/>
  <c r="AI124" i="46"/>
  <c r="BV124" i="46" s="1"/>
  <c r="BW124" i="46" s="1"/>
  <c r="BS124" i="46"/>
  <c r="AI79" i="46"/>
  <c r="BV79" i="46" s="1"/>
  <c r="BW79" i="46" s="1"/>
  <c r="BS79" i="46"/>
  <c r="AI232" i="46"/>
  <c r="BV232" i="46" s="1"/>
  <c r="BW232" i="46" s="1"/>
  <c r="BS232" i="46"/>
  <c r="BO201" i="46"/>
  <c r="BU162" i="46"/>
  <c r="AI68" i="46"/>
  <c r="BV68" i="46" s="1"/>
  <c r="BW68" i="46" s="1"/>
  <c r="BS68" i="46"/>
  <c r="AI72" i="46"/>
  <c r="BV72" i="46" s="1"/>
  <c r="BW72" i="46" s="1"/>
  <c r="BS72" i="46"/>
  <c r="AI132" i="46"/>
  <c r="BV132" i="46" s="1"/>
  <c r="BW132" i="46" s="1"/>
  <c r="BS132" i="46"/>
  <c r="BS113" i="46"/>
  <c r="BU218" i="46"/>
  <c r="BV216" i="42"/>
  <c r="BW216" i="42" s="1"/>
  <c r="AI62" i="46"/>
  <c r="BV62" i="46" s="1"/>
  <c r="BW62" i="46" s="1"/>
  <c r="BS62" i="46"/>
  <c r="AI47" i="46"/>
  <c r="BV47" i="46" s="1"/>
  <c r="BW47" i="46" s="1"/>
  <c r="BS47" i="46"/>
  <c r="AG97" i="46"/>
  <c r="AI40" i="46"/>
  <c r="BV40" i="46" s="1"/>
  <c r="BW40" i="46" s="1"/>
  <c r="BS40" i="46"/>
  <c r="AI59" i="46"/>
  <c r="BV59" i="46" s="1"/>
  <c r="BW59" i="46" s="1"/>
  <c r="BS59" i="46"/>
  <c r="BV99" i="46"/>
  <c r="BW99" i="46" s="1"/>
  <c r="AI140" i="46"/>
  <c r="BV140" i="46" s="1"/>
  <c r="BW140" i="46" s="1"/>
  <c r="BS140" i="46"/>
  <c r="AI87" i="46"/>
  <c r="BV87" i="46" s="1"/>
  <c r="BW87" i="46" s="1"/>
  <c r="BS87" i="46"/>
  <c r="AI162" i="46"/>
  <c r="BV162" i="46" s="1"/>
  <c r="BW162" i="46" s="1"/>
  <c r="BS162" i="46"/>
  <c r="AI109" i="46"/>
  <c r="BV109" i="46" s="1"/>
  <c r="BW109" i="46" s="1"/>
  <c r="BS109" i="46"/>
  <c r="BO153" i="46"/>
  <c r="BR154" i="46"/>
  <c r="BV24" i="46"/>
  <c r="BU157" i="46"/>
  <c r="BU48" i="46"/>
  <c r="BR97" i="46"/>
  <c r="AI100" i="46"/>
  <c r="BS100" i="46"/>
  <c r="AG98" i="46"/>
  <c r="AI131" i="46"/>
  <c r="BV131" i="46" s="1"/>
  <c r="BW131" i="46" s="1"/>
  <c r="BS131" i="46"/>
  <c r="BU143" i="46"/>
  <c r="AI197" i="46"/>
  <c r="BV197" i="46" s="1"/>
  <c r="BW197" i="46" s="1"/>
  <c r="BS197" i="46"/>
  <c r="AI228" i="46"/>
  <c r="BV228" i="46" s="1"/>
  <c r="BW228" i="46" s="1"/>
  <c r="BS228" i="46"/>
  <c r="AI41" i="46"/>
  <c r="BV41" i="46" s="1"/>
  <c r="BW41" i="46" s="1"/>
  <c r="BS41" i="46"/>
  <c r="AI155" i="46"/>
  <c r="BV155" i="46" s="1"/>
  <c r="BW155" i="46" s="1"/>
  <c r="BS155" i="46"/>
  <c r="BU172" i="46"/>
  <c r="BU154" i="46"/>
  <c r="AI75" i="46"/>
  <c r="BV75" i="46" s="1"/>
  <c r="BW75" i="46" s="1"/>
  <c r="BS75" i="46"/>
  <c r="AG143" i="46"/>
  <c r="AI144" i="46"/>
  <c r="BS144" i="46"/>
  <c r="BS143" i="46" s="1"/>
  <c r="AI176" i="46"/>
  <c r="BV176" i="46" s="1"/>
  <c r="BW176" i="46" s="1"/>
  <c r="BS176" i="46"/>
  <c r="AI180" i="46"/>
  <c r="BV180" i="46" s="1"/>
  <c r="BW180" i="46" s="1"/>
  <c r="BS180" i="46"/>
  <c r="BO97" i="46"/>
  <c r="BU75" i="46"/>
  <c r="BV194" i="46"/>
  <c r="BV48" i="46"/>
  <c r="BW48" i="46" s="1"/>
  <c r="AI199" i="46"/>
  <c r="BV199" i="46" s="1"/>
  <c r="BW199" i="46" s="1"/>
  <c r="BS199" i="46"/>
  <c r="AG201" i="46"/>
  <c r="AI202" i="46"/>
  <c r="BS202" i="46"/>
  <c r="AI167" i="46"/>
  <c r="BV167" i="46" s="1"/>
  <c r="BW167" i="46" s="1"/>
  <c r="BS167" i="46"/>
  <c r="AI236" i="46"/>
  <c r="BV236" i="46" s="1"/>
  <c r="BW236" i="46" s="1"/>
  <c r="BS236" i="46"/>
  <c r="AI123" i="46"/>
  <c r="BV123" i="46" s="1"/>
  <c r="BW123" i="46" s="1"/>
  <c r="BS123" i="46"/>
  <c r="BV147" i="46"/>
  <c r="BW147" i="46" s="1"/>
  <c r="BR143" i="46"/>
  <c r="AI90" i="46"/>
  <c r="BV90" i="46" s="1"/>
  <c r="BW90" i="46" s="1"/>
  <c r="BS90" i="46"/>
  <c r="AI114" i="46"/>
  <c r="BV114" i="46" s="1"/>
  <c r="BW114" i="46" s="1"/>
  <c r="BS114" i="46"/>
  <c r="BU90" i="46"/>
  <c r="AG153" i="46"/>
  <c r="AG193" i="46"/>
  <c r="AI30" i="46"/>
  <c r="BV30" i="46" s="1"/>
  <c r="BW30" i="46" s="1"/>
  <c r="BS30" i="46"/>
  <c r="AI76" i="46"/>
  <c r="BV76" i="46" s="1"/>
  <c r="BW76" i="46" s="1"/>
  <c r="BS76" i="46"/>
  <c r="BV181" i="46"/>
  <c r="AI43" i="46"/>
  <c r="BV43" i="46" s="1"/>
  <c r="BW43" i="46" s="1"/>
  <c r="BS43" i="46"/>
  <c r="BV157" i="46"/>
  <c r="BW157" i="46" s="1"/>
  <c r="BU136" i="46"/>
  <c r="BV215" i="42"/>
  <c r="BV168" i="42"/>
  <c r="BW168" i="42" s="1"/>
  <c r="BU168" i="42"/>
  <c r="BU194" i="42"/>
  <c r="AI194" i="42"/>
  <c r="BV194" i="42" s="1"/>
  <c r="BW194" i="42" s="1"/>
  <c r="BO40" i="45"/>
  <c r="BR40" i="45" s="1"/>
  <c r="AG40" i="45"/>
  <c r="AI40" i="45" s="1"/>
  <c r="BO149" i="45"/>
  <c r="BR149" i="45" s="1"/>
  <c r="AG149" i="45"/>
  <c r="AI149" i="45" s="1"/>
  <c r="BO177" i="45"/>
  <c r="BR177" i="45" s="1"/>
  <c r="AG177" i="45"/>
  <c r="AI177" i="45" s="1"/>
  <c r="BO167" i="45"/>
  <c r="BR167" i="45" s="1"/>
  <c r="AG167" i="45"/>
  <c r="BU122" i="45"/>
  <c r="AG122" i="45"/>
  <c r="AI122" i="45" s="1"/>
  <c r="BV122" i="45" s="1"/>
  <c r="BW122" i="45" s="1"/>
  <c r="BU24" i="45"/>
  <c r="AF61" i="45"/>
  <c r="BS61" i="45"/>
  <c r="BT30" i="45"/>
  <c r="BR30" i="45"/>
  <c r="AZ236" i="45"/>
  <c r="BU63" i="45"/>
  <c r="AI63" i="45"/>
  <c r="BV63" i="45" s="1"/>
  <c r="BW63" i="45" s="1"/>
  <c r="BR55" i="45"/>
  <c r="BT230" i="45"/>
  <c r="BR24" i="45"/>
  <c r="BT121" i="45"/>
  <c r="AF62" i="45"/>
  <c r="BS62" i="45"/>
  <c r="AE236" i="45"/>
  <c r="BT200" i="45"/>
  <c r="BR200" i="45"/>
  <c r="BR229" i="45"/>
  <c r="BT229" i="45"/>
  <c r="AG223" i="45"/>
  <c r="AI223" i="45" s="1"/>
  <c r="AI131" i="45"/>
  <c r="BV131" i="45" s="1"/>
  <c r="BW131" i="45" s="1"/>
  <c r="BU131" i="45"/>
  <c r="AG234" i="45"/>
  <c r="AI234" i="45" s="1"/>
  <c r="BV234" i="45" s="1"/>
  <c r="BW234" i="45" s="1"/>
  <c r="AG81" i="45"/>
  <c r="AI81" i="45" s="1"/>
  <c r="AG155" i="45"/>
  <c r="AG108" i="45"/>
  <c r="AG29" i="45"/>
  <c r="AG156" i="45"/>
  <c r="BO145" i="45"/>
  <c r="BR145" i="45" s="1"/>
  <c r="BV145" i="45" s="1"/>
  <c r="BW145" i="45" s="1"/>
  <c r="BS119" i="45"/>
  <c r="AF141" i="45"/>
  <c r="AG141" i="45" s="1"/>
  <c r="BU225" i="45"/>
  <c r="AG225" i="45"/>
  <c r="AI225" i="45" s="1"/>
  <c r="BV225" i="45" s="1"/>
  <c r="BW225" i="45" s="1"/>
  <c r="AG227" i="45"/>
  <c r="AI227" i="45" s="1"/>
  <c r="BV227" i="45" s="1"/>
  <c r="BW227" i="45" s="1"/>
  <c r="AG96" i="45"/>
  <c r="AI96" i="45" s="1"/>
  <c r="AG148" i="45"/>
  <c r="AI148" i="45" s="1"/>
  <c r="BV148" i="45" s="1"/>
  <c r="BW148" i="45" s="1"/>
  <c r="AG216" i="45"/>
  <c r="AG111" i="45"/>
  <c r="AI111" i="45" s="1"/>
  <c r="BV111" i="45" s="1"/>
  <c r="BW111" i="45" s="1"/>
  <c r="AG25" i="45"/>
  <c r="AI25" i="45" s="1"/>
  <c r="BV25" i="45" s="1"/>
  <c r="BW25" i="45" s="1"/>
  <c r="BS203" i="45"/>
  <c r="BS122" i="45"/>
  <c r="BS40" i="45"/>
  <c r="BS137" i="45"/>
  <c r="AG143" i="45"/>
  <c r="BS93" i="45"/>
  <c r="BO64" i="45"/>
  <c r="BR64" i="45" s="1"/>
  <c r="BS81" i="45"/>
  <c r="BO223" i="45"/>
  <c r="AG180" i="45"/>
  <c r="AI180" i="45" s="1"/>
  <c r="BT127" i="45"/>
  <c r="BU134" i="45"/>
  <c r="AG134" i="45"/>
  <c r="AI134" i="45" s="1"/>
  <c r="BV134" i="45" s="1"/>
  <c r="BW134" i="45" s="1"/>
  <c r="BU72" i="45"/>
  <c r="AG72" i="45"/>
  <c r="AI72" i="45" s="1"/>
  <c r="BV72" i="45" s="1"/>
  <c r="BW72" i="45" s="1"/>
  <c r="AI65" i="45"/>
  <c r="BS65" i="45"/>
  <c r="AI66" i="45"/>
  <c r="BS66" i="45"/>
  <c r="AG116" i="45"/>
  <c r="AG41" i="45"/>
  <c r="AG213" i="45"/>
  <c r="AI213" i="45" s="1"/>
  <c r="BV213" i="45" s="1"/>
  <c r="BW213" i="45" s="1"/>
  <c r="AG98" i="45"/>
  <c r="AG48" i="45"/>
  <c r="AG135" i="45"/>
  <c r="AI135" i="45" s="1"/>
  <c r="BV135" i="45" s="1"/>
  <c r="BW135" i="45" s="1"/>
  <c r="BS56" i="45"/>
  <c r="AG233" i="45"/>
  <c r="AI233" i="45" s="1"/>
  <c r="BV233" i="45" s="1"/>
  <c r="BW233" i="45" s="1"/>
  <c r="AG232" i="45"/>
  <c r="BS125" i="45"/>
  <c r="AG212" i="45"/>
  <c r="AI212" i="45" s="1"/>
  <c r="BV212" i="45" s="1"/>
  <c r="BW212" i="45" s="1"/>
  <c r="BS177" i="45"/>
  <c r="BO93" i="45"/>
  <c r="AG182" i="45"/>
  <c r="AG220" i="45"/>
  <c r="AG121" i="45"/>
  <c r="AI121" i="45" s="1"/>
  <c r="BV121" i="45" s="1"/>
  <c r="BW121" i="45" s="1"/>
  <c r="BO81" i="45"/>
  <c r="BR81" i="45" s="1"/>
  <c r="BV81" i="45" s="1"/>
  <c r="BW81" i="45" s="1"/>
  <c r="AF67" i="45"/>
  <c r="BO67" i="45" s="1"/>
  <c r="BR67" i="45" s="1"/>
  <c r="AF82" i="45"/>
  <c r="AG82" i="45" s="1"/>
  <c r="AI82" i="45" s="1"/>
  <c r="BU58" i="45"/>
  <c r="AI58" i="45"/>
  <c r="BV58" i="45" s="1"/>
  <c r="BW58" i="45" s="1"/>
  <c r="AF50" i="45"/>
  <c r="AG50" i="45" s="1"/>
  <c r="AI50" i="45" s="1"/>
  <c r="AF185" i="45"/>
  <c r="BU185" i="45" s="1"/>
  <c r="AF103" i="45"/>
  <c r="BO103" i="45" s="1"/>
  <c r="BR103" i="45" s="1"/>
  <c r="AF102" i="45"/>
  <c r="AG102" i="45" s="1"/>
  <c r="AF198" i="45"/>
  <c r="BO198" i="45" s="1"/>
  <c r="BR198" i="45" s="1"/>
  <c r="BS198" i="45"/>
  <c r="AF230" i="45"/>
  <c r="BU230" i="45" s="1"/>
  <c r="AG228" i="45"/>
  <c r="AG211" i="45"/>
  <c r="AG152" i="45"/>
  <c r="AF166" i="45"/>
  <c r="BO166" i="45" s="1"/>
  <c r="BR166" i="45" s="1"/>
  <c r="AF158" i="45"/>
  <c r="BO158" i="45" s="1"/>
  <c r="BR158" i="45" s="1"/>
  <c r="AF78" i="45"/>
  <c r="BU78" i="45" s="1"/>
  <c r="AF219" i="45"/>
  <c r="AG219" i="45" s="1"/>
  <c r="AI219" i="45" s="1"/>
  <c r="AF205" i="45"/>
  <c r="AG205" i="45" s="1"/>
  <c r="AI205" i="45" s="1"/>
  <c r="AG215" i="45"/>
  <c r="AF165" i="45"/>
  <c r="AI118" i="45"/>
  <c r="BV118" i="45" s="1"/>
  <c r="BW118" i="45" s="1"/>
  <c r="BU118" i="45"/>
  <c r="AG85" i="45"/>
  <c r="AI60" i="45"/>
  <c r="BV60" i="45" s="1"/>
  <c r="BW60" i="45" s="1"/>
  <c r="BU60" i="45"/>
  <c r="AG132" i="45"/>
  <c r="AF113" i="45"/>
  <c r="BU113" i="45" s="1"/>
  <c r="AG99" i="45"/>
  <c r="AF80" i="45"/>
  <c r="BO80" i="45" s="1"/>
  <c r="BR80" i="45" s="1"/>
  <c r="AF159" i="45"/>
  <c r="BU159" i="45" s="1"/>
  <c r="AG37" i="45"/>
  <c r="AG176" i="45"/>
  <c r="AG101" i="45"/>
  <c r="AG54" i="45"/>
  <c r="AG124" i="45"/>
  <c r="AF84" i="45"/>
  <c r="BO84" i="45" s="1"/>
  <c r="BR84" i="45" s="1"/>
  <c r="AG74" i="45"/>
  <c r="AF69" i="45"/>
  <c r="AG69" i="45" s="1"/>
  <c r="AI69" i="45" s="1"/>
  <c r="AF161" i="45"/>
  <c r="BU161" i="45" s="1"/>
  <c r="AF26" i="45"/>
  <c r="AF59" i="45"/>
  <c r="BS59" i="45"/>
  <c r="AF42" i="45"/>
  <c r="BS42" i="45"/>
  <c r="AF196" i="45"/>
  <c r="BS196" i="45"/>
  <c r="AG115" i="45"/>
  <c r="BO195" i="45"/>
  <c r="BR195" i="45" s="1"/>
  <c r="AF94" i="45"/>
  <c r="AG94" i="45" s="1"/>
  <c r="AI94" i="45" s="1"/>
  <c r="AG231" i="45"/>
  <c r="AF92" i="45"/>
  <c r="AG92" i="45" s="1"/>
  <c r="AI92" i="45" s="1"/>
  <c r="AF47" i="45"/>
  <c r="AG47" i="45" s="1"/>
  <c r="AI47" i="45" s="1"/>
  <c r="AG189" i="45"/>
  <c r="AG187" i="45"/>
  <c r="AG151" i="45"/>
  <c r="AF153" i="45"/>
  <c r="AG188" i="45"/>
  <c r="AF114" i="45"/>
  <c r="BU114" i="45" s="1"/>
  <c r="AF178" i="45"/>
  <c r="BU178" i="45" s="1"/>
  <c r="AG147" i="45"/>
  <c r="AG71" i="45"/>
  <c r="AF174" i="45"/>
  <c r="BO174" i="45" s="1"/>
  <c r="BR174" i="45" s="1"/>
  <c r="AG123" i="45"/>
  <c r="AG112" i="45"/>
  <c r="AG76" i="45"/>
  <c r="AI45" i="45"/>
  <c r="BV45" i="45" s="1"/>
  <c r="BW45" i="45" s="1"/>
  <c r="BU45" i="45"/>
  <c r="AG38" i="45"/>
  <c r="BU221" i="45"/>
  <c r="BU34" i="45"/>
  <c r="AI34" i="45"/>
  <c r="BV34" i="45" s="1"/>
  <c r="BW34" i="45" s="1"/>
  <c r="BU203" i="45"/>
  <c r="AI203" i="45"/>
  <c r="BV203" i="45" s="1"/>
  <c r="BW203" i="45" s="1"/>
  <c r="BU100" i="45"/>
  <c r="BU197" i="45"/>
  <c r="AI197" i="45"/>
  <c r="BV197" i="45" s="1"/>
  <c r="BW197" i="45" s="1"/>
  <c r="BU171" i="45"/>
  <c r="BU139" i="45"/>
  <c r="BU137" i="45"/>
  <c r="AI137" i="45"/>
  <c r="BV137" i="45" s="1"/>
  <c r="BW137" i="45" s="1"/>
  <c r="BU128" i="45"/>
  <c r="AG128" i="45"/>
  <c r="AG154" i="45"/>
  <c r="BO104" i="45"/>
  <c r="BR104" i="45" s="1"/>
  <c r="AG104" i="45"/>
  <c r="AF79" i="45"/>
  <c r="BU79" i="45" s="1"/>
  <c r="AF32" i="45"/>
  <c r="BO32" i="45" s="1"/>
  <c r="BR32" i="45" s="1"/>
  <c r="AF194" i="45"/>
  <c r="BS194" i="45"/>
  <c r="AG30" i="45"/>
  <c r="AF144" i="45"/>
  <c r="AG144" i="45" s="1"/>
  <c r="AI144" i="45" s="1"/>
  <c r="AF142" i="45"/>
  <c r="AG142" i="45" s="1"/>
  <c r="AI142" i="45" s="1"/>
  <c r="AF170" i="45"/>
  <c r="BS170" i="45"/>
  <c r="AI109" i="45"/>
  <c r="BU109" i="45"/>
  <c r="AG24" i="45"/>
  <c r="BO65" i="45"/>
  <c r="BR65" i="45" s="1"/>
  <c r="AF162" i="45"/>
  <c r="AG162" i="45" s="1"/>
  <c r="AI162" i="45" s="1"/>
  <c r="AF210" i="45"/>
  <c r="BU210" i="45" s="1"/>
  <c r="AF39" i="45"/>
  <c r="BU172" i="45"/>
  <c r="AG172" i="45"/>
  <c r="AF235" i="45"/>
  <c r="AF206" i="45"/>
  <c r="BO206" i="45" s="1"/>
  <c r="BR206" i="45" s="1"/>
  <c r="AG206" i="45"/>
  <c r="AI206" i="45" s="1"/>
  <c r="AG217" i="45"/>
  <c r="BO132" i="45"/>
  <c r="BR132" i="45" s="1"/>
  <c r="AF127" i="45"/>
  <c r="BO127" i="45" s="1"/>
  <c r="AG127" i="45"/>
  <c r="BS127" i="45" s="1"/>
  <c r="BO99" i="45"/>
  <c r="BR99" i="45" s="1"/>
  <c r="AF87" i="45"/>
  <c r="BU87" i="45" s="1"/>
  <c r="AG169" i="45"/>
  <c r="BU46" i="45"/>
  <c r="AG46" i="45"/>
  <c r="AF77" i="45"/>
  <c r="BU77" i="45" s="1"/>
  <c r="BU55" i="45"/>
  <c r="AI55" i="45"/>
  <c r="BV55" i="45" s="1"/>
  <c r="BW55" i="45" s="1"/>
  <c r="BO37" i="45"/>
  <c r="BR37" i="45" s="1"/>
  <c r="AG28" i="45"/>
  <c r="BU183" i="45"/>
  <c r="AG183" i="45"/>
  <c r="AG86" i="45"/>
  <c r="BU83" i="45"/>
  <c r="AG83" i="45"/>
  <c r="BU53" i="45"/>
  <c r="AG53" i="45"/>
  <c r="BU51" i="45"/>
  <c r="AG51" i="45"/>
  <c r="BU207" i="45"/>
  <c r="AG207" i="45"/>
  <c r="BU224" i="45"/>
  <c r="AG224" i="45"/>
  <c r="BU146" i="45"/>
  <c r="AG146" i="45"/>
  <c r="BU90" i="45"/>
  <c r="AG90" i="45"/>
  <c r="BO176" i="45"/>
  <c r="BR176" i="45" s="1"/>
  <c r="BU138" i="45"/>
  <c r="AI138" i="45"/>
  <c r="BV138" i="45" s="1"/>
  <c r="BW138" i="45" s="1"/>
  <c r="BO101" i="45"/>
  <c r="BR101" i="45" s="1"/>
  <c r="AG106" i="45"/>
  <c r="BO191" i="45"/>
  <c r="BR191" i="45" s="1"/>
  <c r="AG191" i="45"/>
  <c r="BO163" i="45"/>
  <c r="BR163" i="45" s="1"/>
  <c r="AG163" i="45"/>
  <c r="AG107" i="45"/>
  <c r="AF73" i="45"/>
  <c r="BU73" i="45" s="1"/>
  <c r="AF68" i="45"/>
  <c r="BO68" i="45" s="1"/>
  <c r="BR68" i="45" s="1"/>
  <c r="BU57" i="45"/>
  <c r="AI57" i="45"/>
  <c r="BV57" i="45" s="1"/>
  <c r="BW57" i="45" s="1"/>
  <c r="AF52" i="45"/>
  <c r="BO52" i="45" s="1"/>
  <c r="BR52" i="45" s="1"/>
  <c r="AF33" i="45"/>
  <c r="BO33" i="45" s="1"/>
  <c r="BR33" i="45" s="1"/>
  <c r="AF27" i="45"/>
  <c r="BU27" i="45" s="1"/>
  <c r="BO129" i="45"/>
  <c r="BR129" i="45" s="1"/>
  <c r="AG129" i="45"/>
  <c r="BU186" i="45"/>
  <c r="AI186" i="45"/>
  <c r="BV186" i="45" s="1"/>
  <c r="BW186" i="45" s="1"/>
  <c r="AF36" i="45"/>
  <c r="BS36" i="45"/>
  <c r="AF44" i="45"/>
  <c r="BS44" i="45"/>
  <c r="BS145" i="45"/>
  <c r="AF222" i="45"/>
  <c r="AG222" i="45" s="1"/>
  <c r="AI222" i="45" s="1"/>
  <c r="AF226" i="45"/>
  <c r="BU226" i="45" s="1"/>
  <c r="AG97" i="45"/>
  <c r="AF126" i="45"/>
  <c r="BU126" i="45" s="1"/>
  <c r="BO173" i="45"/>
  <c r="BR173" i="45" s="1"/>
  <c r="AG173" i="45"/>
  <c r="BO189" i="45"/>
  <c r="BR189" i="45" s="1"/>
  <c r="AG160" i="45"/>
  <c r="BO187" i="45"/>
  <c r="BR187" i="45" s="1"/>
  <c r="AG105" i="45"/>
  <c r="AG75" i="45"/>
  <c r="AI201" i="45"/>
  <c r="BU201" i="45"/>
  <c r="BO188" i="45"/>
  <c r="BR188" i="45" s="1"/>
  <c r="BO66" i="45"/>
  <c r="BR66" i="45" s="1"/>
  <c r="AF181" i="45"/>
  <c r="AG181" i="45" s="1"/>
  <c r="AI181" i="45" s="1"/>
  <c r="AG136" i="45"/>
  <c r="AF110" i="45"/>
  <c r="BS110" i="45"/>
  <c r="AG229" i="45"/>
  <c r="BU218" i="45"/>
  <c r="AG218" i="45"/>
  <c r="AF168" i="45"/>
  <c r="BU168" i="45" s="1"/>
  <c r="AG133" i="45"/>
  <c r="AG120" i="45"/>
  <c r="AF117" i="45"/>
  <c r="BU117" i="45" s="1"/>
  <c r="AF140" i="45"/>
  <c r="AG140" i="45" s="1"/>
  <c r="AI140" i="45" s="1"/>
  <c r="AF91" i="45"/>
  <c r="AG91" i="45" s="1"/>
  <c r="AI91" i="45" s="1"/>
  <c r="BO76" i="45"/>
  <c r="BR76" i="45" s="1"/>
  <c r="AF70" i="45"/>
  <c r="BU70" i="45" s="1"/>
  <c r="BO38" i="45"/>
  <c r="BR38" i="45" s="1"/>
  <c r="AF31" i="45"/>
  <c r="BO31" i="45" s="1"/>
  <c r="BO193" i="45"/>
  <c r="BR193" i="45" s="1"/>
  <c r="AG193" i="45"/>
  <c r="BS223" i="45"/>
  <c r="AI199" i="45"/>
  <c r="BV199" i="45" s="1"/>
  <c r="BW199" i="45" s="1"/>
  <c r="BU35" i="45"/>
  <c r="AI35" i="45"/>
  <c r="BU119" i="45"/>
  <c r="AI119" i="45"/>
  <c r="BV119" i="45" s="1"/>
  <c r="BW119" i="45" s="1"/>
  <c r="BU43" i="45"/>
  <c r="AI43" i="45"/>
  <c r="BV43" i="45" s="1"/>
  <c r="BW43" i="45" s="1"/>
  <c r="BU48" i="45"/>
  <c r="AG221" i="45"/>
  <c r="BS190" i="45"/>
  <c r="BO190" i="45"/>
  <c r="BR190" i="45" s="1"/>
  <c r="BV190" i="45" s="1"/>
  <c r="BW190" i="45" s="1"/>
  <c r="BS148" i="45"/>
  <c r="AG89" i="45"/>
  <c r="BO89" i="45"/>
  <c r="BR89" i="45" s="1"/>
  <c r="BO180" i="45"/>
  <c r="BR180" i="45" s="1"/>
  <c r="BV180" i="45" s="1"/>
  <c r="BW180" i="45" s="1"/>
  <c r="BU202" i="45"/>
  <c r="AI202" i="45"/>
  <c r="BV202" i="45" s="1"/>
  <c r="BW202" i="45" s="1"/>
  <c r="BO175" i="45"/>
  <c r="BR175" i="45" s="1"/>
  <c r="BV175" i="45" s="1"/>
  <c r="BW175" i="45" s="1"/>
  <c r="BS175" i="45"/>
  <c r="BV208" i="45"/>
  <c r="BW208" i="45" s="1"/>
  <c r="BU208" i="45"/>
  <c r="BO88" i="45"/>
  <c r="BR88" i="45" s="1"/>
  <c r="BV88" i="45" s="1"/>
  <c r="BW88" i="45" s="1"/>
  <c r="BS88" i="45"/>
  <c r="BO179" i="45"/>
  <c r="BR179" i="45" s="1"/>
  <c r="BV179" i="45" s="1"/>
  <c r="BW179" i="45" s="1"/>
  <c r="BS179" i="45"/>
  <c r="BU56" i="45"/>
  <c r="AI56" i="45"/>
  <c r="BV56" i="45" s="1"/>
  <c r="BW56" i="45" s="1"/>
  <c r="BS233" i="45"/>
  <c r="BS214" i="45"/>
  <c r="AG192" i="45"/>
  <c r="BO192" i="45"/>
  <c r="BR192" i="45" s="1"/>
  <c r="AG164" i="45"/>
  <c r="BO164" i="45"/>
  <c r="BR164" i="45" s="1"/>
  <c r="AG184" i="45"/>
  <c r="BO184" i="45"/>
  <c r="BR184" i="45" s="1"/>
  <c r="AG150" i="45"/>
  <c r="BO150" i="45"/>
  <c r="BR150" i="45" s="1"/>
  <c r="BS134" i="45"/>
  <c r="BV125" i="45"/>
  <c r="BW125" i="45" s="1"/>
  <c r="BO143" i="45"/>
  <c r="BR143" i="45" s="1"/>
  <c r="BO49" i="45"/>
  <c r="BR49" i="45" s="1"/>
  <c r="BV49" i="45" s="1"/>
  <c r="BW49" i="45" s="1"/>
  <c r="BS49" i="45"/>
  <c r="BU167" i="45"/>
  <c r="AG100" i="45"/>
  <c r="BU182" i="45"/>
  <c r="BU220" i="45"/>
  <c r="BO157" i="45"/>
  <c r="BR157" i="45" s="1"/>
  <c r="BV157" i="45" s="1"/>
  <c r="BW157" i="45" s="1"/>
  <c r="BS157" i="45"/>
  <c r="AG171" i="45"/>
  <c r="AG139" i="45"/>
  <c r="BU130" i="45"/>
  <c r="AI130" i="45"/>
  <c r="BV130" i="45" s="1"/>
  <c r="BW130" i="45" s="1"/>
  <c r="AG64" i="45"/>
  <c r="BU200" i="45" l="1"/>
  <c r="BV109" i="45"/>
  <c r="BW109" i="45" s="1"/>
  <c r="BV66" i="45"/>
  <c r="BW66" i="45" s="1"/>
  <c r="BU145" i="45"/>
  <c r="AG80" i="45"/>
  <c r="AI80" i="45" s="1"/>
  <c r="BS193" i="46"/>
  <c r="BS121" i="45"/>
  <c r="BV177" i="45"/>
  <c r="BW177" i="45" s="1"/>
  <c r="BV40" i="45"/>
  <c r="BW40" i="45" s="1"/>
  <c r="BU97" i="45"/>
  <c r="BU201" i="46"/>
  <c r="BU105" i="45"/>
  <c r="AI95" i="45"/>
  <c r="BS95" i="45"/>
  <c r="BS72" i="45"/>
  <c r="BU96" i="45"/>
  <c r="BS135" i="45"/>
  <c r="BS208" i="45"/>
  <c r="BU106" i="45"/>
  <c r="BU108" i="45"/>
  <c r="BU98" i="45"/>
  <c r="BV96" i="45"/>
  <c r="BW96" i="45" s="1"/>
  <c r="BS212" i="45"/>
  <c r="BU149" i="45"/>
  <c r="BS180" i="45"/>
  <c r="BV201" i="45"/>
  <c r="BW201" i="45" s="1"/>
  <c r="BS227" i="45"/>
  <c r="BO95" i="45"/>
  <c r="BR95" i="45" s="1"/>
  <c r="BU107" i="45"/>
  <c r="BU40" i="45"/>
  <c r="BS25" i="45"/>
  <c r="BS96" i="45"/>
  <c r="BV149" i="45"/>
  <c r="BW149" i="45" s="1"/>
  <c r="BU81" i="45"/>
  <c r="BU64" i="45"/>
  <c r="BO141" i="45"/>
  <c r="BR141" i="45" s="1"/>
  <c r="BU177" i="45"/>
  <c r="BV35" i="45"/>
  <c r="BW35" i="45" s="1"/>
  <c r="BS213" i="45"/>
  <c r="BS234" i="45"/>
  <c r="BU98" i="46"/>
  <c r="BW54" i="47"/>
  <c r="BW24" i="47"/>
  <c r="BR223" i="45"/>
  <c r="BV223" i="45" s="1"/>
  <c r="BW223" i="45" s="1"/>
  <c r="BU223" i="45"/>
  <c r="AI143" i="45"/>
  <c r="BV143" i="45" s="1"/>
  <c r="BW143" i="45" s="1"/>
  <c r="BS143" i="45"/>
  <c r="AI216" i="45"/>
  <c r="BV216" i="45" s="1"/>
  <c r="BW216" i="45" s="1"/>
  <c r="BS216" i="45"/>
  <c r="AI167" i="45"/>
  <c r="BV167" i="45" s="1"/>
  <c r="BW167" i="45" s="1"/>
  <c r="BS167" i="45"/>
  <c r="AI209" i="45"/>
  <c r="BV209" i="45" s="1"/>
  <c r="BW209" i="45" s="1"/>
  <c r="BS209" i="45"/>
  <c r="BU204" i="45"/>
  <c r="AI204" i="45"/>
  <c r="BV204" i="45" s="1"/>
  <c r="BW204" i="45" s="1"/>
  <c r="BO39" i="45"/>
  <c r="BR39" i="45" s="1"/>
  <c r="AG39" i="45"/>
  <c r="AI39" i="45" s="1"/>
  <c r="BU26" i="45"/>
  <c r="AG26" i="45"/>
  <c r="AI26" i="45" s="1"/>
  <c r="BV26" i="45" s="1"/>
  <c r="BW26" i="45" s="1"/>
  <c r="BR93" i="45"/>
  <c r="BV93" i="45" s="1"/>
  <c r="BW93" i="45" s="1"/>
  <c r="BU93" i="45"/>
  <c r="BS149" i="45"/>
  <c r="BU153" i="45"/>
  <c r="AG153" i="45"/>
  <c r="AI153" i="45" s="1"/>
  <c r="BV153" i="45" s="1"/>
  <c r="BW153" i="45" s="1"/>
  <c r="BO235" i="45"/>
  <c r="BR235" i="45" s="1"/>
  <c r="AG235" i="45"/>
  <c r="AI235" i="45" s="1"/>
  <c r="BO165" i="45"/>
  <c r="BR165" i="45" s="1"/>
  <c r="AG165" i="45"/>
  <c r="AI165" i="45" s="1"/>
  <c r="BV200" i="45"/>
  <c r="BW200" i="45" s="1"/>
  <c r="BS111" i="45"/>
  <c r="BT236" i="45"/>
  <c r="BV65" i="45"/>
  <c r="BW65" i="45" s="1"/>
  <c r="BU97" i="46"/>
  <c r="BR153" i="46"/>
  <c r="BR244" i="46" s="1"/>
  <c r="BS153" i="46"/>
  <c r="BS98" i="46"/>
  <c r="BV154" i="46"/>
  <c r="BW154" i="46" s="1"/>
  <c r="BW153" i="46" s="1"/>
  <c r="BS201" i="46"/>
  <c r="BU153" i="46"/>
  <c r="AG244" i="46"/>
  <c r="BS172" i="46"/>
  <c r="AI193" i="46"/>
  <c r="AI97" i="46"/>
  <c r="BS97" i="46"/>
  <c r="BO244" i="46"/>
  <c r="BV144" i="46"/>
  <c r="AI143" i="46"/>
  <c r="BV97" i="46"/>
  <c r="BW24" i="46"/>
  <c r="BW97" i="46" s="1"/>
  <c r="BW194" i="46"/>
  <c r="BW193" i="46" s="1"/>
  <c r="BV193" i="46"/>
  <c r="BV100" i="46"/>
  <c r="AI98" i="46"/>
  <c r="AI172" i="46"/>
  <c r="BV202" i="46"/>
  <c r="AI201" i="46"/>
  <c r="AI153" i="46"/>
  <c r="BW181" i="46"/>
  <c r="BW172" i="46" s="1"/>
  <c r="BV172" i="46"/>
  <c r="BW215" i="42"/>
  <c r="AI61" i="45"/>
  <c r="BV61" i="45" s="1"/>
  <c r="BW61" i="45" s="1"/>
  <c r="BU61" i="45"/>
  <c r="AF236" i="45"/>
  <c r="BR31" i="45"/>
  <c r="BU62" i="45"/>
  <c r="AI62" i="45"/>
  <c r="BV62" i="45" s="1"/>
  <c r="BW62" i="45" s="1"/>
  <c r="AG31" i="45"/>
  <c r="AI31" i="45" s="1"/>
  <c r="AG27" i="45"/>
  <c r="AI27" i="45" s="1"/>
  <c r="BV27" i="45" s="1"/>
  <c r="BW27" i="45" s="1"/>
  <c r="AG33" i="45"/>
  <c r="AI33" i="45" s="1"/>
  <c r="BV33" i="45" s="1"/>
  <c r="BW33" i="45" s="1"/>
  <c r="AG52" i="45"/>
  <c r="AI52" i="45" s="1"/>
  <c r="AG68" i="45"/>
  <c r="AI68" i="45" s="1"/>
  <c r="BV68" i="45" s="1"/>
  <c r="BW68" i="45" s="1"/>
  <c r="BS206" i="45"/>
  <c r="BS235" i="45"/>
  <c r="AG32" i="45"/>
  <c r="AI32" i="45" s="1"/>
  <c r="BV32" i="45" s="1"/>
  <c r="BW32" i="45" s="1"/>
  <c r="BS225" i="45"/>
  <c r="AI141" i="45"/>
  <c r="BS141" i="45"/>
  <c r="BU66" i="45"/>
  <c r="AG174" i="45"/>
  <c r="AI174" i="45" s="1"/>
  <c r="AG84" i="45"/>
  <c r="AI84" i="45" s="1"/>
  <c r="BV84" i="45" s="1"/>
  <c r="BW84" i="45" s="1"/>
  <c r="BO102" i="45"/>
  <c r="BR102" i="45" s="1"/>
  <c r="AG103" i="45"/>
  <c r="AI103" i="45" s="1"/>
  <c r="BV103" i="45" s="1"/>
  <c r="BW103" i="45" s="1"/>
  <c r="AI29" i="45"/>
  <c r="BV29" i="45" s="1"/>
  <c r="BW29" i="45" s="1"/>
  <c r="BS29" i="45"/>
  <c r="AI155" i="45"/>
  <c r="BV155" i="45" s="1"/>
  <c r="BW155" i="45" s="1"/>
  <c r="BS155" i="45"/>
  <c r="AI156" i="45"/>
  <c r="BV156" i="45" s="1"/>
  <c r="BW156" i="45" s="1"/>
  <c r="BS156" i="45"/>
  <c r="AI108" i="45"/>
  <c r="BV108" i="45" s="1"/>
  <c r="BW108" i="45" s="1"/>
  <c r="BS108" i="45"/>
  <c r="AG70" i="45"/>
  <c r="AI70" i="45" s="1"/>
  <c r="BV70" i="45" s="1"/>
  <c r="BW70" i="45" s="1"/>
  <c r="AG226" i="45"/>
  <c r="AI226" i="45" s="1"/>
  <c r="BV226" i="45" s="1"/>
  <c r="BW226" i="45" s="1"/>
  <c r="BU65" i="45"/>
  <c r="BS32" i="45"/>
  <c r="AG79" i="45"/>
  <c r="AI79" i="45" s="1"/>
  <c r="BV79" i="45" s="1"/>
  <c r="BW79" i="45" s="1"/>
  <c r="BS84" i="45"/>
  <c r="AG159" i="45"/>
  <c r="AI159" i="45" s="1"/>
  <c r="BV159" i="45" s="1"/>
  <c r="BW159" i="45" s="1"/>
  <c r="BS80" i="45"/>
  <c r="AG158" i="45"/>
  <c r="AI158" i="45" s="1"/>
  <c r="AG166" i="45"/>
  <c r="AI166" i="45" s="1"/>
  <c r="BV166" i="45" s="1"/>
  <c r="BW166" i="45" s="1"/>
  <c r="AG67" i="45"/>
  <c r="AI67" i="45" s="1"/>
  <c r="BV67" i="45" s="1"/>
  <c r="BW67" i="45" s="1"/>
  <c r="BR127" i="45"/>
  <c r="AI127" i="45"/>
  <c r="AI102" i="45"/>
  <c r="BS102" i="45"/>
  <c r="BU190" i="45"/>
  <c r="BU163" i="45"/>
  <c r="AI220" i="45"/>
  <c r="BV220" i="45" s="1"/>
  <c r="BW220" i="45" s="1"/>
  <c r="BS220" i="45"/>
  <c r="AI48" i="45"/>
  <c r="BV48" i="45" s="1"/>
  <c r="BW48" i="45" s="1"/>
  <c r="BS48" i="45"/>
  <c r="AI116" i="45"/>
  <c r="BV116" i="45" s="1"/>
  <c r="BW116" i="45" s="1"/>
  <c r="BS116" i="45"/>
  <c r="AG117" i="45"/>
  <c r="AI117" i="45" s="1"/>
  <c r="BV117" i="45" s="1"/>
  <c r="BW117" i="45" s="1"/>
  <c r="AG168" i="45"/>
  <c r="AI168" i="45" s="1"/>
  <c r="BV168" i="45" s="1"/>
  <c r="BW168" i="45" s="1"/>
  <c r="AG126" i="45"/>
  <c r="AI126" i="45" s="1"/>
  <c r="BV126" i="45" s="1"/>
  <c r="BW126" i="45" s="1"/>
  <c r="BS52" i="45"/>
  <c r="AG77" i="45"/>
  <c r="AI77" i="45" s="1"/>
  <c r="BV77" i="45" s="1"/>
  <c r="BW77" i="45" s="1"/>
  <c r="AG114" i="45"/>
  <c r="AI114" i="45" s="1"/>
  <c r="BV114" i="45" s="1"/>
  <c r="BW114" i="45" s="1"/>
  <c r="BU188" i="45"/>
  <c r="BV195" i="45"/>
  <c r="BW195" i="45" s="1"/>
  <c r="BS26" i="45"/>
  <c r="AG161" i="45"/>
  <c r="AI161" i="45" s="1"/>
  <c r="BV161" i="45" s="1"/>
  <c r="BW161" i="45" s="1"/>
  <c r="BU37" i="45"/>
  <c r="AG78" i="45"/>
  <c r="AI78" i="45" s="1"/>
  <c r="BV78" i="45" s="1"/>
  <c r="BW78" i="45" s="1"/>
  <c r="BS158" i="45"/>
  <c r="AI185" i="45"/>
  <c r="AI182" i="45"/>
  <c r="BV182" i="45" s="1"/>
  <c r="BW182" i="45" s="1"/>
  <c r="BS182" i="45"/>
  <c r="AI232" i="45"/>
  <c r="BV232" i="45" s="1"/>
  <c r="BW232" i="45" s="1"/>
  <c r="BS232" i="45"/>
  <c r="AI98" i="45"/>
  <c r="BV98" i="45" s="1"/>
  <c r="BW98" i="45" s="1"/>
  <c r="BS98" i="45"/>
  <c r="AI41" i="45"/>
  <c r="BV41" i="45" s="1"/>
  <c r="BW41" i="45" s="1"/>
  <c r="BS41" i="45"/>
  <c r="AI64" i="45"/>
  <c r="BV64" i="45" s="1"/>
  <c r="BW64" i="45" s="1"/>
  <c r="BS64" i="45"/>
  <c r="AI139" i="45"/>
  <c r="BV139" i="45" s="1"/>
  <c r="BW139" i="45" s="1"/>
  <c r="BS139" i="45"/>
  <c r="AI100" i="45"/>
  <c r="BV100" i="45" s="1"/>
  <c r="BW100" i="45" s="1"/>
  <c r="BS100" i="45"/>
  <c r="AI193" i="45"/>
  <c r="BV193" i="45" s="1"/>
  <c r="BW193" i="45" s="1"/>
  <c r="BS193" i="45"/>
  <c r="AI120" i="45"/>
  <c r="BV120" i="45" s="1"/>
  <c r="BW120" i="45" s="1"/>
  <c r="BS120" i="45"/>
  <c r="AI136" i="45"/>
  <c r="BV136" i="45" s="1"/>
  <c r="BW136" i="45" s="1"/>
  <c r="BS136" i="45"/>
  <c r="AI75" i="45"/>
  <c r="BV75" i="45" s="1"/>
  <c r="BW75" i="45" s="1"/>
  <c r="BS75" i="45"/>
  <c r="AI97" i="45"/>
  <c r="BV97" i="45" s="1"/>
  <c r="BW97" i="45" s="1"/>
  <c r="BS97" i="45"/>
  <c r="BU44" i="45"/>
  <c r="AI44" i="45"/>
  <c r="BV44" i="45" s="1"/>
  <c r="BW44" i="45" s="1"/>
  <c r="BU36" i="45"/>
  <c r="AI36" i="45"/>
  <c r="BV36" i="45" s="1"/>
  <c r="BW36" i="45" s="1"/>
  <c r="AI163" i="45"/>
  <c r="BV163" i="45" s="1"/>
  <c r="BW163" i="45" s="1"/>
  <c r="BS163" i="45"/>
  <c r="AI191" i="45"/>
  <c r="BV191" i="45" s="1"/>
  <c r="BW191" i="45" s="1"/>
  <c r="BS191" i="45"/>
  <c r="AI106" i="45"/>
  <c r="BV106" i="45" s="1"/>
  <c r="BW106" i="45" s="1"/>
  <c r="BS106" i="45"/>
  <c r="AI183" i="45"/>
  <c r="BV183" i="45" s="1"/>
  <c r="BW183" i="45" s="1"/>
  <c r="BS183" i="45"/>
  <c r="AI28" i="45"/>
  <c r="BV28" i="45" s="1"/>
  <c r="BW28" i="45" s="1"/>
  <c r="BS28" i="45"/>
  <c r="AI172" i="45"/>
  <c r="BV172" i="45" s="1"/>
  <c r="BW172" i="45" s="1"/>
  <c r="BS172" i="45"/>
  <c r="BU170" i="45"/>
  <c r="AI170" i="45"/>
  <c r="BV170" i="45" s="1"/>
  <c r="BW170" i="45" s="1"/>
  <c r="AI128" i="45"/>
  <c r="BV128" i="45" s="1"/>
  <c r="BW128" i="45" s="1"/>
  <c r="BS128" i="45"/>
  <c r="BU150" i="45"/>
  <c r="BU164" i="45"/>
  <c r="BU179" i="45"/>
  <c r="BU88" i="45"/>
  <c r="AI38" i="45"/>
  <c r="BV38" i="45" s="1"/>
  <c r="BW38" i="45" s="1"/>
  <c r="BS38" i="45"/>
  <c r="AI76" i="45"/>
  <c r="BV76" i="45" s="1"/>
  <c r="BW76" i="45" s="1"/>
  <c r="BS76" i="45"/>
  <c r="AI112" i="45"/>
  <c r="BV112" i="45" s="1"/>
  <c r="BW112" i="45" s="1"/>
  <c r="BS112" i="45"/>
  <c r="AI71" i="45"/>
  <c r="BV71" i="45" s="1"/>
  <c r="BW71" i="45" s="1"/>
  <c r="BS71" i="45"/>
  <c r="AI151" i="45"/>
  <c r="BV151" i="45" s="1"/>
  <c r="BW151" i="45" s="1"/>
  <c r="BS151" i="45"/>
  <c r="BU187" i="45"/>
  <c r="BU189" i="45"/>
  <c r="AI231" i="45"/>
  <c r="BV231" i="45" s="1"/>
  <c r="BW231" i="45" s="1"/>
  <c r="BS231" i="45"/>
  <c r="AI115" i="45"/>
  <c r="BV115" i="45" s="1"/>
  <c r="BW115" i="45" s="1"/>
  <c r="BS115" i="45"/>
  <c r="BU129" i="45"/>
  <c r="AI124" i="45"/>
  <c r="BV124" i="45" s="1"/>
  <c r="BW124" i="45" s="1"/>
  <c r="BS124" i="45"/>
  <c r="AI101" i="45"/>
  <c r="BV101" i="45" s="1"/>
  <c r="BW101" i="45" s="1"/>
  <c r="BS101" i="45"/>
  <c r="AI176" i="45"/>
  <c r="BV176" i="45" s="1"/>
  <c r="BW176" i="45" s="1"/>
  <c r="BS176" i="45"/>
  <c r="AI99" i="45"/>
  <c r="BV99" i="45" s="1"/>
  <c r="BW99" i="45" s="1"/>
  <c r="BS99" i="45"/>
  <c r="BU132" i="45"/>
  <c r="AI215" i="45"/>
  <c r="BV215" i="45" s="1"/>
  <c r="BW215" i="45" s="1"/>
  <c r="BS215" i="45"/>
  <c r="AI211" i="45"/>
  <c r="BV211" i="45" s="1"/>
  <c r="BW211" i="45" s="1"/>
  <c r="BS211" i="45"/>
  <c r="AI171" i="45"/>
  <c r="BV171" i="45" s="1"/>
  <c r="BW171" i="45" s="1"/>
  <c r="BS171" i="45"/>
  <c r="AI150" i="45"/>
  <c r="BV150" i="45" s="1"/>
  <c r="BW150" i="45" s="1"/>
  <c r="BS150" i="45"/>
  <c r="AI184" i="45"/>
  <c r="BV184" i="45" s="1"/>
  <c r="BW184" i="45" s="1"/>
  <c r="BS184" i="45"/>
  <c r="AI164" i="45"/>
  <c r="BV164" i="45" s="1"/>
  <c r="BW164" i="45" s="1"/>
  <c r="BS164" i="45"/>
  <c r="AI192" i="45"/>
  <c r="BV192" i="45" s="1"/>
  <c r="BW192" i="45" s="1"/>
  <c r="BS192" i="45"/>
  <c r="AI89" i="45"/>
  <c r="BV89" i="45" s="1"/>
  <c r="BW89" i="45" s="1"/>
  <c r="BS89" i="45"/>
  <c r="AI221" i="45"/>
  <c r="BV221" i="45" s="1"/>
  <c r="BW221" i="45" s="1"/>
  <c r="BS221" i="45"/>
  <c r="BU31" i="45"/>
  <c r="BO91" i="45"/>
  <c r="BR91" i="45" s="1"/>
  <c r="BV91" i="45" s="1"/>
  <c r="BW91" i="45" s="1"/>
  <c r="BS91" i="45"/>
  <c r="BO140" i="45"/>
  <c r="BR140" i="45" s="1"/>
  <c r="BV140" i="45" s="1"/>
  <c r="BW140" i="45" s="1"/>
  <c r="BS140" i="45"/>
  <c r="BS117" i="45"/>
  <c r="AI133" i="45"/>
  <c r="BV133" i="45" s="1"/>
  <c r="BW133" i="45" s="1"/>
  <c r="BS133" i="45"/>
  <c r="AI218" i="45"/>
  <c r="BV218" i="45" s="1"/>
  <c r="BW218" i="45" s="1"/>
  <c r="BS218" i="45"/>
  <c r="AI229" i="45"/>
  <c r="BV229" i="45" s="1"/>
  <c r="BW229" i="45" s="1"/>
  <c r="BS229" i="45"/>
  <c r="BU110" i="45"/>
  <c r="AI110" i="45"/>
  <c r="BV110" i="45" s="1"/>
  <c r="BW110" i="45" s="1"/>
  <c r="BO181" i="45"/>
  <c r="BR181" i="45" s="1"/>
  <c r="BV181" i="45" s="1"/>
  <c r="BW181" i="45" s="1"/>
  <c r="BS181" i="45"/>
  <c r="AI105" i="45"/>
  <c r="BV105" i="45" s="1"/>
  <c r="BW105" i="45" s="1"/>
  <c r="BS105" i="45"/>
  <c r="AI160" i="45"/>
  <c r="BV160" i="45" s="1"/>
  <c r="BW160" i="45" s="1"/>
  <c r="BS160" i="45"/>
  <c r="AI173" i="45"/>
  <c r="BV173" i="45" s="1"/>
  <c r="BW173" i="45" s="1"/>
  <c r="BS173" i="45"/>
  <c r="BS222" i="45"/>
  <c r="BO222" i="45"/>
  <c r="BR222" i="45" s="1"/>
  <c r="BV222" i="45" s="1"/>
  <c r="BW222" i="45" s="1"/>
  <c r="AI129" i="45"/>
  <c r="BV129" i="45" s="1"/>
  <c r="BW129" i="45" s="1"/>
  <c r="BS129" i="45"/>
  <c r="BU33" i="45"/>
  <c r="BV52" i="45"/>
  <c r="BW52" i="45" s="1"/>
  <c r="BU52" i="45"/>
  <c r="BU68" i="45"/>
  <c r="AG73" i="45"/>
  <c r="AI107" i="45"/>
  <c r="BV107" i="45" s="1"/>
  <c r="BW107" i="45" s="1"/>
  <c r="BS107" i="45"/>
  <c r="AI90" i="45"/>
  <c r="BV90" i="45" s="1"/>
  <c r="BW90" i="45" s="1"/>
  <c r="BS90" i="45"/>
  <c r="AI146" i="45"/>
  <c r="BV146" i="45" s="1"/>
  <c r="BW146" i="45" s="1"/>
  <c r="BS146" i="45"/>
  <c r="AI224" i="45"/>
  <c r="BV224" i="45" s="1"/>
  <c r="BW224" i="45" s="1"/>
  <c r="BS224" i="45"/>
  <c r="AI207" i="45"/>
  <c r="BV207" i="45" s="1"/>
  <c r="BW207" i="45" s="1"/>
  <c r="BS207" i="45"/>
  <c r="AI51" i="45"/>
  <c r="BV51" i="45" s="1"/>
  <c r="BW51" i="45" s="1"/>
  <c r="BS51" i="45"/>
  <c r="AI53" i="45"/>
  <c r="BV53" i="45" s="1"/>
  <c r="BW53" i="45" s="1"/>
  <c r="BS53" i="45"/>
  <c r="AI83" i="45"/>
  <c r="BV83" i="45" s="1"/>
  <c r="BW83" i="45" s="1"/>
  <c r="BS83" i="45"/>
  <c r="AI86" i="45"/>
  <c r="BV86" i="45" s="1"/>
  <c r="BW86" i="45" s="1"/>
  <c r="BS86" i="45"/>
  <c r="AI46" i="45"/>
  <c r="BV46" i="45" s="1"/>
  <c r="BW46" i="45" s="1"/>
  <c r="BS46" i="45"/>
  <c r="AI169" i="45"/>
  <c r="BV169" i="45" s="1"/>
  <c r="BW169" i="45" s="1"/>
  <c r="BS169" i="45"/>
  <c r="AG87" i="45"/>
  <c r="BU127" i="45"/>
  <c r="AI217" i="45"/>
  <c r="BV217" i="45" s="1"/>
  <c r="BW217" i="45" s="1"/>
  <c r="BS217" i="45"/>
  <c r="BV206" i="45"/>
  <c r="BW206" i="45" s="1"/>
  <c r="BU206" i="45"/>
  <c r="BU235" i="45"/>
  <c r="AG210" i="45"/>
  <c r="BO162" i="45"/>
  <c r="BR162" i="45" s="1"/>
  <c r="BV162" i="45" s="1"/>
  <c r="BW162" i="45" s="1"/>
  <c r="BS162" i="45"/>
  <c r="AI24" i="45"/>
  <c r="BS24" i="45"/>
  <c r="BO142" i="45"/>
  <c r="BR142" i="45" s="1"/>
  <c r="BV142" i="45" s="1"/>
  <c r="BW142" i="45" s="1"/>
  <c r="BS142" i="45"/>
  <c r="BO144" i="45"/>
  <c r="BR144" i="45" s="1"/>
  <c r="BV144" i="45" s="1"/>
  <c r="BW144" i="45" s="1"/>
  <c r="BS144" i="45"/>
  <c r="AI30" i="45"/>
  <c r="BV30" i="45" s="1"/>
  <c r="BW30" i="45" s="1"/>
  <c r="BS30" i="45"/>
  <c r="BU194" i="45"/>
  <c r="AI194" i="45"/>
  <c r="BV194" i="45" s="1"/>
  <c r="BW194" i="45" s="1"/>
  <c r="BU32" i="45"/>
  <c r="BS79" i="45"/>
  <c r="AI104" i="45"/>
  <c r="BV104" i="45" s="1"/>
  <c r="BW104" i="45" s="1"/>
  <c r="BS104" i="45"/>
  <c r="AI154" i="45"/>
  <c r="BV154" i="45" s="1"/>
  <c r="BW154" i="45" s="1"/>
  <c r="BS154" i="45"/>
  <c r="BU157" i="45"/>
  <c r="BU49" i="45"/>
  <c r="BU143" i="45"/>
  <c r="BU184" i="45"/>
  <c r="BU192" i="45"/>
  <c r="BU175" i="45"/>
  <c r="BU180" i="45"/>
  <c r="BU89" i="45"/>
  <c r="BU193" i="45"/>
  <c r="BU38" i="45"/>
  <c r="BU76" i="45"/>
  <c r="AI123" i="45"/>
  <c r="BV123" i="45" s="1"/>
  <c r="BW123" i="45" s="1"/>
  <c r="BS123" i="45"/>
  <c r="BV174" i="45"/>
  <c r="BW174" i="45" s="1"/>
  <c r="BU174" i="45"/>
  <c r="AI147" i="45"/>
  <c r="BV147" i="45" s="1"/>
  <c r="BW147" i="45" s="1"/>
  <c r="BS147" i="45"/>
  <c r="AG178" i="45"/>
  <c r="AI188" i="45"/>
  <c r="BV188" i="45" s="1"/>
  <c r="BW188" i="45" s="1"/>
  <c r="BS188" i="45"/>
  <c r="AI187" i="45"/>
  <c r="BV187" i="45" s="1"/>
  <c r="BW187" i="45" s="1"/>
  <c r="BS187" i="45"/>
  <c r="AI189" i="45"/>
  <c r="BV189" i="45" s="1"/>
  <c r="BW189" i="45" s="1"/>
  <c r="BS189" i="45"/>
  <c r="BO47" i="45"/>
  <c r="BR47" i="45" s="1"/>
  <c r="BV47" i="45" s="1"/>
  <c r="BW47" i="45" s="1"/>
  <c r="BS47" i="45"/>
  <c r="BO92" i="45"/>
  <c r="BR92" i="45" s="1"/>
  <c r="BV92" i="45" s="1"/>
  <c r="BW92" i="45" s="1"/>
  <c r="BS92" i="45"/>
  <c r="BU173" i="45"/>
  <c r="BS94" i="45"/>
  <c r="BO94" i="45"/>
  <c r="BR94" i="45" s="1"/>
  <c r="BV94" i="45" s="1"/>
  <c r="BW94" i="45" s="1"/>
  <c r="BU195" i="45"/>
  <c r="BU196" i="45"/>
  <c r="AI196" i="45"/>
  <c r="BV196" i="45" s="1"/>
  <c r="BW196" i="45" s="1"/>
  <c r="BU42" i="45"/>
  <c r="AI42" i="45"/>
  <c r="BV42" i="45" s="1"/>
  <c r="BW42" i="45" s="1"/>
  <c r="BU59" i="45"/>
  <c r="AI59" i="45"/>
  <c r="BV59" i="45" s="1"/>
  <c r="BW59" i="45" s="1"/>
  <c r="BS161" i="45"/>
  <c r="BO69" i="45"/>
  <c r="BR69" i="45" s="1"/>
  <c r="BV69" i="45" s="1"/>
  <c r="BW69" i="45" s="1"/>
  <c r="BS69" i="45"/>
  <c r="AI74" i="45"/>
  <c r="BV74" i="45" s="1"/>
  <c r="BW74" i="45" s="1"/>
  <c r="BS74" i="45"/>
  <c r="BU84" i="45"/>
  <c r="BU191" i="45"/>
  <c r="AI54" i="45"/>
  <c r="BV54" i="45" s="1"/>
  <c r="BW54" i="45" s="1"/>
  <c r="BS54" i="45"/>
  <c r="BU101" i="45"/>
  <c r="BU176" i="45"/>
  <c r="AI37" i="45"/>
  <c r="BV37" i="45" s="1"/>
  <c r="BW37" i="45" s="1"/>
  <c r="BS37" i="45"/>
  <c r="BV80" i="45"/>
  <c r="BW80" i="45" s="1"/>
  <c r="BU80" i="45"/>
  <c r="BU99" i="45"/>
  <c r="AG113" i="45"/>
  <c r="AI132" i="45"/>
  <c r="BV132" i="45" s="1"/>
  <c r="BW132" i="45" s="1"/>
  <c r="BS132" i="45"/>
  <c r="AI85" i="45"/>
  <c r="BV85" i="45" s="1"/>
  <c r="BW85" i="45" s="1"/>
  <c r="BS85" i="45"/>
  <c r="BU165" i="45"/>
  <c r="BO205" i="45"/>
  <c r="BR205" i="45" s="1"/>
  <c r="BV205" i="45" s="1"/>
  <c r="BW205" i="45" s="1"/>
  <c r="BS205" i="45"/>
  <c r="BO219" i="45"/>
  <c r="BR219" i="45" s="1"/>
  <c r="BV219" i="45" s="1"/>
  <c r="BW219" i="45" s="1"/>
  <c r="BS219" i="45"/>
  <c r="BS78" i="45"/>
  <c r="BV158" i="45"/>
  <c r="BW158" i="45" s="1"/>
  <c r="BU158" i="45"/>
  <c r="BU166" i="45"/>
  <c r="AI152" i="45"/>
  <c r="BV152" i="45" s="1"/>
  <c r="BW152" i="45" s="1"/>
  <c r="BS152" i="45"/>
  <c r="AI228" i="45"/>
  <c r="BV228" i="45" s="1"/>
  <c r="BW228" i="45" s="1"/>
  <c r="BS228" i="45"/>
  <c r="AG230" i="45"/>
  <c r="BU198" i="45"/>
  <c r="AI198" i="45"/>
  <c r="BV198" i="45" s="1"/>
  <c r="BW198" i="45" s="1"/>
  <c r="BU102" i="45"/>
  <c r="BU103" i="45"/>
  <c r="BS185" i="45"/>
  <c r="BS50" i="45"/>
  <c r="BO50" i="45"/>
  <c r="BR50" i="45" s="1"/>
  <c r="BV50" i="45" s="1"/>
  <c r="BW50" i="45" s="1"/>
  <c r="BS82" i="45"/>
  <c r="BO82" i="45"/>
  <c r="BR82" i="45" s="1"/>
  <c r="BV82" i="45" s="1"/>
  <c r="BW82" i="45" s="1"/>
  <c r="BU104" i="45"/>
  <c r="BU67" i="45"/>
  <c r="BU39" i="45" l="1"/>
  <c r="BS226" i="45"/>
  <c r="BU141" i="45"/>
  <c r="BS114" i="45"/>
  <c r="BV127" i="45"/>
  <c r="BS168" i="45"/>
  <c r="BS70" i="45"/>
  <c r="BV235" i="45"/>
  <c r="BW235" i="45" s="1"/>
  <c r="BU95" i="45"/>
  <c r="BS159" i="45"/>
  <c r="BS77" i="45"/>
  <c r="BS33" i="45"/>
  <c r="BV31" i="45"/>
  <c r="BW31" i="45" s="1"/>
  <c r="BV165" i="45"/>
  <c r="BW165" i="45" s="1"/>
  <c r="BV39" i="45"/>
  <c r="BW39" i="45" s="1"/>
  <c r="BS153" i="45"/>
  <c r="BS27" i="45"/>
  <c r="BV95" i="45"/>
  <c r="BW95" i="45" s="1"/>
  <c r="BS103" i="45"/>
  <c r="BS39" i="45"/>
  <c r="BS126" i="45"/>
  <c r="BV141" i="45"/>
  <c r="BW141" i="45" s="1"/>
  <c r="BS68" i="45"/>
  <c r="BS31" i="45"/>
  <c r="BS165" i="45"/>
  <c r="BU244" i="46"/>
  <c r="BV153" i="46"/>
  <c r="BS244" i="46"/>
  <c r="AI244" i="46"/>
  <c r="BW100" i="46"/>
  <c r="BW98" i="46" s="1"/>
  <c r="BV98" i="46"/>
  <c r="BV201" i="46"/>
  <c r="BW202" i="46"/>
  <c r="BW201" i="46" s="1"/>
  <c r="BV143" i="46"/>
  <c r="BW144" i="46"/>
  <c r="BW143" i="46" s="1"/>
  <c r="BV185" i="45"/>
  <c r="BW185" i="45" s="1"/>
  <c r="BV24" i="45"/>
  <c r="BO236" i="45"/>
  <c r="BS67" i="45"/>
  <c r="BV102" i="45"/>
  <c r="BW102" i="45" s="1"/>
  <c r="BS174" i="45"/>
  <c r="BR236" i="45"/>
  <c r="AG236" i="45"/>
  <c r="BU142" i="45"/>
  <c r="BS166" i="45"/>
  <c r="BU219" i="45"/>
  <c r="BW127" i="45"/>
  <c r="BU205" i="45"/>
  <c r="BU144" i="45"/>
  <c r="BU162" i="45"/>
  <c r="AI230" i="45"/>
  <c r="BV230" i="45" s="1"/>
  <c r="BW230" i="45" s="1"/>
  <c r="BS230" i="45"/>
  <c r="AI113" i="45"/>
  <c r="BV113" i="45" s="1"/>
  <c r="BW113" i="45" s="1"/>
  <c r="BS113" i="45"/>
  <c r="AI210" i="45"/>
  <c r="BV210" i="45" s="1"/>
  <c r="BW210" i="45" s="1"/>
  <c r="BS210" i="45"/>
  <c r="BU82" i="45"/>
  <c r="BU50" i="45"/>
  <c r="BU94" i="45"/>
  <c r="BU92" i="45"/>
  <c r="BU47" i="45"/>
  <c r="BU222" i="45"/>
  <c r="BU181" i="45"/>
  <c r="BU140" i="45"/>
  <c r="BU91" i="45"/>
  <c r="AI178" i="45"/>
  <c r="BV178" i="45" s="1"/>
  <c r="BW178" i="45" s="1"/>
  <c r="BS178" i="45"/>
  <c r="AI87" i="45"/>
  <c r="BV87" i="45" s="1"/>
  <c r="BW87" i="45" s="1"/>
  <c r="BS87" i="45"/>
  <c r="AI73" i="45"/>
  <c r="BV73" i="45" s="1"/>
  <c r="BW73" i="45" s="1"/>
  <c r="BS73" i="45"/>
  <c r="BU69" i="45"/>
  <c r="BS236" i="45" l="1"/>
  <c r="BU236" i="45"/>
  <c r="BV244" i="46"/>
  <c r="BW244" i="46"/>
  <c r="BW24" i="45"/>
  <c r="BW236" i="45" s="1"/>
  <c r="BV236" i="45"/>
  <c r="AI236" i="45"/>
  <c r="BT191" i="42"/>
  <c r="BT192" i="42"/>
  <c r="BQ25" i="42"/>
  <c r="BQ26" i="42"/>
  <c r="BQ27" i="42"/>
  <c r="BQ28" i="42"/>
  <c r="BQ29" i="42"/>
  <c r="BQ30" i="42"/>
  <c r="BQ31" i="42"/>
  <c r="BQ32" i="42"/>
  <c r="BQ33" i="42"/>
  <c r="BQ34" i="42"/>
  <c r="BQ35" i="42"/>
  <c r="BQ36" i="42"/>
  <c r="BQ37" i="42"/>
  <c r="BQ38" i="42"/>
  <c r="BQ39" i="42"/>
  <c r="BQ40" i="42"/>
  <c r="BQ41" i="42"/>
  <c r="BQ42" i="42"/>
  <c r="BQ43" i="42"/>
  <c r="BQ44" i="42"/>
  <c r="BQ45" i="42"/>
  <c r="BQ46" i="42"/>
  <c r="BQ47" i="42"/>
  <c r="BQ48" i="42"/>
  <c r="BQ49" i="42"/>
  <c r="BQ50" i="42"/>
  <c r="BQ51" i="42"/>
  <c r="BQ52" i="42"/>
  <c r="BQ54" i="42"/>
  <c r="BQ55" i="42"/>
  <c r="BQ56" i="42"/>
  <c r="BQ57" i="42"/>
  <c r="BQ58" i="42"/>
  <c r="BQ59" i="42"/>
  <c r="BQ60" i="42"/>
  <c r="BQ61" i="42"/>
  <c r="BQ62" i="42"/>
  <c r="BQ63" i="42"/>
  <c r="BQ64" i="42"/>
  <c r="BQ65" i="42"/>
  <c r="BQ66" i="42"/>
  <c r="BQ67" i="42"/>
  <c r="BQ68" i="42"/>
  <c r="BQ69" i="42"/>
  <c r="BQ70" i="42"/>
  <c r="BQ71" i="42"/>
  <c r="BQ72" i="42"/>
  <c r="BQ73" i="42"/>
  <c r="BQ74" i="42"/>
  <c r="BQ75" i="42"/>
  <c r="BQ76" i="42"/>
  <c r="BQ77" i="42"/>
  <c r="BQ78" i="42"/>
  <c r="BQ79" i="42"/>
  <c r="BQ80" i="42"/>
  <c r="BQ81" i="42"/>
  <c r="BQ82" i="42"/>
  <c r="BQ83" i="42"/>
  <c r="BQ84" i="42"/>
  <c r="BQ85" i="42"/>
  <c r="BQ86" i="42"/>
  <c r="BQ87" i="42"/>
  <c r="BQ88" i="42"/>
  <c r="BQ89" i="42"/>
  <c r="BQ90" i="42"/>
  <c r="BQ91" i="42"/>
  <c r="BQ92" i="42"/>
  <c r="BQ93" i="42"/>
  <c r="BI25" i="42"/>
  <c r="BI26" i="42"/>
  <c r="BI27" i="42"/>
  <c r="BI28" i="42"/>
  <c r="BI29" i="42"/>
  <c r="BI30" i="42"/>
  <c r="BI31" i="42"/>
  <c r="BI32" i="42"/>
  <c r="BI33" i="42"/>
  <c r="BI34" i="42"/>
  <c r="BI35" i="42"/>
  <c r="BI36" i="42"/>
  <c r="BI37" i="42"/>
  <c r="BI38" i="42"/>
  <c r="BI39" i="42"/>
  <c r="BI40" i="42"/>
  <c r="BI41" i="42"/>
  <c r="BI42" i="42"/>
  <c r="BI43" i="42"/>
  <c r="BI44" i="42"/>
  <c r="BI45" i="42"/>
  <c r="BI46" i="42"/>
  <c r="BI47" i="42"/>
  <c r="BI48" i="42"/>
  <c r="BI49" i="42"/>
  <c r="BI50" i="42"/>
  <c r="BI51" i="42"/>
  <c r="BI52" i="42"/>
  <c r="BI54" i="42"/>
  <c r="BI55" i="42"/>
  <c r="BI56" i="42"/>
  <c r="BI57" i="42"/>
  <c r="BI58" i="42"/>
  <c r="BI59" i="42"/>
  <c r="BI60" i="42"/>
  <c r="BI61" i="42"/>
  <c r="BI62" i="42"/>
  <c r="BI63" i="42"/>
  <c r="BI64" i="42"/>
  <c r="BI65" i="42"/>
  <c r="BI66" i="42"/>
  <c r="BI67" i="42"/>
  <c r="BI68" i="42"/>
  <c r="BI69" i="42"/>
  <c r="BI70" i="42"/>
  <c r="BI71" i="42"/>
  <c r="BI72" i="42"/>
  <c r="BI73" i="42"/>
  <c r="BI74" i="42"/>
  <c r="BI75" i="42"/>
  <c r="BI76" i="42"/>
  <c r="BI77" i="42"/>
  <c r="BI78" i="42"/>
  <c r="BI79" i="42"/>
  <c r="BI80" i="42"/>
  <c r="BI81" i="42"/>
  <c r="BI82" i="42"/>
  <c r="BI83" i="42"/>
  <c r="BI84" i="42"/>
  <c r="BI85" i="42"/>
  <c r="BI86" i="42"/>
  <c r="BI87" i="42"/>
  <c r="BI88" i="42"/>
  <c r="BI89" i="42"/>
  <c r="BI90" i="42"/>
  <c r="BI91" i="42"/>
  <c r="BI92" i="42"/>
  <c r="BI93" i="42"/>
  <c r="BI98" i="42"/>
  <c r="BI99" i="42"/>
  <c r="BI100" i="42"/>
  <c r="BI101" i="42"/>
  <c r="BI102" i="42"/>
  <c r="BI103" i="42"/>
  <c r="BI104" i="42"/>
  <c r="BI105" i="42"/>
  <c r="BI106" i="42"/>
  <c r="BI107" i="42"/>
  <c r="BI108" i="42"/>
  <c r="BI109" i="42"/>
  <c r="BI110" i="42"/>
  <c r="BI111" i="42"/>
  <c r="BI112" i="42"/>
  <c r="BI113" i="42"/>
  <c r="BI114" i="42"/>
  <c r="BI115" i="42"/>
  <c r="BI116" i="42"/>
  <c r="BI117" i="42"/>
  <c r="BI118" i="42"/>
  <c r="BI119" i="42"/>
  <c r="BI120" i="42"/>
  <c r="BI121" i="42"/>
  <c r="BI122" i="42"/>
  <c r="BI123" i="42"/>
  <c r="BI124" i="42"/>
  <c r="BI125" i="42"/>
  <c r="BI126" i="42"/>
  <c r="BI127" i="42"/>
  <c r="BI128" i="42"/>
  <c r="BI129" i="42"/>
  <c r="BI130" i="42"/>
  <c r="BI131" i="42"/>
  <c r="BI132" i="42"/>
  <c r="BI133" i="42"/>
  <c r="BI134" i="42"/>
  <c r="BI135" i="42"/>
  <c r="BI136" i="42"/>
  <c r="BI137" i="42"/>
  <c r="BI138" i="42"/>
  <c r="BI139" i="42"/>
  <c r="BI140" i="42"/>
  <c r="BE25" i="42"/>
  <c r="BE26" i="42"/>
  <c r="BE27" i="42"/>
  <c r="BE28" i="42"/>
  <c r="BE29" i="42"/>
  <c r="BE30" i="42"/>
  <c r="BE31" i="42"/>
  <c r="BE32" i="42"/>
  <c r="BE33" i="42"/>
  <c r="BE34" i="42"/>
  <c r="BE35" i="42"/>
  <c r="BE36" i="42"/>
  <c r="BE37" i="42"/>
  <c r="BE38" i="42"/>
  <c r="BE39" i="42"/>
  <c r="BE40" i="42"/>
  <c r="BE41" i="42"/>
  <c r="BE42" i="42"/>
  <c r="BE43" i="42"/>
  <c r="BE44" i="42"/>
  <c r="BE45" i="42"/>
  <c r="BE46" i="42"/>
  <c r="BE47" i="42"/>
  <c r="BE48" i="42"/>
  <c r="BE49" i="42"/>
  <c r="BE50" i="42"/>
  <c r="BE51" i="42"/>
  <c r="BE52" i="42"/>
  <c r="BE54" i="42"/>
  <c r="BE55" i="42"/>
  <c r="BE56" i="42"/>
  <c r="BE57" i="42"/>
  <c r="BE58" i="42"/>
  <c r="BE59" i="42"/>
  <c r="BE60" i="42"/>
  <c r="BE61" i="42"/>
  <c r="BE62" i="42"/>
  <c r="BE63" i="42"/>
  <c r="BE64" i="42"/>
  <c r="BE65" i="42"/>
  <c r="BE66" i="42"/>
  <c r="BE67" i="42"/>
  <c r="BE68" i="42"/>
  <c r="BE69" i="42"/>
  <c r="BE70" i="42"/>
  <c r="BE71" i="42"/>
  <c r="BE72" i="42"/>
  <c r="BE73" i="42"/>
  <c r="BE74" i="42"/>
  <c r="BE75" i="42"/>
  <c r="BE76" i="42"/>
  <c r="BE77" i="42"/>
  <c r="BE78" i="42"/>
  <c r="BE79" i="42"/>
  <c r="BE80" i="42"/>
  <c r="BE81" i="42"/>
  <c r="BE82" i="42"/>
  <c r="BE83" i="42"/>
  <c r="BE84" i="42"/>
  <c r="BE85" i="42"/>
  <c r="BE86" i="42"/>
  <c r="BE87" i="42"/>
  <c r="BE88" i="42"/>
  <c r="BE89" i="42"/>
  <c r="BE90" i="42"/>
  <c r="BE91" i="42"/>
  <c r="BE92" i="42"/>
  <c r="BE93" i="42"/>
  <c r="AV25" i="42"/>
  <c r="AV26" i="42"/>
  <c r="AV27" i="42"/>
  <c r="AV28" i="42"/>
  <c r="AV29" i="42"/>
  <c r="AV30" i="42"/>
  <c r="AV31" i="42"/>
  <c r="AV32" i="42"/>
  <c r="AV33" i="42"/>
  <c r="AV34" i="42"/>
  <c r="AV35" i="42"/>
  <c r="AV36" i="42"/>
  <c r="AV37" i="42"/>
  <c r="AV38" i="42"/>
  <c r="AV39" i="42"/>
  <c r="AV40" i="42"/>
  <c r="AV41" i="42"/>
  <c r="AV42" i="42"/>
  <c r="AV43" i="42"/>
  <c r="AV44" i="42"/>
  <c r="AV45" i="42"/>
  <c r="AV46" i="42"/>
  <c r="AV47" i="42"/>
  <c r="AV48" i="42"/>
  <c r="AV49" i="42"/>
  <c r="AV50" i="42"/>
  <c r="AV51" i="42"/>
  <c r="AV52" i="42"/>
  <c r="AV54" i="42"/>
  <c r="AV55" i="42"/>
  <c r="AV56" i="42"/>
  <c r="AV57" i="42"/>
  <c r="AV58" i="42"/>
  <c r="AV59" i="42"/>
  <c r="AV60" i="42"/>
  <c r="AV61" i="42"/>
  <c r="AV62" i="42"/>
  <c r="AV63" i="42"/>
  <c r="AV64" i="42"/>
  <c r="AV65" i="42"/>
  <c r="AV66" i="42"/>
  <c r="AV67" i="42"/>
  <c r="AV68" i="42"/>
  <c r="AV69" i="42"/>
  <c r="AV70" i="42"/>
  <c r="AV71" i="42"/>
  <c r="AV72" i="42"/>
  <c r="AV73" i="42"/>
  <c r="AV74" i="42"/>
  <c r="AV75" i="42"/>
  <c r="AV76" i="42"/>
  <c r="AV77" i="42"/>
  <c r="AV78" i="42"/>
  <c r="AV79" i="42"/>
  <c r="AV80" i="42"/>
  <c r="AV81" i="42"/>
  <c r="AV82" i="42"/>
  <c r="AV83" i="42"/>
  <c r="AV84" i="42"/>
  <c r="AV85" i="42"/>
  <c r="AV86" i="42"/>
  <c r="AV87" i="42"/>
  <c r="AV88" i="42"/>
  <c r="AV89" i="42"/>
  <c r="AV90" i="42"/>
  <c r="AV91" i="42"/>
  <c r="AV92" i="42"/>
  <c r="AV93" i="42"/>
  <c r="AT25" i="42"/>
  <c r="AT26" i="42"/>
  <c r="AX26" i="42" s="1"/>
  <c r="AT27" i="42"/>
  <c r="AT28" i="42"/>
  <c r="AT29" i="42"/>
  <c r="AT30" i="42"/>
  <c r="AX30" i="42" s="1"/>
  <c r="AT31" i="42"/>
  <c r="AT32" i="42"/>
  <c r="AT33" i="42"/>
  <c r="AT34" i="42"/>
  <c r="AX34" i="42" s="1"/>
  <c r="AT35" i="42"/>
  <c r="AT36" i="42"/>
  <c r="AT37" i="42"/>
  <c r="AT38" i="42"/>
  <c r="AX38" i="42" s="1"/>
  <c r="AT39" i="42"/>
  <c r="AT40" i="42"/>
  <c r="AT41" i="42"/>
  <c r="AT42" i="42"/>
  <c r="AX42" i="42" s="1"/>
  <c r="AT43" i="42"/>
  <c r="AT44" i="42"/>
  <c r="AT45" i="42"/>
  <c r="AT46" i="42"/>
  <c r="AX46" i="42" s="1"/>
  <c r="AT47" i="42"/>
  <c r="AT48" i="42"/>
  <c r="AT49" i="42"/>
  <c r="AT50" i="42"/>
  <c r="AT51" i="42"/>
  <c r="AT52" i="42"/>
  <c r="AT54" i="42"/>
  <c r="AT55" i="42"/>
  <c r="AT56" i="42"/>
  <c r="AT57" i="42"/>
  <c r="AT58" i="42"/>
  <c r="AT59" i="42"/>
  <c r="AT60" i="42"/>
  <c r="AT61" i="42"/>
  <c r="AT62" i="42"/>
  <c r="AT63" i="42"/>
  <c r="AT64" i="42"/>
  <c r="AT65" i="42"/>
  <c r="AT66" i="42"/>
  <c r="AT67" i="42"/>
  <c r="AT68" i="42"/>
  <c r="AT69" i="42"/>
  <c r="AT70" i="42"/>
  <c r="AT71" i="42"/>
  <c r="AT72" i="42"/>
  <c r="AT73" i="42"/>
  <c r="AT74" i="42"/>
  <c r="AT75" i="42"/>
  <c r="AT76" i="42"/>
  <c r="AT77" i="42"/>
  <c r="AX77" i="42" s="1"/>
  <c r="AT78" i="42"/>
  <c r="AT79" i="42"/>
  <c r="AT80" i="42"/>
  <c r="AT81" i="42"/>
  <c r="AT82" i="42"/>
  <c r="AT83" i="42"/>
  <c r="AT84" i="42"/>
  <c r="AT85" i="42"/>
  <c r="AT86" i="42"/>
  <c r="AT87" i="42"/>
  <c r="AT88" i="42"/>
  <c r="AX88" i="42" s="1"/>
  <c r="AT89" i="42"/>
  <c r="AT90" i="42"/>
  <c r="AT91" i="42"/>
  <c r="AT92" i="42"/>
  <c r="AT93" i="42"/>
  <c r="AP25" i="42"/>
  <c r="AP26" i="42"/>
  <c r="AP27" i="42"/>
  <c r="AP28" i="42"/>
  <c r="AP29" i="42"/>
  <c r="AP30" i="42"/>
  <c r="AP31" i="42"/>
  <c r="AP32" i="42"/>
  <c r="AP33" i="42"/>
  <c r="AP34" i="42"/>
  <c r="AP35" i="42"/>
  <c r="AP36" i="42"/>
  <c r="AP37" i="42"/>
  <c r="AP38" i="42"/>
  <c r="AP39" i="42"/>
  <c r="AP40" i="42"/>
  <c r="AP41" i="42"/>
  <c r="AP42" i="42"/>
  <c r="AP43" i="42"/>
  <c r="AP44" i="42"/>
  <c r="AP45" i="42"/>
  <c r="AP46" i="42"/>
  <c r="AP47" i="42"/>
  <c r="AP48" i="42"/>
  <c r="AP49" i="42"/>
  <c r="AP50" i="42"/>
  <c r="AP51" i="42"/>
  <c r="AP52" i="42"/>
  <c r="AP54" i="42"/>
  <c r="AP55" i="42"/>
  <c r="AP56" i="42"/>
  <c r="AP57" i="42"/>
  <c r="AP58" i="42"/>
  <c r="AP59" i="42"/>
  <c r="AP60" i="42"/>
  <c r="AP61" i="42"/>
  <c r="AP62" i="42"/>
  <c r="AP63" i="42"/>
  <c r="AP64" i="42"/>
  <c r="AP65" i="42"/>
  <c r="AP66" i="42"/>
  <c r="AP67" i="42"/>
  <c r="AP68" i="42"/>
  <c r="AP69" i="42"/>
  <c r="AP70" i="42"/>
  <c r="AP71" i="42"/>
  <c r="AP72" i="42"/>
  <c r="AP73" i="42"/>
  <c r="AP74" i="42"/>
  <c r="AP75" i="42"/>
  <c r="AP76" i="42"/>
  <c r="AP77" i="42"/>
  <c r="AP78" i="42"/>
  <c r="AP79" i="42"/>
  <c r="AP80" i="42"/>
  <c r="AP81" i="42"/>
  <c r="AP82" i="42"/>
  <c r="AP83" i="42"/>
  <c r="AP84" i="42"/>
  <c r="AP85" i="42"/>
  <c r="AP86" i="42"/>
  <c r="AP87" i="42"/>
  <c r="AP88" i="42"/>
  <c r="AP89" i="42"/>
  <c r="AP90" i="42"/>
  <c r="AP91" i="42"/>
  <c r="AP92" i="42"/>
  <c r="AP93" i="42"/>
  <c r="AN25" i="42"/>
  <c r="AN26" i="42"/>
  <c r="AN27" i="42"/>
  <c r="AN28" i="42"/>
  <c r="AN29" i="42"/>
  <c r="AN30" i="42"/>
  <c r="AN31" i="42"/>
  <c r="AN32" i="42"/>
  <c r="AN33" i="42"/>
  <c r="AN34" i="42"/>
  <c r="AN35" i="42"/>
  <c r="AN36" i="42"/>
  <c r="AR36" i="42" s="1"/>
  <c r="AN37" i="42"/>
  <c r="AN38" i="42"/>
  <c r="AN39" i="42"/>
  <c r="AN40" i="42"/>
  <c r="AN41" i="42"/>
  <c r="AN42" i="42"/>
  <c r="AN43" i="42"/>
  <c r="AN44" i="42"/>
  <c r="AN45" i="42"/>
  <c r="AN46" i="42"/>
  <c r="AN47" i="42"/>
  <c r="AN48" i="42"/>
  <c r="AN49" i="42"/>
  <c r="AN50" i="42"/>
  <c r="AN51" i="42"/>
  <c r="AN52" i="42"/>
  <c r="AN54" i="42"/>
  <c r="AN55" i="42"/>
  <c r="AN56" i="42"/>
  <c r="AN57" i="42"/>
  <c r="AN58" i="42"/>
  <c r="AN59" i="42"/>
  <c r="AN60" i="42"/>
  <c r="AN61" i="42"/>
  <c r="AN62" i="42"/>
  <c r="AN63" i="42"/>
  <c r="AN64" i="42"/>
  <c r="AN65" i="42"/>
  <c r="AN66" i="42"/>
  <c r="AN67" i="42"/>
  <c r="AN68" i="42"/>
  <c r="AN69" i="42"/>
  <c r="AN70" i="42"/>
  <c r="AN71" i="42"/>
  <c r="AN72" i="42"/>
  <c r="AN73" i="42"/>
  <c r="AN74" i="42"/>
  <c r="AN75" i="42"/>
  <c r="AN76" i="42"/>
  <c r="AN77" i="42"/>
  <c r="AN78" i="42"/>
  <c r="AN79" i="42"/>
  <c r="AN80" i="42"/>
  <c r="AN81" i="42"/>
  <c r="AN82" i="42"/>
  <c r="AN83" i="42"/>
  <c r="AN84" i="42"/>
  <c r="AN85" i="42"/>
  <c r="AN86" i="42"/>
  <c r="AN87" i="42"/>
  <c r="AN88" i="42"/>
  <c r="AN89" i="42"/>
  <c r="AN90" i="42"/>
  <c r="AN91" i="42"/>
  <c r="AN92" i="42"/>
  <c r="AN93" i="42"/>
  <c r="AH99" i="42"/>
  <c r="AH100" i="42"/>
  <c r="AH101" i="42"/>
  <c r="AH102" i="42"/>
  <c r="AH103" i="42"/>
  <c r="AH104" i="42"/>
  <c r="AH105" i="42"/>
  <c r="AH107" i="42"/>
  <c r="AH108" i="42"/>
  <c r="AH109" i="42"/>
  <c r="AH110" i="42"/>
  <c r="AH111" i="42"/>
  <c r="AH112" i="42"/>
  <c r="AH113" i="42"/>
  <c r="AH114" i="42"/>
  <c r="AH115" i="42"/>
  <c r="AH116" i="42"/>
  <c r="AH117" i="42"/>
  <c r="AH118" i="42"/>
  <c r="AH119" i="42"/>
  <c r="AH120" i="42"/>
  <c r="AH121" i="42"/>
  <c r="AH122" i="42"/>
  <c r="AH123" i="42"/>
  <c r="AH124" i="42"/>
  <c r="AH125" i="42"/>
  <c r="AH126" i="42"/>
  <c r="AH127" i="42"/>
  <c r="AH128" i="42"/>
  <c r="AH129" i="42"/>
  <c r="AH130" i="42"/>
  <c r="AH131" i="42"/>
  <c r="AH132" i="42"/>
  <c r="AH133" i="42"/>
  <c r="AH134" i="42"/>
  <c r="AH135" i="42"/>
  <c r="AH136" i="42"/>
  <c r="AH137" i="42"/>
  <c r="AH138" i="42"/>
  <c r="AH139" i="42"/>
  <c r="AH140" i="42"/>
  <c r="AH141" i="42"/>
  <c r="AH143" i="42"/>
  <c r="AH144" i="42"/>
  <c r="AH145" i="42"/>
  <c r="AH146" i="42"/>
  <c r="AH147" i="42"/>
  <c r="AH148" i="42"/>
  <c r="AH149" i="42"/>
  <c r="AH150" i="42"/>
  <c r="AH152" i="42"/>
  <c r="AH154" i="42"/>
  <c r="AH155" i="42"/>
  <c r="AH156" i="42"/>
  <c r="AH157" i="42"/>
  <c r="AH158" i="42"/>
  <c r="AH159" i="42"/>
  <c r="AH160" i="42"/>
  <c r="AH161" i="42"/>
  <c r="AH162" i="42"/>
  <c r="AH163" i="42"/>
  <c r="AH164" i="42"/>
  <c r="AH165" i="42"/>
  <c r="AH166" i="42"/>
  <c r="AH167" i="42"/>
  <c r="AH176" i="42"/>
  <c r="AH177" i="42"/>
  <c r="AH178" i="42"/>
  <c r="AH179" i="42"/>
  <c r="AH180" i="42"/>
  <c r="AH181" i="42"/>
  <c r="AH182" i="42"/>
  <c r="AH183" i="42"/>
  <c r="AH184" i="42"/>
  <c r="AH185" i="42"/>
  <c r="AH186" i="42"/>
  <c r="AH187" i="42"/>
  <c r="AH188" i="42"/>
  <c r="AH189" i="42"/>
  <c r="AH190" i="42"/>
  <c r="AH191" i="42"/>
  <c r="AH192" i="42"/>
  <c r="AH193" i="42"/>
  <c r="AH197" i="42"/>
  <c r="AH198" i="42"/>
  <c r="AH199" i="42"/>
  <c r="AH200" i="42"/>
  <c r="AH201" i="42"/>
  <c r="AH202" i="42"/>
  <c r="AH203" i="42"/>
  <c r="AH205" i="42"/>
  <c r="AH206" i="42"/>
  <c r="AH207" i="42"/>
  <c r="AH209" i="42"/>
  <c r="AH210" i="42"/>
  <c r="AH211" i="42"/>
  <c r="AH212" i="42"/>
  <c r="AH213" i="42"/>
  <c r="AH214" i="42"/>
  <c r="AH217" i="42"/>
  <c r="AH218" i="42"/>
  <c r="AH219" i="42"/>
  <c r="AH220" i="42"/>
  <c r="AH221" i="42"/>
  <c r="AH222" i="42"/>
  <c r="AH223" i="42"/>
  <c r="AH224" i="42"/>
  <c r="AH225" i="42"/>
  <c r="AH226" i="42"/>
  <c r="AH227" i="42"/>
  <c r="AH228" i="42"/>
  <c r="AH229" i="42"/>
  <c r="AH230" i="42"/>
  <c r="AH231" i="42"/>
  <c r="AH232" i="42"/>
  <c r="AH233" i="42"/>
  <c r="AH234" i="42"/>
  <c r="AH235" i="42"/>
  <c r="AH236" i="42"/>
  <c r="AH237" i="42"/>
  <c r="AH238" i="42"/>
  <c r="AH239" i="42"/>
  <c r="AH240" i="42"/>
  <c r="AH241" i="42"/>
  <c r="AH242" i="42"/>
  <c r="AH243" i="42"/>
  <c r="AH244" i="42"/>
  <c r="AH245" i="42"/>
  <c r="AH246" i="42"/>
  <c r="AH29" i="42"/>
  <c r="AH30" i="42"/>
  <c r="AH31" i="42"/>
  <c r="AH32" i="42"/>
  <c r="AH33" i="42"/>
  <c r="AH34" i="42"/>
  <c r="AH35" i="42"/>
  <c r="AH36" i="42"/>
  <c r="AH37" i="42"/>
  <c r="AH38" i="42"/>
  <c r="AH39" i="42"/>
  <c r="AH40" i="42"/>
  <c r="AH41" i="42"/>
  <c r="AH42" i="42"/>
  <c r="AH43" i="42"/>
  <c r="AH44" i="42"/>
  <c r="AH45" i="42"/>
  <c r="AH46" i="42"/>
  <c r="AH47" i="42"/>
  <c r="AH48" i="42"/>
  <c r="AH49" i="42"/>
  <c r="AH50" i="42"/>
  <c r="AH51" i="42"/>
  <c r="AH52" i="42"/>
  <c r="AH54" i="42"/>
  <c r="AH55" i="42"/>
  <c r="AH56" i="42"/>
  <c r="AH57" i="42"/>
  <c r="AH58" i="42"/>
  <c r="AH59" i="42"/>
  <c r="AH60" i="42"/>
  <c r="AH61" i="42"/>
  <c r="AH62" i="42"/>
  <c r="AH63" i="42"/>
  <c r="AH64" i="42"/>
  <c r="AH65" i="42"/>
  <c r="AH66" i="42"/>
  <c r="AH67" i="42"/>
  <c r="AH68" i="42"/>
  <c r="AH69" i="42"/>
  <c r="AH70" i="42"/>
  <c r="AH71" i="42"/>
  <c r="AH72" i="42"/>
  <c r="AH73" i="42"/>
  <c r="AH74" i="42"/>
  <c r="AH75" i="42"/>
  <c r="AH76" i="42"/>
  <c r="AH77" i="42"/>
  <c r="AH78" i="42"/>
  <c r="AH79" i="42"/>
  <c r="AH80" i="42"/>
  <c r="AH81" i="42"/>
  <c r="AH82" i="42"/>
  <c r="AH83" i="42"/>
  <c r="AH84" i="42"/>
  <c r="AH85" i="42"/>
  <c r="AH86" i="42"/>
  <c r="AH87" i="42"/>
  <c r="AH88" i="42"/>
  <c r="AH89" i="42"/>
  <c r="AH90" i="42"/>
  <c r="AH91" i="42"/>
  <c r="AH92" i="42"/>
  <c r="AH93" i="42"/>
  <c r="AH25" i="42"/>
  <c r="AH26" i="42"/>
  <c r="AH27" i="42"/>
  <c r="O206" i="42"/>
  <c r="O207" i="42"/>
  <c r="AD207" i="42" s="1"/>
  <c r="O209" i="42"/>
  <c r="AD209" i="42" s="1"/>
  <c r="O210" i="42"/>
  <c r="O211" i="42"/>
  <c r="AD211" i="42" s="1"/>
  <c r="O212" i="42"/>
  <c r="O213" i="42"/>
  <c r="AD213" i="42" s="1"/>
  <c r="O214" i="42"/>
  <c r="O217" i="42"/>
  <c r="AD217" i="42" s="1"/>
  <c r="O218" i="42"/>
  <c r="O219" i="42"/>
  <c r="AD219" i="42" s="1"/>
  <c r="O220" i="42"/>
  <c r="O221" i="42"/>
  <c r="AD221" i="42" s="1"/>
  <c r="O222" i="42"/>
  <c r="O223" i="42"/>
  <c r="AD223" i="42" s="1"/>
  <c r="O224" i="42"/>
  <c r="O225" i="42"/>
  <c r="AD225" i="42" s="1"/>
  <c r="O226" i="42"/>
  <c r="O227" i="42"/>
  <c r="AD227" i="42" s="1"/>
  <c r="O228" i="42"/>
  <c r="O229" i="42"/>
  <c r="AD229" i="42" s="1"/>
  <c r="O230" i="42"/>
  <c r="O231" i="42"/>
  <c r="AD231" i="42" s="1"/>
  <c r="O232" i="42"/>
  <c r="AD232" i="42" s="1"/>
  <c r="O233" i="42"/>
  <c r="AD233" i="42" s="1"/>
  <c r="O234" i="42"/>
  <c r="AC234" i="42" s="1"/>
  <c r="O235" i="42"/>
  <c r="AD235" i="42" s="1"/>
  <c r="O236" i="42"/>
  <c r="AD236" i="42" s="1"/>
  <c r="O237" i="42"/>
  <c r="AD237" i="42" s="1"/>
  <c r="O238" i="42"/>
  <c r="AC238" i="42" s="1"/>
  <c r="O239" i="42"/>
  <c r="AD239" i="42" s="1"/>
  <c r="O240" i="42"/>
  <c r="AD240" i="42" s="1"/>
  <c r="O241" i="42"/>
  <c r="AD241" i="42" s="1"/>
  <c r="O242" i="42"/>
  <c r="AC242" i="42" s="1"/>
  <c r="O243" i="42"/>
  <c r="AA243" i="42" s="1"/>
  <c r="O244" i="42"/>
  <c r="AD244" i="42" s="1"/>
  <c r="O245" i="42"/>
  <c r="O246" i="42"/>
  <c r="AC246" i="42" s="1"/>
  <c r="O198" i="42"/>
  <c r="AB198" i="42" s="1"/>
  <c r="O199" i="42"/>
  <c r="AD199" i="42" s="1"/>
  <c r="O200" i="42"/>
  <c r="AB200" i="42" s="1"/>
  <c r="O201" i="42"/>
  <c r="AC201" i="42" s="1"/>
  <c r="O202" i="42"/>
  <c r="AB202" i="42" s="1"/>
  <c r="O203" i="42"/>
  <c r="AD203" i="42" s="1"/>
  <c r="O177" i="42"/>
  <c r="O178" i="42"/>
  <c r="O179" i="42"/>
  <c r="Z179" i="42" s="1"/>
  <c r="O180" i="42"/>
  <c r="O181" i="42"/>
  <c r="AA181" i="42" s="1"/>
  <c r="O182" i="42"/>
  <c r="O183" i="42"/>
  <c r="O184" i="42"/>
  <c r="O185" i="42"/>
  <c r="O186" i="42"/>
  <c r="O187" i="42"/>
  <c r="AD187" i="42" s="1"/>
  <c r="O188" i="42"/>
  <c r="O189" i="42"/>
  <c r="O190" i="42"/>
  <c r="O191" i="42"/>
  <c r="O192" i="42"/>
  <c r="AC193" i="42"/>
  <c r="O153" i="42"/>
  <c r="AC153" i="42" s="1"/>
  <c r="O154" i="42"/>
  <c r="O155" i="42"/>
  <c r="Z155" i="42" s="1"/>
  <c r="O156" i="42"/>
  <c r="AD156" i="42" s="1"/>
  <c r="O157" i="42"/>
  <c r="AC157" i="42" s="1"/>
  <c r="O159" i="42"/>
  <c r="Z159" i="42" s="1"/>
  <c r="O160" i="42"/>
  <c r="AD160" i="42" s="1"/>
  <c r="O161" i="42"/>
  <c r="AC161" i="42" s="1"/>
  <c r="O162" i="42"/>
  <c r="O163" i="42"/>
  <c r="Z163" i="42" s="1"/>
  <c r="O164" i="42"/>
  <c r="AD164" i="42" s="1"/>
  <c r="O165" i="42"/>
  <c r="AC165" i="42" s="1"/>
  <c r="O166" i="42"/>
  <c r="O167" i="42"/>
  <c r="AD167" i="42" s="1"/>
  <c r="O144" i="42"/>
  <c r="O145" i="42"/>
  <c r="O146" i="42"/>
  <c r="O147" i="42"/>
  <c r="O149" i="42"/>
  <c r="Z149" i="42" s="1"/>
  <c r="O150" i="42"/>
  <c r="AC99" i="42"/>
  <c r="AD101" i="42"/>
  <c r="AC103" i="42"/>
  <c r="AD105" i="42"/>
  <c r="AC107" i="42"/>
  <c r="AD109" i="42"/>
  <c r="AC111" i="42"/>
  <c r="AD113" i="42"/>
  <c r="AC115" i="42"/>
  <c r="AD117" i="42"/>
  <c r="AC119" i="42"/>
  <c r="AD121" i="42"/>
  <c r="AC123" i="42"/>
  <c r="AD125" i="42"/>
  <c r="AC127" i="42"/>
  <c r="AD129" i="42"/>
  <c r="AC131" i="42"/>
  <c r="AB132" i="42"/>
  <c r="AD133" i="42"/>
  <c r="AB134" i="42"/>
  <c r="AC135" i="42"/>
  <c r="AB136" i="42"/>
  <c r="AD137" i="42"/>
  <c r="AB138" i="42"/>
  <c r="AC139" i="42"/>
  <c r="AB140" i="42"/>
  <c r="AD141" i="42"/>
  <c r="Z25" i="42"/>
  <c r="Z26" i="42"/>
  <c r="Z28" i="42"/>
  <c r="Z29" i="42"/>
  <c r="Z30" i="42"/>
  <c r="Z32" i="42"/>
  <c r="Z33" i="42"/>
  <c r="Z34" i="42"/>
  <c r="Z36" i="42"/>
  <c r="Z37" i="42"/>
  <c r="Z39" i="42"/>
  <c r="Z40" i="42"/>
  <c r="Z41" i="42"/>
  <c r="Z43" i="42"/>
  <c r="Z44" i="42"/>
  <c r="Z45" i="42"/>
  <c r="Z47" i="42"/>
  <c r="Z48" i="42"/>
  <c r="Z50" i="42"/>
  <c r="Z51" i="42"/>
  <c r="Z52" i="42"/>
  <c r="Z55" i="42"/>
  <c r="Z56" i="42"/>
  <c r="Z57" i="42"/>
  <c r="Z59" i="42"/>
  <c r="Z60" i="42"/>
  <c r="Z61" i="42"/>
  <c r="Z63" i="42"/>
  <c r="Z64" i="42"/>
  <c r="Z65" i="42"/>
  <c r="Z67" i="42"/>
  <c r="Z68" i="42"/>
  <c r="Z69" i="42"/>
  <c r="Z71" i="42"/>
  <c r="Z72" i="42"/>
  <c r="Z74" i="42"/>
  <c r="Z75" i="42"/>
  <c r="Z76" i="42"/>
  <c r="Z78" i="42"/>
  <c r="Z79" i="42"/>
  <c r="Z80" i="42"/>
  <c r="Z82" i="42"/>
  <c r="Z83" i="42"/>
  <c r="Z84" i="42"/>
  <c r="Z86" i="42"/>
  <c r="Z87" i="42"/>
  <c r="Z89" i="42"/>
  <c r="Z90" i="42"/>
  <c r="Z91" i="42"/>
  <c r="Z93" i="42"/>
  <c r="AX81" i="42" l="1"/>
  <c r="AX92" i="42"/>
  <c r="AX85" i="42"/>
  <c r="AX73" i="42"/>
  <c r="AX70" i="42"/>
  <c r="AX66" i="42"/>
  <c r="AX62" i="42"/>
  <c r="AX58" i="42"/>
  <c r="AX54" i="42"/>
  <c r="AX49" i="42"/>
  <c r="AR90" i="42"/>
  <c r="AR87" i="42"/>
  <c r="AR83" i="42"/>
  <c r="AR79" i="42"/>
  <c r="AR75" i="42"/>
  <c r="AR71" i="42"/>
  <c r="AR68" i="42"/>
  <c r="AR64" i="42"/>
  <c r="AR60" i="42"/>
  <c r="AR56" i="42"/>
  <c r="AR51" i="42"/>
  <c r="AR44" i="42"/>
  <c r="AR40" i="42"/>
  <c r="AR32" i="42"/>
  <c r="AR91" i="42"/>
  <c r="AR84" i="42"/>
  <c r="AR80" i="42"/>
  <c r="AR76" i="42"/>
  <c r="AR72" i="42"/>
  <c r="AR69" i="42"/>
  <c r="AR61" i="42"/>
  <c r="AR57" i="42"/>
  <c r="AR52" i="42"/>
  <c r="AR48" i="42"/>
  <c r="AR45" i="42"/>
  <c r="AR41" i="42"/>
  <c r="AR33" i="42"/>
  <c r="AR29" i="42"/>
  <c r="AX93" i="42"/>
  <c r="AX89" i="42"/>
  <c r="AX86" i="42"/>
  <c r="AX82" i="42"/>
  <c r="AX78" i="42"/>
  <c r="AX74" i="42"/>
  <c r="AX67" i="42"/>
  <c r="AX63" i="42"/>
  <c r="AX59" i="42"/>
  <c r="AX55" i="42"/>
  <c r="AX50" i="42"/>
  <c r="AX47" i="42"/>
  <c r="AX43" i="42"/>
  <c r="AX39" i="42"/>
  <c r="AX35" i="42"/>
  <c r="AX27" i="42"/>
  <c r="AR92" i="42"/>
  <c r="AR88" i="42"/>
  <c r="AZ88" i="42" s="1"/>
  <c r="AR85" i="42"/>
  <c r="AZ85" i="42" s="1"/>
  <c r="AR81" i="42"/>
  <c r="AZ81" i="42" s="1"/>
  <c r="AR77" i="42"/>
  <c r="AZ77" i="42" s="1"/>
  <c r="AR73" i="42"/>
  <c r="AR70" i="42"/>
  <c r="AR62" i="42"/>
  <c r="AR58" i="42"/>
  <c r="AR54" i="42"/>
  <c r="AR49" i="42"/>
  <c r="AR46" i="42"/>
  <c r="AZ46" i="42" s="1"/>
  <c r="AR42" i="42"/>
  <c r="AZ42" i="42" s="1"/>
  <c r="AR38" i="42"/>
  <c r="AZ38" i="42" s="1"/>
  <c r="AR34" i="42"/>
  <c r="AZ34" i="42" s="1"/>
  <c r="AR30" i="42"/>
  <c r="AZ30" i="42" s="1"/>
  <c r="AR26" i="42"/>
  <c r="AZ26" i="42" s="1"/>
  <c r="AX90" i="42"/>
  <c r="AX87" i="42"/>
  <c r="AX83" i="42"/>
  <c r="AX79" i="42"/>
  <c r="AX75" i="42"/>
  <c r="AX71" i="42"/>
  <c r="AX68" i="42"/>
  <c r="AX64" i="42"/>
  <c r="AX60" i="42"/>
  <c r="AX56" i="42"/>
  <c r="AX51" i="42"/>
  <c r="AX44" i="42"/>
  <c r="AX40" i="42"/>
  <c r="AX36" i="42"/>
  <c r="AZ36" i="42" s="1"/>
  <c r="AX32" i="42"/>
  <c r="AX28" i="42"/>
  <c r="AR37" i="42"/>
  <c r="AR25" i="42"/>
  <c r="AX31" i="42"/>
  <c r="AR93" i="42"/>
  <c r="AR89" i="42"/>
  <c r="AR86" i="42"/>
  <c r="AR82" i="42"/>
  <c r="AR78" i="42"/>
  <c r="AR74" i="42"/>
  <c r="AR67" i="42"/>
  <c r="AR59" i="42"/>
  <c r="AR55" i="42"/>
  <c r="AR50" i="42"/>
  <c r="AR47" i="42"/>
  <c r="AR43" i="42"/>
  <c r="AR39" i="42"/>
  <c r="AR35" i="42"/>
  <c r="AR31" i="42"/>
  <c r="AR27" i="42"/>
  <c r="AX91" i="42"/>
  <c r="AX84" i="42"/>
  <c r="AX80" i="42"/>
  <c r="AX76" i="42"/>
  <c r="AX69" i="42"/>
  <c r="AX65" i="42"/>
  <c r="AX61" i="42"/>
  <c r="AX57" i="42"/>
  <c r="AX52" i="42"/>
  <c r="AX48" i="42"/>
  <c r="AX45" i="42"/>
  <c r="AX41" i="42"/>
  <c r="AX37" i="42"/>
  <c r="AX33" i="42"/>
  <c r="AX29" i="42"/>
  <c r="AX25" i="42"/>
  <c r="AX72" i="42"/>
  <c r="AH204" i="42"/>
  <c r="AH196" i="42"/>
  <c r="AH175" i="42"/>
  <c r="AH151" i="42"/>
  <c r="AH142" i="42"/>
  <c r="AR66" i="42"/>
  <c r="AR65" i="42"/>
  <c r="AC106" i="42"/>
  <c r="Z106" i="42"/>
  <c r="AB106" i="42"/>
  <c r="AR63" i="42"/>
  <c r="AR28" i="42"/>
  <c r="Y239" i="42"/>
  <c r="Y235" i="42"/>
  <c r="Y231" i="42"/>
  <c r="Y227" i="42"/>
  <c r="Y223" i="42"/>
  <c r="Y219" i="42"/>
  <c r="Y211" i="42"/>
  <c r="Y207" i="42"/>
  <c r="AA239" i="42"/>
  <c r="AA235" i="42"/>
  <c r="AA231" i="42"/>
  <c r="AA227" i="42"/>
  <c r="AA223" i="42"/>
  <c r="AA219" i="42"/>
  <c r="AA211" i="42"/>
  <c r="AA207" i="42"/>
  <c r="Y241" i="42"/>
  <c r="Y237" i="42"/>
  <c r="Y233" i="42"/>
  <c r="Y229" i="42"/>
  <c r="Y225" i="42"/>
  <c r="Y221" i="42"/>
  <c r="Y217" i="42"/>
  <c r="Y213" i="42"/>
  <c r="Y209" i="42"/>
  <c r="AA241" i="42"/>
  <c r="AA237" i="42"/>
  <c r="AA233" i="42"/>
  <c r="AA229" i="42"/>
  <c r="AA225" i="42"/>
  <c r="AA221" i="42"/>
  <c r="AA217" i="42"/>
  <c r="AA213" i="42"/>
  <c r="AA209" i="42"/>
  <c r="AA230" i="42"/>
  <c r="Y230" i="42"/>
  <c r="AA228" i="42"/>
  <c r="Y228" i="42"/>
  <c r="AA226" i="42"/>
  <c r="Y226" i="42"/>
  <c r="AA224" i="42"/>
  <c r="Y224" i="42"/>
  <c r="AA222" i="42"/>
  <c r="Y222" i="42"/>
  <c r="AA220" i="42"/>
  <c r="Y220" i="42"/>
  <c r="AA218" i="42"/>
  <c r="Y218" i="42"/>
  <c r="AA214" i="42"/>
  <c r="Y214" i="42"/>
  <c r="AA212" i="42"/>
  <c r="Y212" i="42"/>
  <c r="AA210" i="42"/>
  <c r="Y210" i="42"/>
  <c r="AA206" i="42"/>
  <c r="Y206" i="42"/>
  <c r="Y243" i="42"/>
  <c r="Y181" i="42"/>
  <c r="Y167" i="42"/>
  <c r="Y164" i="42"/>
  <c r="Y160" i="42"/>
  <c r="Y156" i="42"/>
  <c r="Y91" i="42"/>
  <c r="Y84" i="42"/>
  <c r="Y80" i="42"/>
  <c r="Y76" i="42"/>
  <c r="Y72" i="42"/>
  <c r="Y69" i="42"/>
  <c r="Y65" i="42"/>
  <c r="Y61" i="42"/>
  <c r="Y57" i="42"/>
  <c r="Y52" i="42"/>
  <c r="Y48" i="42"/>
  <c r="Y45" i="42"/>
  <c r="Y41" i="42"/>
  <c r="Y37" i="42"/>
  <c r="Y34" i="42"/>
  <c r="Y30" i="42"/>
  <c r="Y26" i="42"/>
  <c r="Z244" i="42"/>
  <c r="Z240" i="42"/>
  <c r="Z236" i="42"/>
  <c r="Z232" i="42"/>
  <c r="Z228" i="42"/>
  <c r="Z224" i="42"/>
  <c r="Z220" i="42"/>
  <c r="Z212" i="42"/>
  <c r="Z187" i="42"/>
  <c r="AA167" i="42"/>
  <c r="AA164" i="42"/>
  <c r="AA160" i="42"/>
  <c r="AA156" i="42"/>
  <c r="AA91" i="42"/>
  <c r="AA84" i="42"/>
  <c r="AA80" i="42"/>
  <c r="AA76" i="42"/>
  <c r="AA72" i="42"/>
  <c r="AA69" i="42"/>
  <c r="AA65" i="42"/>
  <c r="AA61" i="42"/>
  <c r="AA57" i="42"/>
  <c r="AA52" i="42"/>
  <c r="AA48" i="42"/>
  <c r="AA45" i="42"/>
  <c r="AA41" i="42"/>
  <c r="AA37" i="42"/>
  <c r="AA34" i="42"/>
  <c r="AA30" i="42"/>
  <c r="AA26" i="42"/>
  <c r="AB244" i="42"/>
  <c r="AB240" i="42"/>
  <c r="AB236" i="42"/>
  <c r="AB232" i="42"/>
  <c r="AB228" i="42"/>
  <c r="AB224" i="42"/>
  <c r="AB220" i="42"/>
  <c r="AB212" i="42"/>
  <c r="AB165" i="42"/>
  <c r="AB161" i="42"/>
  <c r="AB157" i="42"/>
  <c r="AB153" i="42"/>
  <c r="AB93" i="42"/>
  <c r="AB89" i="42"/>
  <c r="AB86" i="42"/>
  <c r="AB82" i="42"/>
  <c r="AB78" i="42"/>
  <c r="AB74" i="42"/>
  <c r="AB67" i="42"/>
  <c r="AB63" i="42"/>
  <c r="AB59" i="42"/>
  <c r="AB55" i="42"/>
  <c r="AB50" i="42"/>
  <c r="AB47" i="42"/>
  <c r="AB43" i="42"/>
  <c r="AB39" i="42"/>
  <c r="AB32" i="42"/>
  <c r="AB28" i="42"/>
  <c r="AC230" i="42"/>
  <c r="AC226" i="42"/>
  <c r="AC222" i="42"/>
  <c r="AC218" i="42"/>
  <c r="AC214" i="42"/>
  <c r="AC210" i="42"/>
  <c r="AC206" i="42"/>
  <c r="AC91" i="42"/>
  <c r="AC84" i="42"/>
  <c r="AC80" i="42"/>
  <c r="AC76" i="42"/>
  <c r="AC72" i="42"/>
  <c r="AC69" i="42"/>
  <c r="AC65" i="42"/>
  <c r="AC61" i="42"/>
  <c r="AC57" i="42"/>
  <c r="AC52" i="42"/>
  <c r="AC48" i="42"/>
  <c r="AC45" i="42"/>
  <c r="AC41" i="42"/>
  <c r="AC37" i="42"/>
  <c r="AC34" i="42"/>
  <c r="AC30" i="42"/>
  <c r="AC26" i="42"/>
  <c r="AD228" i="42"/>
  <c r="AD224" i="42"/>
  <c r="AD220" i="42"/>
  <c r="AD212" i="42"/>
  <c r="AD91" i="42"/>
  <c r="AD84" i="42"/>
  <c r="AD80" i="42"/>
  <c r="AD76" i="42"/>
  <c r="AD72" i="42"/>
  <c r="AD69" i="42"/>
  <c r="AD65" i="42"/>
  <c r="AD61" i="42"/>
  <c r="AD57" i="42"/>
  <c r="AD52" i="42"/>
  <c r="AD48" i="42"/>
  <c r="AD45" i="42"/>
  <c r="AD41" i="42"/>
  <c r="AD37" i="42"/>
  <c r="AD34" i="42"/>
  <c r="AD30" i="42"/>
  <c r="AD26" i="42"/>
  <c r="AD165" i="42"/>
  <c r="AA165" i="42"/>
  <c r="Y165" i="42"/>
  <c r="AD163" i="42"/>
  <c r="AA163" i="42"/>
  <c r="Y163" i="42"/>
  <c r="AD161" i="42"/>
  <c r="AA161" i="42"/>
  <c r="Y161" i="42"/>
  <c r="AD159" i="42"/>
  <c r="AA159" i="42"/>
  <c r="Y159" i="42"/>
  <c r="AD157" i="42"/>
  <c r="AA157" i="42"/>
  <c r="Y157" i="42"/>
  <c r="AD155" i="42"/>
  <c r="AA155" i="42"/>
  <c r="Y155" i="42"/>
  <c r="AD153" i="42"/>
  <c r="AA153" i="42"/>
  <c r="Y153" i="42"/>
  <c r="AA246" i="42"/>
  <c r="Y246" i="42"/>
  <c r="AA244" i="42"/>
  <c r="Y244" i="42"/>
  <c r="AA242" i="42"/>
  <c r="Y242" i="42"/>
  <c r="AA240" i="42"/>
  <c r="Y240" i="42"/>
  <c r="AA238" i="42"/>
  <c r="Y238" i="42"/>
  <c r="AA236" i="42"/>
  <c r="Y236" i="42"/>
  <c r="AA234" i="42"/>
  <c r="Y234" i="42"/>
  <c r="AA232" i="42"/>
  <c r="Y232" i="42"/>
  <c r="AD92" i="42"/>
  <c r="AC92" i="42"/>
  <c r="AB92" i="42"/>
  <c r="AA92" i="42"/>
  <c r="Y92" i="42"/>
  <c r="AD90" i="42"/>
  <c r="AC90" i="42"/>
  <c r="AB90" i="42"/>
  <c r="AA90" i="42"/>
  <c r="Y90" i="42"/>
  <c r="AD88" i="42"/>
  <c r="AC88" i="42"/>
  <c r="AB88" i="42"/>
  <c r="AA88" i="42"/>
  <c r="Y88" i="42"/>
  <c r="AD87" i="42"/>
  <c r="AC87" i="42"/>
  <c r="AB87" i="42"/>
  <c r="AA87" i="42"/>
  <c r="Y87" i="42"/>
  <c r="AD85" i="42"/>
  <c r="AC85" i="42"/>
  <c r="AB85" i="42"/>
  <c r="AA85" i="42"/>
  <c r="Y85" i="42"/>
  <c r="AD83" i="42"/>
  <c r="AC83" i="42"/>
  <c r="AB83" i="42"/>
  <c r="AA83" i="42"/>
  <c r="Y83" i="42"/>
  <c r="AD81" i="42"/>
  <c r="AC81" i="42"/>
  <c r="AB81" i="42"/>
  <c r="AA81" i="42"/>
  <c r="Y81" i="42"/>
  <c r="AD79" i="42"/>
  <c r="AC79" i="42"/>
  <c r="AB79" i="42"/>
  <c r="AA79" i="42"/>
  <c r="Y79" i="42"/>
  <c r="AD77" i="42"/>
  <c r="AC77" i="42"/>
  <c r="AB77" i="42"/>
  <c r="AA77" i="42"/>
  <c r="Y77" i="42"/>
  <c r="AD75" i="42"/>
  <c r="AC75" i="42"/>
  <c r="AB75" i="42"/>
  <c r="AA75" i="42"/>
  <c r="Y75" i="42"/>
  <c r="AD73" i="42"/>
  <c r="AC73" i="42"/>
  <c r="AB73" i="42"/>
  <c r="AA73" i="42"/>
  <c r="Y73" i="42"/>
  <c r="AD71" i="42"/>
  <c r="AC71" i="42"/>
  <c r="AB71" i="42"/>
  <c r="AA71" i="42"/>
  <c r="Y71" i="42"/>
  <c r="AD70" i="42"/>
  <c r="AC70" i="42"/>
  <c r="AB70" i="42"/>
  <c r="AA70" i="42"/>
  <c r="Y70" i="42"/>
  <c r="AD68" i="42"/>
  <c r="AC68" i="42"/>
  <c r="AB68" i="42"/>
  <c r="AA68" i="42"/>
  <c r="Y68" i="42"/>
  <c r="AD66" i="42"/>
  <c r="AC66" i="42"/>
  <c r="AB66" i="42"/>
  <c r="AA66" i="42"/>
  <c r="Y66" i="42"/>
  <c r="AD64" i="42"/>
  <c r="AC64" i="42"/>
  <c r="AB64" i="42"/>
  <c r="AA64" i="42"/>
  <c r="Y64" i="42"/>
  <c r="AD62" i="42"/>
  <c r="AC62" i="42"/>
  <c r="AB62" i="42"/>
  <c r="AA62" i="42"/>
  <c r="Y62" i="42"/>
  <c r="AD60" i="42"/>
  <c r="AC60" i="42"/>
  <c r="AB60" i="42"/>
  <c r="AA60" i="42"/>
  <c r="Y60" i="42"/>
  <c r="AD58" i="42"/>
  <c r="AC58" i="42"/>
  <c r="AB58" i="42"/>
  <c r="Y58" i="42"/>
  <c r="AD56" i="42"/>
  <c r="AC56" i="42"/>
  <c r="AB56" i="42"/>
  <c r="AA56" i="42"/>
  <c r="Y56" i="42"/>
  <c r="AD54" i="42"/>
  <c r="AC54" i="42"/>
  <c r="AB54" i="42"/>
  <c r="AA54" i="42"/>
  <c r="Y54" i="42"/>
  <c r="AD51" i="42"/>
  <c r="AC51" i="42"/>
  <c r="AB51" i="42"/>
  <c r="AA51" i="42"/>
  <c r="Y51" i="42"/>
  <c r="AD49" i="42"/>
  <c r="AC49" i="42"/>
  <c r="AB49" i="42"/>
  <c r="AA49" i="42"/>
  <c r="Y49" i="42"/>
  <c r="AD46" i="42"/>
  <c r="AC46" i="42"/>
  <c r="AB46" i="42"/>
  <c r="AA46" i="42"/>
  <c r="Y46" i="42"/>
  <c r="AD44" i="42"/>
  <c r="AC44" i="42"/>
  <c r="AB44" i="42"/>
  <c r="AA44" i="42"/>
  <c r="Y44" i="42"/>
  <c r="AD42" i="42"/>
  <c r="AC42" i="42"/>
  <c r="AB42" i="42"/>
  <c r="AA42" i="42"/>
  <c r="Y42" i="42"/>
  <c r="AD40" i="42"/>
  <c r="AC40" i="42"/>
  <c r="AB40" i="42"/>
  <c r="AA40" i="42"/>
  <c r="Y40" i="42"/>
  <c r="AD38" i="42"/>
  <c r="AC38" i="42"/>
  <c r="AB38" i="42"/>
  <c r="AA38" i="42"/>
  <c r="Y38" i="42"/>
  <c r="AD36" i="42"/>
  <c r="AC36" i="42"/>
  <c r="AB36" i="42"/>
  <c r="AA36" i="42"/>
  <c r="Y36" i="42"/>
  <c r="AD35" i="42"/>
  <c r="AC35" i="42"/>
  <c r="AB35" i="42"/>
  <c r="AA35" i="42"/>
  <c r="Y35" i="42"/>
  <c r="AD33" i="42"/>
  <c r="AC33" i="42"/>
  <c r="AB33" i="42"/>
  <c r="AA33" i="42"/>
  <c r="Y33" i="42"/>
  <c r="AD31" i="42"/>
  <c r="AC31" i="42"/>
  <c r="AB31" i="42"/>
  <c r="AA31" i="42"/>
  <c r="Y31" i="42"/>
  <c r="AD29" i="42"/>
  <c r="AC29" i="42"/>
  <c r="AB29" i="42"/>
  <c r="AA29" i="42"/>
  <c r="Y29" i="42"/>
  <c r="AD27" i="42"/>
  <c r="AC27" i="42"/>
  <c r="AB27" i="42"/>
  <c r="AA27" i="42"/>
  <c r="Y27" i="42"/>
  <c r="AD25" i="42"/>
  <c r="AC25" i="42"/>
  <c r="AB25" i="42"/>
  <c r="AA25" i="42"/>
  <c r="Y25" i="42"/>
  <c r="AC167" i="42"/>
  <c r="AB167" i="42"/>
  <c r="Z167" i="42"/>
  <c r="AC166" i="42"/>
  <c r="AB166" i="42"/>
  <c r="Z166" i="42"/>
  <c r="AC164" i="42"/>
  <c r="AB164" i="42"/>
  <c r="Z164" i="42"/>
  <c r="AC162" i="42"/>
  <c r="AB162" i="42"/>
  <c r="Z162" i="42"/>
  <c r="AC160" i="42"/>
  <c r="AB160" i="42"/>
  <c r="Z160" i="42"/>
  <c r="AC158" i="42"/>
  <c r="AB158" i="42"/>
  <c r="Z158" i="42"/>
  <c r="AC156" i="42"/>
  <c r="AB156" i="42"/>
  <c r="Z156" i="42"/>
  <c r="AC154" i="42"/>
  <c r="AB154" i="42"/>
  <c r="Z154" i="42"/>
  <c r="AA189" i="42"/>
  <c r="Y189" i="42"/>
  <c r="AD245" i="42"/>
  <c r="AC245" i="42"/>
  <c r="AB245" i="42"/>
  <c r="Z245" i="42"/>
  <c r="AD243" i="42"/>
  <c r="AC243" i="42"/>
  <c r="AB243" i="42"/>
  <c r="Z243" i="42"/>
  <c r="Y245" i="42"/>
  <c r="Y166" i="42"/>
  <c r="Y162" i="42"/>
  <c r="Y158" i="42"/>
  <c r="Y154" i="42"/>
  <c r="Y93" i="42"/>
  <c r="Y89" i="42"/>
  <c r="Y86" i="42"/>
  <c r="Y82" i="42"/>
  <c r="Y78" i="42"/>
  <c r="Y74" i="42"/>
  <c r="Y67" i="42"/>
  <c r="Y63" i="42"/>
  <c r="Y59" i="42"/>
  <c r="Y55" i="42"/>
  <c r="Y50" i="42"/>
  <c r="Y47" i="42"/>
  <c r="Y43" i="42"/>
  <c r="Y39" i="42"/>
  <c r="Y32" i="42"/>
  <c r="Y28" i="42"/>
  <c r="Z246" i="42"/>
  <c r="Z242" i="42"/>
  <c r="Z238" i="42"/>
  <c r="Z234" i="42"/>
  <c r="Z230" i="42"/>
  <c r="Z226" i="42"/>
  <c r="Z222" i="42"/>
  <c r="Z218" i="42"/>
  <c r="Z214" i="42"/>
  <c r="Z210" i="42"/>
  <c r="Z206" i="42"/>
  <c r="Z165" i="42"/>
  <c r="Z161" i="42"/>
  <c r="Z157" i="42"/>
  <c r="Z153" i="42"/>
  <c r="Z92" i="42"/>
  <c r="Z88" i="42"/>
  <c r="Z85" i="42"/>
  <c r="Z81" i="42"/>
  <c r="Z77" i="42"/>
  <c r="Z73" i="42"/>
  <c r="Z70" i="42"/>
  <c r="Z66" i="42"/>
  <c r="Z62" i="42"/>
  <c r="Z58" i="42"/>
  <c r="Z54" i="42"/>
  <c r="Z49" i="42"/>
  <c r="Z46" i="42"/>
  <c r="Z42" i="42"/>
  <c r="Z38" i="42"/>
  <c r="Z35" i="42"/>
  <c r="Z31" i="42"/>
  <c r="Z27" i="42"/>
  <c r="AA245" i="42"/>
  <c r="AA166" i="42"/>
  <c r="AA162" i="42"/>
  <c r="AA158" i="42"/>
  <c r="AA154" i="42"/>
  <c r="AA93" i="42"/>
  <c r="AA89" i="42"/>
  <c r="AA86" i="42"/>
  <c r="AA82" i="42"/>
  <c r="AA78" i="42"/>
  <c r="AA74" i="42"/>
  <c r="AA67" i="42"/>
  <c r="AA63" i="42"/>
  <c r="AA59" i="42"/>
  <c r="AA55" i="42"/>
  <c r="AA50" i="42"/>
  <c r="AA47" i="42"/>
  <c r="AA43" i="42"/>
  <c r="AA39" i="42"/>
  <c r="AA32" i="42"/>
  <c r="AA28" i="42"/>
  <c r="AB246" i="42"/>
  <c r="AB242" i="42"/>
  <c r="AB238" i="42"/>
  <c r="AB234" i="42"/>
  <c r="AB230" i="42"/>
  <c r="AB226" i="42"/>
  <c r="AB222" i="42"/>
  <c r="AB218" i="42"/>
  <c r="AB214" i="42"/>
  <c r="AB210" i="42"/>
  <c r="AB206" i="42"/>
  <c r="AB163" i="42"/>
  <c r="AB159" i="42"/>
  <c r="AB155" i="42"/>
  <c r="AB91" i="42"/>
  <c r="AB84" i="42"/>
  <c r="AB80" i="42"/>
  <c r="AB76" i="42"/>
  <c r="AB72" i="42"/>
  <c r="AB69" i="42"/>
  <c r="AB65" i="42"/>
  <c r="AB61" i="42"/>
  <c r="AB57" i="42"/>
  <c r="AB52" i="42"/>
  <c r="AB48" i="42"/>
  <c r="AB45" i="42"/>
  <c r="AB41" i="42"/>
  <c r="AB37" i="42"/>
  <c r="AB34" i="42"/>
  <c r="AB30" i="42"/>
  <c r="AB26" i="42"/>
  <c r="AC244" i="42"/>
  <c r="AC240" i="42"/>
  <c r="AC236" i="42"/>
  <c r="AC232" i="42"/>
  <c r="AC228" i="42"/>
  <c r="AC224" i="42"/>
  <c r="AC220" i="42"/>
  <c r="AC212" i="42"/>
  <c r="AC163" i="42"/>
  <c r="AC159" i="42"/>
  <c r="AC155" i="42"/>
  <c r="AC93" i="42"/>
  <c r="AC89" i="42"/>
  <c r="AC86" i="42"/>
  <c r="AC82" i="42"/>
  <c r="AC78" i="42"/>
  <c r="AC74" i="42"/>
  <c r="AC67" i="42"/>
  <c r="AC63" i="42"/>
  <c r="AC59" i="42"/>
  <c r="AC55" i="42"/>
  <c r="AC50" i="42"/>
  <c r="AC47" i="42"/>
  <c r="AC43" i="42"/>
  <c r="AC39" i="42"/>
  <c r="AC32" i="42"/>
  <c r="AC28" i="42"/>
  <c r="AD246" i="42"/>
  <c r="AD242" i="42"/>
  <c r="AD238" i="42"/>
  <c r="AD234" i="42"/>
  <c r="AD230" i="42"/>
  <c r="AD226" i="42"/>
  <c r="AD222" i="42"/>
  <c r="AD218" i="42"/>
  <c r="AD214" i="42"/>
  <c r="AD210" i="42"/>
  <c r="AD206" i="42"/>
  <c r="AD166" i="42"/>
  <c r="AD162" i="42"/>
  <c r="AD158" i="42"/>
  <c r="AD154" i="42"/>
  <c r="AD93" i="42"/>
  <c r="AD89" i="42"/>
  <c r="AD86" i="42"/>
  <c r="AD82" i="42"/>
  <c r="AD78" i="42"/>
  <c r="AD74" i="42"/>
  <c r="AD67" i="42"/>
  <c r="AD63" i="42"/>
  <c r="AD59" i="42"/>
  <c r="AD55" i="42"/>
  <c r="AD50" i="42"/>
  <c r="AD47" i="42"/>
  <c r="AD43" i="42"/>
  <c r="AD39" i="42"/>
  <c r="AD32" i="42"/>
  <c r="AD28" i="42"/>
  <c r="Z241" i="42"/>
  <c r="Z239" i="42"/>
  <c r="Z237" i="42"/>
  <c r="Z235" i="42"/>
  <c r="Z233" i="42"/>
  <c r="Z231" i="42"/>
  <c r="Z229" i="42"/>
  <c r="Z227" i="42"/>
  <c r="Z225" i="42"/>
  <c r="Z223" i="42"/>
  <c r="Z221" i="42"/>
  <c r="Z219" i="42"/>
  <c r="Z217" i="42"/>
  <c r="Z213" i="42"/>
  <c r="Z211" i="42"/>
  <c r="Z209" i="42"/>
  <c r="Z207" i="42"/>
  <c r="AB241" i="42"/>
  <c r="AB239" i="42"/>
  <c r="AB237" i="42"/>
  <c r="AB235" i="42"/>
  <c r="AB233" i="42"/>
  <c r="AB231" i="42"/>
  <c r="AB229" i="42"/>
  <c r="AB227" i="42"/>
  <c r="AB225" i="42"/>
  <c r="AB223" i="42"/>
  <c r="AB221" i="42"/>
  <c r="AB219" i="42"/>
  <c r="AB217" i="42"/>
  <c r="AB213" i="42"/>
  <c r="AB211" i="42"/>
  <c r="AB209" i="42"/>
  <c r="AB207" i="42"/>
  <c r="AC241" i="42"/>
  <c r="AC239" i="42"/>
  <c r="AC237" i="42"/>
  <c r="AC235" i="42"/>
  <c r="AC233" i="42"/>
  <c r="AC231" i="42"/>
  <c r="AC229" i="42"/>
  <c r="AC227" i="42"/>
  <c r="AC225" i="42"/>
  <c r="AC223" i="42"/>
  <c r="AC221" i="42"/>
  <c r="AC219" i="42"/>
  <c r="AC217" i="42"/>
  <c r="AC213" i="42"/>
  <c r="AC211" i="42"/>
  <c r="AC209" i="42"/>
  <c r="AC207" i="42"/>
  <c r="AD149" i="42"/>
  <c r="AC149" i="42"/>
  <c r="AA149" i="42"/>
  <c r="Y149" i="42"/>
  <c r="AC147" i="42"/>
  <c r="AD147" i="42"/>
  <c r="Z147" i="42"/>
  <c r="AD145" i="42"/>
  <c r="AA145" i="42"/>
  <c r="Y145" i="42"/>
  <c r="AD193" i="42"/>
  <c r="Z193" i="42"/>
  <c r="AC191" i="42"/>
  <c r="AD191" i="42"/>
  <c r="AA191" i="42"/>
  <c r="Y191" i="42"/>
  <c r="AD189" i="42"/>
  <c r="AC189" i="42"/>
  <c r="Z189" i="42"/>
  <c r="AC187" i="42"/>
  <c r="AA187" i="42"/>
  <c r="Y187" i="42"/>
  <c r="AD185" i="42"/>
  <c r="Z185" i="42"/>
  <c r="AC183" i="42"/>
  <c r="AD183" i="42"/>
  <c r="AA183" i="42"/>
  <c r="Y183" i="42"/>
  <c r="AD181" i="42"/>
  <c r="AC181" i="42"/>
  <c r="Z181" i="42"/>
  <c r="AC179" i="42"/>
  <c r="AA179" i="42"/>
  <c r="Y179" i="42"/>
  <c r="AC177" i="42"/>
  <c r="AD177" i="42"/>
  <c r="AA177" i="42"/>
  <c r="Y177" i="42"/>
  <c r="Y193" i="42"/>
  <c r="Y185" i="42"/>
  <c r="Y147" i="42"/>
  <c r="Z191" i="42"/>
  <c r="Z183" i="42"/>
  <c r="Z177" i="42"/>
  <c r="Z145" i="42"/>
  <c r="AA193" i="42"/>
  <c r="AA185" i="42"/>
  <c r="AA147" i="42"/>
  <c r="AC185" i="42"/>
  <c r="AC145" i="42"/>
  <c r="AD179" i="42"/>
  <c r="AD150" i="42"/>
  <c r="AC150" i="42"/>
  <c r="AD148" i="42"/>
  <c r="AC148" i="42"/>
  <c r="AD146" i="42"/>
  <c r="AC146" i="42"/>
  <c r="AD144" i="42"/>
  <c r="AC144" i="42"/>
  <c r="AD192" i="42"/>
  <c r="AC192" i="42"/>
  <c r="AD190" i="42"/>
  <c r="AC190" i="42"/>
  <c r="AD188" i="42"/>
  <c r="AC188" i="42"/>
  <c r="AD186" i="42"/>
  <c r="AC186" i="42"/>
  <c r="AD184" i="42"/>
  <c r="AC184" i="42"/>
  <c r="AD182" i="42"/>
  <c r="AC182" i="42"/>
  <c r="AD180" i="42"/>
  <c r="AC180" i="42"/>
  <c r="AD178" i="42"/>
  <c r="AC178" i="42"/>
  <c r="Y203" i="42"/>
  <c r="Y201" i="42"/>
  <c r="Y199" i="42"/>
  <c r="Y141" i="42"/>
  <c r="Y139" i="42"/>
  <c r="Y137" i="42"/>
  <c r="Y135" i="42"/>
  <c r="Y133" i="42"/>
  <c r="Y131" i="42"/>
  <c r="Y129" i="42"/>
  <c r="Y127" i="42"/>
  <c r="Y125" i="42"/>
  <c r="Y123" i="42"/>
  <c r="Y121" i="42"/>
  <c r="Y119" i="42"/>
  <c r="Y117" i="42"/>
  <c r="Y115" i="42"/>
  <c r="Y113" i="42"/>
  <c r="Y111" i="42"/>
  <c r="Y109" i="42"/>
  <c r="Y107" i="42"/>
  <c r="Y105" i="42"/>
  <c r="Y103" i="42"/>
  <c r="Y101" i="42"/>
  <c r="Y99" i="42"/>
  <c r="Z203" i="42"/>
  <c r="Z201" i="42"/>
  <c r="Z199" i="42"/>
  <c r="Z141" i="42"/>
  <c r="Z139" i="42"/>
  <c r="Z137" i="42"/>
  <c r="Z135" i="42"/>
  <c r="Z133" i="42"/>
  <c r="Z131" i="42"/>
  <c r="Z129" i="42"/>
  <c r="Z127" i="42"/>
  <c r="Z125" i="42"/>
  <c r="Z123" i="42"/>
  <c r="Z121" i="42"/>
  <c r="Z119" i="42"/>
  <c r="Z117" i="42"/>
  <c r="Z115" i="42"/>
  <c r="Z113" i="42"/>
  <c r="Z111" i="42"/>
  <c r="Z109" i="42"/>
  <c r="Z107" i="42"/>
  <c r="Z105" i="42"/>
  <c r="Z103" i="42"/>
  <c r="Z101" i="42"/>
  <c r="Z99" i="42"/>
  <c r="AA203" i="42"/>
  <c r="AA201" i="42"/>
  <c r="AA199" i="42"/>
  <c r="AA141" i="42"/>
  <c r="AA139" i="42"/>
  <c r="AA137" i="42"/>
  <c r="AA135" i="42"/>
  <c r="AA133" i="42"/>
  <c r="AA131" i="42"/>
  <c r="AA129" i="42"/>
  <c r="AA127" i="42"/>
  <c r="AA125" i="42"/>
  <c r="AA123" i="42"/>
  <c r="AA121" i="42"/>
  <c r="AA119" i="42"/>
  <c r="AA117" i="42"/>
  <c r="AA115" i="42"/>
  <c r="AA113" i="42"/>
  <c r="AA111" i="42"/>
  <c r="AA109" i="42"/>
  <c r="AA107" i="42"/>
  <c r="AA105" i="42"/>
  <c r="AA103" i="42"/>
  <c r="AA101" i="42"/>
  <c r="AA99" i="42"/>
  <c r="AB192" i="42"/>
  <c r="AB190" i="42"/>
  <c r="AB188" i="42"/>
  <c r="AB186" i="42"/>
  <c r="AB184" i="42"/>
  <c r="AB182" i="42"/>
  <c r="AB180" i="42"/>
  <c r="AB178" i="42"/>
  <c r="AB150" i="42"/>
  <c r="AB148" i="42"/>
  <c r="AB146" i="42"/>
  <c r="AB144" i="42"/>
  <c r="AB129" i="42"/>
  <c r="AB125" i="42"/>
  <c r="AB121" i="42"/>
  <c r="AB117" i="42"/>
  <c r="AB113" i="42"/>
  <c r="AB109" i="42"/>
  <c r="AB105" i="42"/>
  <c r="AB101" i="42"/>
  <c r="AC203" i="42"/>
  <c r="AC199" i="42"/>
  <c r="AC141" i="42"/>
  <c r="AC137" i="42"/>
  <c r="AC133" i="42"/>
  <c r="AC129" i="42"/>
  <c r="AC125" i="42"/>
  <c r="AC121" i="42"/>
  <c r="AC117" i="42"/>
  <c r="AC113" i="42"/>
  <c r="AC109" i="42"/>
  <c r="AC105" i="42"/>
  <c r="AC101" i="42"/>
  <c r="AD201" i="42"/>
  <c r="AD139" i="42"/>
  <c r="AD135" i="42"/>
  <c r="AD131" i="42"/>
  <c r="AD127" i="42"/>
  <c r="AD123" i="42"/>
  <c r="AD119" i="42"/>
  <c r="AD115" i="42"/>
  <c r="AD111" i="42"/>
  <c r="AD107" i="42"/>
  <c r="AD103" i="42"/>
  <c r="AD99" i="42"/>
  <c r="AD140" i="42"/>
  <c r="AC140" i="42"/>
  <c r="AD138" i="42"/>
  <c r="AC138" i="42"/>
  <c r="AD136" i="42"/>
  <c r="AC136" i="42"/>
  <c r="AD134" i="42"/>
  <c r="AC134" i="42"/>
  <c r="AD132" i="42"/>
  <c r="AC132" i="42"/>
  <c r="AD130" i="42"/>
  <c r="AC130" i="42"/>
  <c r="AB130" i="42"/>
  <c r="AD128" i="42"/>
  <c r="AC128" i="42"/>
  <c r="AB128" i="42"/>
  <c r="AD126" i="42"/>
  <c r="AC126" i="42"/>
  <c r="AB126" i="42"/>
  <c r="AD124" i="42"/>
  <c r="AC124" i="42"/>
  <c r="AB124" i="42"/>
  <c r="AD122" i="42"/>
  <c r="AC122" i="42"/>
  <c r="AB122" i="42"/>
  <c r="AD120" i="42"/>
  <c r="AC120" i="42"/>
  <c r="AB120" i="42"/>
  <c r="AD118" i="42"/>
  <c r="AC118" i="42"/>
  <c r="AB118" i="42"/>
  <c r="AD116" i="42"/>
  <c r="AC116" i="42"/>
  <c r="AB116" i="42"/>
  <c r="AD114" i="42"/>
  <c r="AC114" i="42"/>
  <c r="AB114" i="42"/>
  <c r="AD112" i="42"/>
  <c r="AC112" i="42"/>
  <c r="AB112" i="42"/>
  <c r="AD110" i="42"/>
  <c r="AC110" i="42"/>
  <c r="AB110" i="42"/>
  <c r="AD108" i="42"/>
  <c r="AC108" i="42"/>
  <c r="AB108" i="42"/>
  <c r="AD106" i="42"/>
  <c r="AD104" i="42"/>
  <c r="AC104" i="42"/>
  <c r="AB104" i="42"/>
  <c r="AD102" i="42"/>
  <c r="AC102" i="42"/>
  <c r="AB102" i="42"/>
  <c r="AD100" i="42"/>
  <c r="AC100" i="42"/>
  <c r="AB100" i="42"/>
  <c r="AD202" i="42"/>
  <c r="AC202" i="42"/>
  <c r="AD200" i="42"/>
  <c r="AC200" i="42"/>
  <c r="AD198" i="42"/>
  <c r="AC198" i="42"/>
  <c r="Y202" i="42"/>
  <c r="Y200" i="42"/>
  <c r="Y198" i="42"/>
  <c r="Y192" i="42"/>
  <c r="Y190" i="42"/>
  <c r="Y188" i="42"/>
  <c r="Y186" i="42"/>
  <c r="Y184" i="42"/>
  <c r="Y182" i="42"/>
  <c r="Y180" i="42"/>
  <c r="Y178" i="42"/>
  <c r="Y150" i="42"/>
  <c r="Y148" i="42"/>
  <c r="Y146" i="42"/>
  <c r="Y144" i="42"/>
  <c r="Y140" i="42"/>
  <c r="Y138" i="42"/>
  <c r="Y136" i="42"/>
  <c r="Y134" i="42"/>
  <c r="Y132" i="42"/>
  <c r="Y130" i="42"/>
  <c r="Y128" i="42"/>
  <c r="Y126" i="42"/>
  <c r="Y124" i="42"/>
  <c r="Y122" i="42"/>
  <c r="Y120" i="42"/>
  <c r="Y118" i="42"/>
  <c r="Y116" i="42"/>
  <c r="Y114" i="42"/>
  <c r="Y112" i="42"/>
  <c r="Y110" i="42"/>
  <c r="Y108" i="42"/>
  <c r="Y106" i="42"/>
  <c r="Y104" i="42"/>
  <c r="Y102" i="42"/>
  <c r="Y100" i="42"/>
  <c r="Z202" i="42"/>
  <c r="Z200" i="42"/>
  <c r="Z198" i="42"/>
  <c r="Z192" i="42"/>
  <c r="Z190" i="42"/>
  <c r="Z188" i="42"/>
  <c r="Z186" i="42"/>
  <c r="Z184" i="42"/>
  <c r="Z182" i="42"/>
  <c r="Z180" i="42"/>
  <c r="Z178" i="42"/>
  <c r="Z150" i="42"/>
  <c r="Z148" i="42"/>
  <c r="Z146" i="42"/>
  <c r="Z144" i="42"/>
  <c r="Z140" i="42"/>
  <c r="Z138" i="42"/>
  <c r="Z136" i="42"/>
  <c r="Z134" i="42"/>
  <c r="Z132" i="42"/>
  <c r="Z130" i="42"/>
  <c r="Z128" i="42"/>
  <c r="Z126" i="42"/>
  <c r="Z124" i="42"/>
  <c r="Z122" i="42"/>
  <c r="Z120" i="42"/>
  <c r="Z118" i="42"/>
  <c r="Z116" i="42"/>
  <c r="Z114" i="42"/>
  <c r="Z112" i="42"/>
  <c r="Z110" i="42"/>
  <c r="Z108" i="42"/>
  <c r="Z104" i="42"/>
  <c r="Z102" i="42"/>
  <c r="Z100" i="42"/>
  <c r="AA202" i="42"/>
  <c r="AA200" i="42"/>
  <c r="AA198" i="42"/>
  <c r="AA192" i="42"/>
  <c r="AA190" i="42"/>
  <c r="AA188" i="42"/>
  <c r="AA186" i="42"/>
  <c r="AA184" i="42"/>
  <c r="AA182" i="42"/>
  <c r="AA180" i="42"/>
  <c r="AA178" i="42"/>
  <c r="AA150" i="42"/>
  <c r="AA148" i="42"/>
  <c r="AA146" i="42"/>
  <c r="AA144" i="42"/>
  <c r="AA140" i="42"/>
  <c r="AA138" i="42"/>
  <c r="AA136" i="42"/>
  <c r="AA134" i="42"/>
  <c r="AA132" i="42"/>
  <c r="AA130" i="42"/>
  <c r="AA128" i="42"/>
  <c r="AA126" i="42"/>
  <c r="AA124" i="42"/>
  <c r="AA120" i="42"/>
  <c r="AA118" i="42"/>
  <c r="AA116" i="42"/>
  <c r="AA114" i="42"/>
  <c r="AA112" i="42"/>
  <c r="AA110" i="42"/>
  <c r="AA108" i="42"/>
  <c r="AA106" i="42"/>
  <c r="AA104" i="42"/>
  <c r="AA102" i="42"/>
  <c r="AA100" i="42"/>
  <c r="AB203" i="42"/>
  <c r="AB201" i="42"/>
  <c r="AB199" i="42"/>
  <c r="AB193" i="42"/>
  <c r="AB191" i="42"/>
  <c r="AB189" i="42"/>
  <c r="AB187" i="42"/>
  <c r="AB185" i="42"/>
  <c r="AB183" i="42"/>
  <c r="AB181" i="42"/>
  <c r="AB179" i="42"/>
  <c r="AB177" i="42"/>
  <c r="AB149" i="42"/>
  <c r="AB147" i="42"/>
  <c r="AB145" i="42"/>
  <c r="AB141" i="42"/>
  <c r="AB139" i="42"/>
  <c r="AB137" i="42"/>
  <c r="AB135" i="42"/>
  <c r="AB133" i="42"/>
  <c r="AB131" i="42"/>
  <c r="AB127" i="42"/>
  <c r="AB123" i="42"/>
  <c r="AB119" i="42"/>
  <c r="AB115" i="42"/>
  <c r="AB111" i="42"/>
  <c r="AB107" i="42"/>
  <c r="AB103" i="42"/>
  <c r="AB99" i="42"/>
  <c r="AZ86" i="42" l="1"/>
  <c r="AZ40" i="42"/>
  <c r="AZ60" i="42"/>
  <c r="AZ75" i="42"/>
  <c r="AZ90" i="42"/>
  <c r="AZ44" i="42"/>
  <c r="AZ70" i="42"/>
  <c r="AZ73" i="42"/>
  <c r="AZ92" i="42"/>
  <c r="AZ51" i="42"/>
  <c r="AZ83" i="42"/>
  <c r="AZ66" i="42"/>
  <c r="AZ49" i="42"/>
  <c r="AZ33" i="42"/>
  <c r="AZ54" i="42"/>
  <c r="AZ29" i="42"/>
  <c r="AZ72" i="42"/>
  <c r="AZ52" i="42"/>
  <c r="AZ62" i="42"/>
  <c r="AZ39" i="42"/>
  <c r="AZ55" i="42"/>
  <c r="AZ31" i="42"/>
  <c r="AZ58" i="42"/>
  <c r="AZ28" i="42"/>
  <c r="AZ56" i="42"/>
  <c r="AZ71" i="42"/>
  <c r="AZ87" i="42"/>
  <c r="AZ64" i="42"/>
  <c r="AZ79" i="42"/>
  <c r="AZ32" i="42"/>
  <c r="AZ25" i="42"/>
  <c r="AZ57" i="42"/>
  <c r="AZ76" i="42"/>
  <c r="AZ91" i="42"/>
  <c r="AZ74" i="42"/>
  <c r="AZ89" i="42"/>
  <c r="AZ37" i="42"/>
  <c r="AZ68" i="42"/>
  <c r="AZ43" i="42"/>
  <c r="AZ59" i="42"/>
  <c r="AZ41" i="42"/>
  <c r="AZ50" i="42"/>
  <c r="AZ69" i="42"/>
  <c r="AZ78" i="42"/>
  <c r="AZ63" i="42"/>
  <c r="AZ61" i="42"/>
  <c r="AZ27" i="42"/>
  <c r="AZ93" i="42"/>
  <c r="AZ48" i="42"/>
  <c r="AZ84" i="42"/>
  <c r="AZ47" i="42"/>
  <c r="AZ67" i="42"/>
  <c r="AZ82" i="42"/>
  <c r="AZ45" i="42"/>
  <c r="AZ80" i="42"/>
  <c r="AZ35" i="42"/>
  <c r="AZ65" i="42"/>
  <c r="AE106" i="42"/>
  <c r="AI106" i="42" s="1"/>
  <c r="AE145" i="42"/>
  <c r="AE149" i="42"/>
  <c r="BU149" i="42" s="1"/>
  <c r="AE177" i="42"/>
  <c r="AE183" i="42"/>
  <c r="AE187" i="42"/>
  <c r="AE191" i="42"/>
  <c r="AE243" i="42"/>
  <c r="BU243" i="42" s="1"/>
  <c r="AE25" i="42"/>
  <c r="BU25" i="42" s="1"/>
  <c r="AE29" i="42"/>
  <c r="AE211" i="42"/>
  <c r="AE219" i="42"/>
  <c r="AG219" i="42" s="1"/>
  <c r="AE227" i="42"/>
  <c r="AE235" i="42"/>
  <c r="BU235" i="42" s="1"/>
  <c r="AE239" i="42"/>
  <c r="AG239" i="42" s="1"/>
  <c r="AI239" i="42" s="1"/>
  <c r="AE213" i="42"/>
  <c r="AE217" i="42"/>
  <c r="AE229" i="42"/>
  <c r="AG229" i="42" s="1"/>
  <c r="AI229" i="42" s="1"/>
  <c r="AE233" i="42"/>
  <c r="BU233" i="42" s="1"/>
  <c r="AE237" i="42"/>
  <c r="AG237" i="42" s="1"/>
  <c r="AE241" i="42"/>
  <c r="AG241" i="42" s="1"/>
  <c r="AI241" i="42" s="1"/>
  <c r="AE209" i="42"/>
  <c r="AE221" i="42"/>
  <c r="AE225" i="42"/>
  <c r="AE210" i="42"/>
  <c r="AE28" i="42"/>
  <c r="AE43" i="42"/>
  <c r="AE50" i="42"/>
  <c r="AE59" i="42"/>
  <c r="AE67" i="42"/>
  <c r="AE74" i="42"/>
  <c r="AE82" i="42"/>
  <c r="AE89" i="42"/>
  <c r="AE154" i="42"/>
  <c r="AE162" i="42"/>
  <c r="AE27" i="42"/>
  <c r="AE33" i="42"/>
  <c r="AE36" i="42"/>
  <c r="AE40" i="42"/>
  <c r="AE44" i="42"/>
  <c r="AE51" i="42"/>
  <c r="AE56" i="42"/>
  <c r="AE60" i="42"/>
  <c r="AE64" i="42"/>
  <c r="AE68" i="42"/>
  <c r="AE71" i="42"/>
  <c r="AE75" i="42"/>
  <c r="AE79" i="42"/>
  <c r="AE83" i="42"/>
  <c r="AE87" i="42"/>
  <c r="AE90" i="42"/>
  <c r="AE234" i="42"/>
  <c r="AE236" i="42"/>
  <c r="AE238" i="42"/>
  <c r="AE240" i="42"/>
  <c r="AE242" i="42"/>
  <c r="AE244" i="42"/>
  <c r="AE246" i="42"/>
  <c r="AE153" i="42"/>
  <c r="AE157" i="42"/>
  <c r="AE161" i="42"/>
  <c r="AE165" i="42"/>
  <c r="AE26" i="42"/>
  <c r="AE34" i="42"/>
  <c r="AE41" i="42"/>
  <c r="AE48" i="42"/>
  <c r="AE57" i="42"/>
  <c r="AE65" i="42"/>
  <c r="AE72" i="42"/>
  <c r="AE80" i="42"/>
  <c r="AE156" i="42"/>
  <c r="AE164" i="42"/>
  <c r="AE179" i="42"/>
  <c r="AG179" i="42" s="1"/>
  <c r="AI179" i="42" s="1"/>
  <c r="AE207" i="42"/>
  <c r="AE223" i="42"/>
  <c r="AE231" i="42"/>
  <c r="AE206" i="42"/>
  <c r="AE222" i="42"/>
  <c r="AE230" i="42"/>
  <c r="AE32" i="42"/>
  <c r="AE39" i="42"/>
  <c r="AE47" i="42"/>
  <c r="AE55" i="42"/>
  <c r="AE63" i="42"/>
  <c r="AE78" i="42"/>
  <c r="AE86" i="42"/>
  <c r="AE93" i="42"/>
  <c r="AE158" i="42"/>
  <c r="AE166" i="42"/>
  <c r="AE245" i="42"/>
  <c r="AE31" i="42"/>
  <c r="AE35" i="42"/>
  <c r="AE38" i="42"/>
  <c r="AE42" i="42"/>
  <c r="AE46" i="42"/>
  <c r="AE49" i="42"/>
  <c r="AE54" i="42"/>
  <c r="AE58" i="42"/>
  <c r="AE62" i="42"/>
  <c r="AE66" i="42"/>
  <c r="AE70" i="42"/>
  <c r="AE73" i="42"/>
  <c r="AE77" i="42"/>
  <c r="AE81" i="42"/>
  <c r="AE85" i="42"/>
  <c r="AE88" i="42"/>
  <c r="AE92" i="42"/>
  <c r="AE155" i="42"/>
  <c r="AE159" i="42"/>
  <c r="AE163" i="42"/>
  <c r="AE224" i="42"/>
  <c r="AE232" i="42"/>
  <c r="AE30" i="42"/>
  <c r="AE37" i="42"/>
  <c r="AE45" i="42"/>
  <c r="AE52" i="42"/>
  <c r="AE61" i="42"/>
  <c r="AE69" i="42"/>
  <c r="AE76" i="42"/>
  <c r="AE84" i="42"/>
  <c r="AE91" i="42"/>
  <c r="AE160" i="42"/>
  <c r="AE167" i="42"/>
  <c r="AE212" i="42"/>
  <c r="AE214" i="42"/>
  <c r="AE218" i="42"/>
  <c r="AE220" i="42"/>
  <c r="AE226" i="42"/>
  <c r="AE228" i="42"/>
  <c r="AE147" i="42"/>
  <c r="AE181" i="42"/>
  <c r="AE185" i="42"/>
  <c r="AE189" i="42"/>
  <c r="AE193" i="42"/>
  <c r="AE100" i="42"/>
  <c r="AE104" i="42"/>
  <c r="AE108" i="42"/>
  <c r="AE112" i="42"/>
  <c r="AE116" i="42"/>
  <c r="AE120" i="42"/>
  <c r="AE124" i="42"/>
  <c r="AE128" i="42"/>
  <c r="AE132" i="42"/>
  <c r="AE136" i="42"/>
  <c r="AE140" i="42"/>
  <c r="AE146" i="42"/>
  <c r="AE150" i="42"/>
  <c r="AE178" i="42"/>
  <c r="AE182" i="42"/>
  <c r="AE186" i="42"/>
  <c r="AE190" i="42"/>
  <c r="AE198" i="42"/>
  <c r="AE202" i="42"/>
  <c r="AE99" i="42"/>
  <c r="AE103" i="42"/>
  <c r="AE107" i="42"/>
  <c r="AE111" i="42"/>
  <c r="AE115" i="42"/>
  <c r="AE119" i="42"/>
  <c r="AE123" i="42"/>
  <c r="AE127" i="42"/>
  <c r="AE131" i="42"/>
  <c r="AE135" i="42"/>
  <c r="AE139" i="42"/>
  <c r="AE199" i="42"/>
  <c r="AE203" i="42"/>
  <c r="AE102" i="42"/>
  <c r="AE110" i="42"/>
  <c r="AE114" i="42"/>
  <c r="AE118" i="42"/>
  <c r="AE122" i="42"/>
  <c r="AE126" i="42"/>
  <c r="AE130" i="42"/>
  <c r="AE134" i="42"/>
  <c r="AE138" i="42"/>
  <c r="AE144" i="42"/>
  <c r="AE148" i="42"/>
  <c r="AE180" i="42"/>
  <c r="AE184" i="42"/>
  <c r="AE188" i="42"/>
  <c r="AE192" i="42"/>
  <c r="AE200" i="42"/>
  <c r="AE101" i="42"/>
  <c r="AE105" i="42"/>
  <c r="AE109" i="42"/>
  <c r="AE113" i="42"/>
  <c r="AE117" i="42"/>
  <c r="AE121" i="42"/>
  <c r="AE125" i="42"/>
  <c r="AE129" i="42"/>
  <c r="AE133" i="42"/>
  <c r="AE137" i="42"/>
  <c r="AE141" i="42"/>
  <c r="AE201" i="42"/>
  <c r="W191" i="42"/>
  <c r="W192" i="42"/>
  <c r="BO227" i="42" l="1"/>
  <c r="BS29" i="42"/>
  <c r="BS191" i="42"/>
  <c r="AG243" i="42"/>
  <c r="AI243" i="42" s="1"/>
  <c r="AG25" i="42"/>
  <c r="AI25" i="42" s="1"/>
  <c r="AI219" i="42"/>
  <c r="AI237" i="42"/>
  <c r="BU129" i="42"/>
  <c r="AG148" i="42"/>
  <c r="BU190" i="42"/>
  <c r="AG177" i="42"/>
  <c r="BU177" i="42"/>
  <c r="BU226" i="42"/>
  <c r="AG218" i="42"/>
  <c r="AI218" i="42" s="1"/>
  <c r="AG160" i="42"/>
  <c r="AI160" i="42" s="1"/>
  <c r="BU84" i="42"/>
  <c r="AG69" i="42"/>
  <c r="AG37" i="42"/>
  <c r="AG232" i="42"/>
  <c r="AI232" i="42" s="1"/>
  <c r="AG159" i="42"/>
  <c r="AI159" i="42" s="1"/>
  <c r="BU92" i="42"/>
  <c r="BU85" i="42"/>
  <c r="AG77" i="42"/>
  <c r="AI77" i="42" s="1"/>
  <c r="AG70" i="42"/>
  <c r="AI62" i="42"/>
  <c r="BU54" i="42"/>
  <c r="AG46" i="42"/>
  <c r="AI46" i="42" s="1"/>
  <c r="BU38" i="42"/>
  <c r="AG31" i="42"/>
  <c r="AI31" i="42" s="1"/>
  <c r="BU29" i="42"/>
  <c r="AI29" i="42"/>
  <c r="AG166" i="42"/>
  <c r="AG93" i="42"/>
  <c r="AG78" i="42"/>
  <c r="AI78" i="42" s="1"/>
  <c r="AG63" i="42"/>
  <c r="BU47" i="42"/>
  <c r="BU32" i="42"/>
  <c r="BU222" i="42"/>
  <c r="AG223" i="42"/>
  <c r="BU207" i="42"/>
  <c r="BU80" i="42"/>
  <c r="BU65" i="42"/>
  <c r="AG48" i="42"/>
  <c r="AI48" i="42" s="1"/>
  <c r="BU165" i="42"/>
  <c r="BO157" i="42"/>
  <c r="BU246" i="42"/>
  <c r="AG242" i="42"/>
  <c r="AI242" i="42" s="1"/>
  <c r="BU234" i="42"/>
  <c r="AG87" i="42"/>
  <c r="AI87" i="42" s="1"/>
  <c r="BU79" i="42"/>
  <c r="BU71" i="42"/>
  <c r="BU64" i="42"/>
  <c r="BU56" i="42"/>
  <c r="BU40" i="42"/>
  <c r="BS33" i="42"/>
  <c r="BU82" i="42"/>
  <c r="AG235" i="42"/>
  <c r="AG233" i="42"/>
  <c r="BS192" i="42"/>
  <c r="AG134" i="42"/>
  <c r="AG183" i="42"/>
  <c r="BU193" i="42"/>
  <c r="AG147" i="42"/>
  <c r="BU220" i="42"/>
  <c r="BU91" i="42"/>
  <c r="AG76" i="42"/>
  <c r="AI76" i="42" s="1"/>
  <c r="AG45" i="42"/>
  <c r="AI45" i="42" s="1"/>
  <c r="BU163" i="42"/>
  <c r="BU88" i="42"/>
  <c r="AG73" i="42"/>
  <c r="AI73" i="42" s="1"/>
  <c r="BU66" i="42"/>
  <c r="BU58" i="42"/>
  <c r="BU42" i="42"/>
  <c r="BS35" i="42"/>
  <c r="BU245" i="42"/>
  <c r="AG86" i="42"/>
  <c r="AI86" i="42" s="1"/>
  <c r="BU55" i="42"/>
  <c r="BU39" i="42"/>
  <c r="BU230" i="42"/>
  <c r="BU231" i="42"/>
  <c r="BU164" i="42"/>
  <c r="BU72" i="42"/>
  <c r="BU57" i="42"/>
  <c r="AG41" i="42"/>
  <c r="AI41" i="42" s="1"/>
  <c r="BU26" i="42"/>
  <c r="BU161" i="42"/>
  <c r="AG153" i="42"/>
  <c r="BU244" i="42"/>
  <c r="AG240" i="42"/>
  <c r="AI240" i="42" s="1"/>
  <c r="AG236" i="42"/>
  <c r="AI236" i="42" s="1"/>
  <c r="AG90" i="42"/>
  <c r="AI90" i="42" s="1"/>
  <c r="BU83" i="42"/>
  <c r="BU75" i="42"/>
  <c r="AG68" i="42"/>
  <c r="AI68" i="42" s="1"/>
  <c r="BU60" i="42"/>
  <c r="AG51" i="42"/>
  <c r="AI51" i="42" s="1"/>
  <c r="BU44" i="42"/>
  <c r="BU36" i="42"/>
  <c r="AG27" i="42"/>
  <c r="AI27" i="42" s="1"/>
  <c r="AG89" i="42"/>
  <c r="AI89" i="42" s="1"/>
  <c r="BU74" i="42"/>
  <c r="BU59" i="42"/>
  <c r="BU28" i="42"/>
  <c r="BU221" i="42"/>
  <c r="AI191" i="42"/>
  <c r="BV191" i="42" s="1"/>
  <c r="BW191" i="42" s="1"/>
  <c r="BU191" i="42"/>
  <c r="AI187" i="42"/>
  <c r="BU187" i="42"/>
  <c r="AI145" i="42"/>
  <c r="BU145" i="42"/>
  <c r="BO133" i="42"/>
  <c r="BU109" i="42"/>
  <c r="BO132" i="42"/>
  <c r="BU227" i="42" l="1"/>
  <c r="AG227" i="42"/>
  <c r="AI227" i="42" s="1"/>
  <c r="BO50" i="42"/>
  <c r="BU50" i="42" s="1"/>
  <c r="BU157" i="42"/>
  <c r="BO52" i="42"/>
  <c r="BU52" i="42" s="1"/>
  <c r="BO228" i="42"/>
  <c r="BU228" i="42" s="1"/>
  <c r="AG47" i="42"/>
  <c r="AI47" i="42" s="1"/>
  <c r="AG42" i="42"/>
  <c r="AI42" i="42" s="1"/>
  <c r="AG60" i="42"/>
  <c r="AI60" i="42" s="1"/>
  <c r="AG64" i="42"/>
  <c r="AI64" i="42" s="1"/>
  <c r="AG44" i="42"/>
  <c r="AI44" i="42" s="1"/>
  <c r="AG75" i="42"/>
  <c r="AI75" i="42" s="1"/>
  <c r="BS90" i="42"/>
  <c r="AG55" i="42"/>
  <c r="AI55" i="42" s="1"/>
  <c r="AG82" i="42"/>
  <c r="AI82" i="42" s="1"/>
  <c r="AG40" i="42"/>
  <c r="AI40" i="42" s="1"/>
  <c r="AG71" i="42"/>
  <c r="AI71" i="42" s="1"/>
  <c r="AG79" i="42"/>
  <c r="AI79" i="42" s="1"/>
  <c r="AG234" i="42"/>
  <c r="AI234" i="42" s="1"/>
  <c r="BS25" i="42"/>
  <c r="AG84" i="42"/>
  <c r="AI84" i="42" s="1"/>
  <c r="AG59" i="42"/>
  <c r="AI59" i="42" s="1"/>
  <c r="AG83" i="42"/>
  <c r="AI83" i="42" s="1"/>
  <c r="AG244" i="42"/>
  <c r="AI244" i="42" s="1"/>
  <c r="AG72" i="42"/>
  <c r="AI72" i="42" s="1"/>
  <c r="AG164" i="42"/>
  <c r="AI164" i="42" s="1"/>
  <c r="AG231" i="42"/>
  <c r="AI231" i="42" s="1"/>
  <c r="AG58" i="42"/>
  <c r="AI58" i="42" s="1"/>
  <c r="AG88" i="42"/>
  <c r="AI88" i="42" s="1"/>
  <c r="AG50" i="42"/>
  <c r="AI50" i="42" s="1"/>
  <c r="AG56" i="42"/>
  <c r="AI56" i="42" s="1"/>
  <c r="AG80" i="42"/>
  <c r="AI80" i="42" s="1"/>
  <c r="AG92" i="42"/>
  <c r="AI92" i="42" s="1"/>
  <c r="AG52" i="42"/>
  <c r="AI52" i="42" s="1"/>
  <c r="AG245" i="42"/>
  <c r="AI245" i="42" s="1"/>
  <c r="AG221" i="42"/>
  <c r="AI221" i="42" s="1"/>
  <c r="BU206" i="42"/>
  <c r="AG230" i="42"/>
  <c r="AI230" i="42" s="1"/>
  <c r="AG228" i="42"/>
  <c r="AI228" i="42" s="1"/>
  <c r="AG222" i="42"/>
  <c r="AI222" i="42" s="1"/>
  <c r="AI223" i="42"/>
  <c r="AI63" i="42"/>
  <c r="BS63" i="42"/>
  <c r="AI166" i="42"/>
  <c r="AI70" i="42"/>
  <c r="BS70" i="42"/>
  <c r="AI37" i="42"/>
  <c r="BS37" i="42"/>
  <c r="AI93" i="42"/>
  <c r="BS93" i="42"/>
  <c r="AI69" i="42"/>
  <c r="BS69" i="42"/>
  <c r="AG207" i="42"/>
  <c r="AG32" i="42"/>
  <c r="BS78" i="42"/>
  <c r="AG38" i="42"/>
  <c r="AG54" i="42"/>
  <c r="AG226" i="42"/>
  <c r="AI150" i="42"/>
  <c r="BU150" i="42"/>
  <c r="AI184" i="42"/>
  <c r="BU184" i="42"/>
  <c r="AG112" i="42"/>
  <c r="BU112" i="42"/>
  <c r="AG136" i="42"/>
  <c r="AG198" i="42"/>
  <c r="BU198" i="42"/>
  <c r="AG107" i="42"/>
  <c r="AG123" i="42"/>
  <c r="AG203" i="42"/>
  <c r="AG114" i="42"/>
  <c r="BU114" i="42"/>
  <c r="AG130" i="42"/>
  <c r="BU130" i="42"/>
  <c r="AG200" i="42"/>
  <c r="AG113" i="42"/>
  <c r="BU113" i="42"/>
  <c r="AG137" i="42"/>
  <c r="AG100" i="42"/>
  <c r="AG116" i="42"/>
  <c r="AG132" i="42"/>
  <c r="BU132" i="42"/>
  <c r="AG202" i="42"/>
  <c r="AG111" i="42"/>
  <c r="BU111" i="42"/>
  <c r="AG102" i="42"/>
  <c r="BU102" i="42"/>
  <c r="AG118" i="42"/>
  <c r="AG141" i="42"/>
  <c r="BU141" i="42"/>
  <c r="AI162" i="42"/>
  <c r="BS27" i="42"/>
  <c r="AI35" i="42"/>
  <c r="BS73" i="42"/>
  <c r="BU167" i="42"/>
  <c r="AI167" i="42"/>
  <c r="AI147" i="42"/>
  <c r="AI185" i="42"/>
  <c r="BU185" i="42"/>
  <c r="AI183" i="42"/>
  <c r="AI192" i="42"/>
  <c r="BV192" i="42" s="1"/>
  <c r="BW192" i="42" s="1"/>
  <c r="BU192" i="42"/>
  <c r="AI233" i="42"/>
  <c r="AG104" i="42"/>
  <c r="AG120" i="42"/>
  <c r="AG178" i="42"/>
  <c r="AG99" i="42"/>
  <c r="BU99" i="42"/>
  <c r="AG115" i="42"/>
  <c r="BU115" i="42"/>
  <c r="AG131" i="42"/>
  <c r="BU131" i="42"/>
  <c r="AG122" i="42"/>
  <c r="BU122" i="42"/>
  <c r="AG138" i="42"/>
  <c r="AG105" i="42"/>
  <c r="AG121" i="42"/>
  <c r="AG201" i="42"/>
  <c r="AG108" i="42"/>
  <c r="AG124" i="42"/>
  <c r="AG182" i="42"/>
  <c r="BU182" i="42"/>
  <c r="AG103" i="42"/>
  <c r="AG119" i="42"/>
  <c r="AG199" i="42"/>
  <c r="AG110" i="42"/>
  <c r="BU110" i="42"/>
  <c r="AG126" i="42"/>
  <c r="AG101" i="42"/>
  <c r="AG117" i="42"/>
  <c r="AG125" i="42"/>
  <c r="AG133" i="42"/>
  <c r="BU133" i="42"/>
  <c r="AG43" i="42"/>
  <c r="BS89" i="42"/>
  <c r="BS51" i="42"/>
  <c r="BS68" i="42"/>
  <c r="BU153" i="42"/>
  <c r="AI153" i="42"/>
  <c r="AG161" i="42"/>
  <c r="AG26" i="42"/>
  <c r="BS41" i="42"/>
  <c r="AG206" i="42"/>
  <c r="AG39" i="42"/>
  <c r="BS86" i="42"/>
  <c r="AG158" i="42"/>
  <c r="AG49" i="42"/>
  <c r="AG81" i="42"/>
  <c r="AI155" i="42"/>
  <c r="AG224" i="42"/>
  <c r="BS45" i="42"/>
  <c r="AG61" i="42"/>
  <c r="BS76" i="42"/>
  <c r="AG91" i="42"/>
  <c r="AG220" i="42"/>
  <c r="AI128" i="42"/>
  <c r="BU128" i="42"/>
  <c r="AI186" i="42"/>
  <c r="BU186" i="42"/>
  <c r="AI139" i="42"/>
  <c r="BU139" i="42"/>
  <c r="AI134" i="42"/>
  <c r="BU134" i="42"/>
  <c r="AI235" i="42"/>
  <c r="AG225" i="42"/>
  <c r="AG67" i="42"/>
  <c r="BU33" i="42"/>
  <c r="AI33" i="42"/>
  <c r="BS87" i="42"/>
  <c r="AG238" i="42"/>
  <c r="AG246" i="42"/>
  <c r="AG157" i="42"/>
  <c r="AG165" i="42"/>
  <c r="BS48" i="42"/>
  <c r="AG65" i="42"/>
  <c r="BS31" i="42"/>
  <c r="BS46" i="42"/>
  <c r="BS62" i="42"/>
  <c r="BS77" i="42"/>
  <c r="AI189" i="42"/>
  <c r="BU189" i="42"/>
  <c r="AI177" i="42"/>
  <c r="AI127" i="42"/>
  <c r="BU127" i="42"/>
  <c r="AI148" i="42"/>
  <c r="AI180" i="42"/>
  <c r="BU180" i="42"/>
  <c r="AI188" i="42"/>
  <c r="BU188" i="42"/>
  <c r="AI144" i="42"/>
  <c r="BU144" i="42"/>
  <c r="BQ160" i="42"/>
  <c r="BI160" i="42"/>
  <c r="BE160" i="42"/>
  <c r="AW160" i="42"/>
  <c r="AV160" i="42"/>
  <c r="AT160" i="42"/>
  <c r="AQ160" i="42"/>
  <c r="AP160" i="42"/>
  <c r="AN160" i="42"/>
  <c r="X160" i="42"/>
  <c r="W160" i="42"/>
  <c r="V160" i="42"/>
  <c r="BQ159" i="42"/>
  <c r="BI159" i="42"/>
  <c r="BE159" i="42"/>
  <c r="AW159" i="42"/>
  <c r="AV159" i="42"/>
  <c r="AT159" i="42"/>
  <c r="AQ159" i="42"/>
  <c r="AP159" i="42"/>
  <c r="AN159" i="42"/>
  <c r="X159" i="42"/>
  <c r="W159" i="42"/>
  <c r="V159" i="42"/>
  <c r="BM159" i="42"/>
  <c r="BN159" i="42" l="1"/>
  <c r="BN160" i="42"/>
  <c r="BS58" i="42"/>
  <c r="BS59" i="42"/>
  <c r="BS50" i="42"/>
  <c r="BS80" i="42"/>
  <c r="BS52" i="42"/>
  <c r="BS47" i="42"/>
  <c r="BS84" i="42"/>
  <c r="BS56" i="42"/>
  <c r="BS79" i="42"/>
  <c r="BS88" i="42"/>
  <c r="BS42" i="42"/>
  <c r="BS44" i="42"/>
  <c r="BS71" i="42"/>
  <c r="BS40" i="42"/>
  <c r="BS55" i="42"/>
  <c r="BS75" i="42"/>
  <c r="BS60" i="42"/>
  <c r="BS159" i="42"/>
  <c r="BS160" i="42"/>
  <c r="BS72" i="42"/>
  <c r="BS64" i="42"/>
  <c r="BS92" i="42"/>
  <c r="BS82" i="42"/>
  <c r="BS83" i="42"/>
  <c r="AI157" i="42"/>
  <c r="AI238" i="42"/>
  <c r="AI225" i="42"/>
  <c r="AI61" i="42"/>
  <c r="BS61" i="42"/>
  <c r="AI224" i="42"/>
  <c r="AI81" i="42"/>
  <c r="BS81" i="42"/>
  <c r="AI66" i="42"/>
  <c r="BS66" i="42"/>
  <c r="AI39" i="42"/>
  <c r="BS39" i="42"/>
  <c r="AI206" i="42"/>
  <c r="AI57" i="42"/>
  <c r="BS57" i="42"/>
  <c r="AI161" i="42"/>
  <c r="AI133" i="42"/>
  <c r="AI117" i="42"/>
  <c r="AI101" i="42"/>
  <c r="AI126" i="42"/>
  <c r="AI110" i="42"/>
  <c r="AI141" i="42"/>
  <c r="AI111" i="42"/>
  <c r="AI202" i="42"/>
  <c r="AI132" i="42"/>
  <c r="AI116" i="42"/>
  <c r="AI100" i="42"/>
  <c r="AI137" i="42"/>
  <c r="AI113" i="42"/>
  <c r="AI200" i="42"/>
  <c r="AI130" i="42"/>
  <c r="AI114" i="42"/>
  <c r="AI203" i="42"/>
  <c r="AI123" i="42"/>
  <c r="AI107" i="42"/>
  <c r="AI198" i="42"/>
  <c r="AI136" i="42"/>
  <c r="AI112" i="42"/>
  <c r="AI54" i="42"/>
  <c r="BS54" i="42"/>
  <c r="AI38" i="42"/>
  <c r="BS38" i="42"/>
  <c r="AI65" i="42"/>
  <c r="BS65" i="42"/>
  <c r="AI165" i="42"/>
  <c r="AI246" i="42"/>
  <c r="AI67" i="42"/>
  <c r="BS67" i="42"/>
  <c r="AI220" i="42"/>
  <c r="AI91" i="42"/>
  <c r="BS91" i="42"/>
  <c r="AI49" i="42"/>
  <c r="BS49" i="42"/>
  <c r="AI158" i="42"/>
  <c r="AI26" i="42"/>
  <c r="BS26" i="42"/>
  <c r="AI74" i="42"/>
  <c r="BS74" i="42"/>
  <c r="AI43" i="42"/>
  <c r="BS43" i="42"/>
  <c r="AI125" i="42"/>
  <c r="AI109" i="42"/>
  <c r="AI199" i="42"/>
  <c r="AI119" i="42"/>
  <c r="AI103" i="42"/>
  <c r="AI182" i="42"/>
  <c r="AI124" i="42"/>
  <c r="AI108" i="42"/>
  <c r="AI201" i="42"/>
  <c r="AI121" i="42"/>
  <c r="AI105" i="42"/>
  <c r="AI138" i="42"/>
  <c r="AI122" i="42"/>
  <c r="AI131" i="42"/>
  <c r="AI115" i="42"/>
  <c r="AI99" i="42"/>
  <c r="AI178" i="42"/>
  <c r="AI120" i="42"/>
  <c r="AI104" i="42"/>
  <c r="AI118" i="42"/>
  <c r="AI102" i="42"/>
  <c r="AI226" i="42"/>
  <c r="AI85" i="42"/>
  <c r="BS85" i="42"/>
  <c r="AI32" i="42"/>
  <c r="BS32" i="42"/>
  <c r="AI207" i="42"/>
  <c r="AX159" i="42"/>
  <c r="AR160" i="42"/>
  <c r="AR159" i="42"/>
  <c r="AY159" i="42"/>
  <c r="AY160" i="42"/>
  <c r="AX160" i="42"/>
  <c r="BJ159" i="42"/>
  <c r="BK159" i="42" s="1"/>
  <c r="BJ160" i="42"/>
  <c r="BK160" i="42" s="1"/>
  <c r="BM160" i="42"/>
  <c r="AZ160" i="42" l="1"/>
  <c r="BT160" i="42" s="1"/>
  <c r="AZ159" i="42"/>
  <c r="BT159" i="42" s="1"/>
  <c r="BQ144" i="42"/>
  <c r="BI144" i="42"/>
  <c r="BE144" i="42"/>
  <c r="AW144" i="42"/>
  <c r="AV144" i="42"/>
  <c r="AT144" i="42"/>
  <c r="AQ144" i="42"/>
  <c r="AP144" i="42"/>
  <c r="AN144" i="42"/>
  <c r="X144" i="42"/>
  <c r="W144" i="42"/>
  <c r="V144" i="42"/>
  <c r="AW29" i="42"/>
  <c r="AQ29" i="42"/>
  <c r="X29" i="42"/>
  <c r="W29" i="42"/>
  <c r="V29" i="42"/>
  <c r="BQ145" i="42"/>
  <c r="BI145" i="42"/>
  <c r="BH145" i="42"/>
  <c r="BH142" i="42" s="1"/>
  <c r="BE145" i="42"/>
  <c r="AW145" i="42"/>
  <c r="AV145" i="42"/>
  <c r="AT145" i="42"/>
  <c r="AQ145" i="42"/>
  <c r="AP145" i="42"/>
  <c r="AN145" i="42"/>
  <c r="X145" i="42"/>
  <c r="W145" i="42"/>
  <c r="V145" i="42"/>
  <c r="BM145" i="42"/>
  <c r="BS145" i="42" l="1"/>
  <c r="BJ29" i="42"/>
  <c r="BK29" i="42" s="1"/>
  <c r="BS144" i="42"/>
  <c r="AR144" i="42"/>
  <c r="AY144" i="42"/>
  <c r="AX144" i="42"/>
  <c r="BK144" i="42"/>
  <c r="AY29" i="42"/>
  <c r="BM144" i="42"/>
  <c r="BM29" i="42"/>
  <c r="AR145" i="42"/>
  <c r="AY145" i="42"/>
  <c r="AX145" i="42"/>
  <c r="BQ24" i="42"/>
  <c r="BQ96" i="42" s="1"/>
  <c r="BQ98" i="42"/>
  <c r="BQ99" i="42"/>
  <c r="BS99" i="42" s="1"/>
  <c r="BQ100" i="42"/>
  <c r="BS100" i="42" s="1"/>
  <c r="BQ101" i="42"/>
  <c r="BS101" i="42" s="1"/>
  <c r="BQ102" i="42"/>
  <c r="BS102" i="42" s="1"/>
  <c r="BQ103" i="42"/>
  <c r="BS103" i="42" s="1"/>
  <c r="BQ104" i="42"/>
  <c r="BS104" i="42" s="1"/>
  <c r="BQ105" i="42"/>
  <c r="BS105" i="42" s="1"/>
  <c r="BQ106" i="42"/>
  <c r="BS106" i="42" s="1"/>
  <c r="BQ107" i="42"/>
  <c r="BS107" i="42" s="1"/>
  <c r="BQ108" i="42"/>
  <c r="BS108" i="42" s="1"/>
  <c r="BQ109" i="42"/>
  <c r="BS109" i="42" s="1"/>
  <c r="BQ110" i="42"/>
  <c r="BS110" i="42" s="1"/>
  <c r="BQ111" i="42"/>
  <c r="BS111" i="42" s="1"/>
  <c r="BQ112" i="42"/>
  <c r="BS112" i="42" s="1"/>
  <c r="BQ113" i="42"/>
  <c r="BS113" i="42" s="1"/>
  <c r="BQ114" i="42"/>
  <c r="BS114" i="42" s="1"/>
  <c r="BQ115" i="42"/>
  <c r="BS115" i="42" s="1"/>
  <c r="BQ116" i="42"/>
  <c r="BS116" i="42" s="1"/>
  <c r="BQ117" i="42"/>
  <c r="BS117" i="42" s="1"/>
  <c r="BQ118" i="42"/>
  <c r="BS118" i="42" s="1"/>
  <c r="BQ119" i="42"/>
  <c r="BS119" i="42" s="1"/>
  <c r="BQ120" i="42"/>
  <c r="BS120" i="42" s="1"/>
  <c r="BQ121" i="42"/>
  <c r="BS121" i="42" s="1"/>
  <c r="BQ122" i="42"/>
  <c r="BS122" i="42" s="1"/>
  <c r="BQ123" i="42"/>
  <c r="BS123" i="42" s="1"/>
  <c r="BQ124" i="42"/>
  <c r="BS124" i="42" s="1"/>
  <c r="BQ125" i="42"/>
  <c r="BS125" i="42" s="1"/>
  <c r="BQ126" i="42"/>
  <c r="BS126" i="42" s="1"/>
  <c r="BQ127" i="42"/>
  <c r="BS127" i="42" s="1"/>
  <c r="BQ128" i="42"/>
  <c r="BS128" i="42" s="1"/>
  <c r="BQ129" i="42"/>
  <c r="BQ130" i="42"/>
  <c r="BS130" i="42" s="1"/>
  <c r="BQ131" i="42"/>
  <c r="BS131" i="42" s="1"/>
  <c r="BQ132" i="42"/>
  <c r="BS132" i="42" s="1"/>
  <c r="BQ133" i="42"/>
  <c r="BS133" i="42" s="1"/>
  <c r="BQ134" i="42"/>
  <c r="BS134" i="42" s="1"/>
  <c r="BQ135" i="42"/>
  <c r="BQ136" i="42"/>
  <c r="BS136" i="42" s="1"/>
  <c r="BQ137" i="42"/>
  <c r="BS137" i="42" s="1"/>
  <c r="BQ138" i="42"/>
  <c r="BS138" i="42" s="1"/>
  <c r="BQ139" i="42"/>
  <c r="BQ140" i="42"/>
  <c r="BQ141" i="42"/>
  <c r="BQ143" i="42"/>
  <c r="BQ146" i="42"/>
  <c r="BQ147" i="42"/>
  <c r="BQ148" i="42"/>
  <c r="BQ149" i="42"/>
  <c r="BQ150" i="42"/>
  <c r="BQ153" i="42"/>
  <c r="BQ154" i="42"/>
  <c r="BQ155" i="42"/>
  <c r="BQ156" i="42"/>
  <c r="BQ157" i="42"/>
  <c r="BQ158" i="42"/>
  <c r="BQ161" i="42"/>
  <c r="BQ163" i="42"/>
  <c r="BQ164" i="42"/>
  <c r="BQ165" i="42"/>
  <c r="BQ176" i="42"/>
  <c r="BQ177" i="42"/>
  <c r="BQ178" i="42"/>
  <c r="BQ179" i="42"/>
  <c r="BQ180" i="42"/>
  <c r="BQ181" i="42"/>
  <c r="BQ182" i="42"/>
  <c r="BQ183" i="42"/>
  <c r="BQ184" i="42"/>
  <c r="BQ185" i="42"/>
  <c r="BQ186" i="42"/>
  <c r="BQ187" i="42"/>
  <c r="BQ188" i="42"/>
  <c r="BQ189" i="42"/>
  <c r="BQ190" i="42"/>
  <c r="BQ193" i="42"/>
  <c r="BQ197" i="42"/>
  <c r="BQ198" i="42"/>
  <c r="BQ199" i="42"/>
  <c r="BQ200" i="42"/>
  <c r="BQ201" i="42"/>
  <c r="BQ202" i="42"/>
  <c r="BQ203" i="42"/>
  <c r="BQ205" i="42"/>
  <c r="BQ206" i="42"/>
  <c r="BQ207" i="42"/>
  <c r="BQ209" i="42"/>
  <c r="BQ210" i="42"/>
  <c r="BQ211" i="42"/>
  <c r="BQ212" i="42"/>
  <c r="BQ213" i="42"/>
  <c r="BQ214" i="42"/>
  <c r="BQ217" i="42"/>
  <c r="BQ218" i="42"/>
  <c r="BQ219" i="42"/>
  <c r="BQ220" i="42"/>
  <c r="BQ221" i="42"/>
  <c r="BQ222" i="42"/>
  <c r="BQ223" i="42"/>
  <c r="BQ224" i="42"/>
  <c r="BQ225" i="42"/>
  <c r="BQ226" i="42"/>
  <c r="BQ227" i="42"/>
  <c r="BQ228" i="42"/>
  <c r="BQ229" i="42"/>
  <c r="BQ230" i="42"/>
  <c r="BQ231" i="42"/>
  <c r="BQ232" i="42"/>
  <c r="BQ233" i="42"/>
  <c r="BQ234" i="42"/>
  <c r="BQ235" i="42"/>
  <c r="BQ236" i="42"/>
  <c r="BQ237" i="42"/>
  <c r="BQ238" i="42"/>
  <c r="BQ239" i="42"/>
  <c r="BQ240" i="42"/>
  <c r="BQ241" i="42"/>
  <c r="BQ242" i="42"/>
  <c r="BQ243" i="42"/>
  <c r="BQ244" i="42"/>
  <c r="BQ245" i="42"/>
  <c r="BQ246" i="42"/>
  <c r="BI141" i="42"/>
  <c r="BI97" i="42" s="1"/>
  <c r="BI143" i="42"/>
  <c r="BI146" i="42"/>
  <c r="BI147" i="42"/>
  <c r="BI148" i="42"/>
  <c r="BI149" i="42"/>
  <c r="BI150" i="42"/>
  <c r="BI152" i="42"/>
  <c r="BI153" i="42"/>
  <c r="BI154" i="42"/>
  <c r="BI155" i="42"/>
  <c r="BI156" i="42"/>
  <c r="BI157" i="42"/>
  <c r="BI158" i="42"/>
  <c r="BI161" i="42"/>
  <c r="BI162" i="42"/>
  <c r="BI163" i="42"/>
  <c r="BI164" i="42"/>
  <c r="BI165" i="42"/>
  <c r="BI166" i="42"/>
  <c r="BI167" i="42"/>
  <c r="BI176" i="42"/>
  <c r="BI177" i="42"/>
  <c r="BI178" i="42"/>
  <c r="BI179" i="42"/>
  <c r="BI180" i="42"/>
  <c r="BI181" i="42"/>
  <c r="BI182" i="42"/>
  <c r="BI183" i="42"/>
  <c r="BI184" i="42"/>
  <c r="BI185" i="42"/>
  <c r="BI186" i="42"/>
  <c r="BI187" i="42"/>
  <c r="BI188" i="42"/>
  <c r="BI189" i="42"/>
  <c r="BI190" i="42"/>
  <c r="BI193" i="42"/>
  <c r="BI197" i="42"/>
  <c r="BI198" i="42"/>
  <c r="BI199" i="42"/>
  <c r="BI200" i="42"/>
  <c r="BI201" i="42"/>
  <c r="BI202" i="42"/>
  <c r="BI203" i="42"/>
  <c r="BI205" i="42"/>
  <c r="BI206" i="42"/>
  <c r="BI207" i="42"/>
  <c r="BI209" i="42"/>
  <c r="BI210" i="42"/>
  <c r="BI211" i="42"/>
  <c r="BI212" i="42"/>
  <c r="BI213" i="42"/>
  <c r="BI214" i="42"/>
  <c r="BI217" i="42"/>
  <c r="BI218" i="42"/>
  <c r="BI219" i="42"/>
  <c r="BI220" i="42"/>
  <c r="BI221" i="42"/>
  <c r="BI222" i="42"/>
  <c r="BI223" i="42"/>
  <c r="BI224" i="42"/>
  <c r="BI225" i="42"/>
  <c r="BI226" i="42"/>
  <c r="BI227" i="42"/>
  <c r="BI228" i="42"/>
  <c r="BI229" i="42"/>
  <c r="BI230" i="42"/>
  <c r="BI231" i="42"/>
  <c r="BI232" i="42"/>
  <c r="BI233" i="42"/>
  <c r="BI234" i="42"/>
  <c r="BI235" i="42"/>
  <c r="BI236" i="42"/>
  <c r="BI237" i="42"/>
  <c r="BI238" i="42"/>
  <c r="BI239" i="42"/>
  <c r="BI240" i="42"/>
  <c r="BI241" i="42"/>
  <c r="BI242" i="42"/>
  <c r="BI243" i="42"/>
  <c r="BI244" i="42"/>
  <c r="BI245" i="42"/>
  <c r="BI246" i="42"/>
  <c r="BE98" i="42"/>
  <c r="BE99" i="42"/>
  <c r="BE100" i="42"/>
  <c r="BE101" i="42"/>
  <c r="BE102" i="42"/>
  <c r="BE103" i="42"/>
  <c r="BE104" i="42"/>
  <c r="BE105" i="42"/>
  <c r="BE106" i="42"/>
  <c r="BE107" i="42"/>
  <c r="BE108" i="42"/>
  <c r="BE109" i="42"/>
  <c r="BE110" i="42"/>
  <c r="BE111" i="42"/>
  <c r="BE112" i="42"/>
  <c r="BE113" i="42"/>
  <c r="BE114" i="42"/>
  <c r="BE115" i="42"/>
  <c r="BE116" i="42"/>
  <c r="BE117" i="42"/>
  <c r="BE118" i="42"/>
  <c r="BE119" i="42"/>
  <c r="BE120" i="42"/>
  <c r="BE121" i="42"/>
  <c r="BE122" i="42"/>
  <c r="BE123" i="42"/>
  <c r="BE124" i="42"/>
  <c r="BE125" i="42"/>
  <c r="BE126" i="42"/>
  <c r="BE127" i="42"/>
  <c r="BE128" i="42"/>
  <c r="BE129" i="42"/>
  <c r="BE130" i="42"/>
  <c r="BE131" i="42"/>
  <c r="BE132" i="42"/>
  <c r="BE133" i="42"/>
  <c r="BE134" i="42"/>
  <c r="BE135" i="42"/>
  <c r="BE136" i="42"/>
  <c r="BE137" i="42"/>
  <c r="BE138" i="42"/>
  <c r="BE139" i="42"/>
  <c r="BE140" i="42"/>
  <c r="BE141" i="42"/>
  <c r="BE143" i="42"/>
  <c r="BE146" i="42"/>
  <c r="BE147" i="42"/>
  <c r="BE148" i="42"/>
  <c r="BE149" i="42"/>
  <c r="BE150" i="42"/>
  <c r="BE152" i="42"/>
  <c r="BE153" i="42"/>
  <c r="BE154" i="42"/>
  <c r="BE155" i="42"/>
  <c r="BE156" i="42"/>
  <c r="BE157" i="42"/>
  <c r="BE158" i="42"/>
  <c r="BE161" i="42"/>
  <c r="BE162" i="42"/>
  <c r="BE163" i="42"/>
  <c r="BE164" i="42"/>
  <c r="BE165" i="42"/>
  <c r="BE166" i="42"/>
  <c r="BE167" i="42"/>
  <c r="BE176" i="42"/>
  <c r="BE177" i="42"/>
  <c r="BE178" i="42"/>
  <c r="BE179" i="42"/>
  <c r="BE180" i="42"/>
  <c r="BE181" i="42"/>
  <c r="BE182" i="42"/>
  <c r="BE183" i="42"/>
  <c r="BE184" i="42"/>
  <c r="BE185" i="42"/>
  <c r="BE186" i="42"/>
  <c r="BE187" i="42"/>
  <c r="BE188" i="42"/>
  <c r="BE189" i="42"/>
  <c r="BE190" i="42"/>
  <c r="BE193" i="42"/>
  <c r="BE197" i="42"/>
  <c r="BE198" i="42"/>
  <c r="BE199" i="42"/>
  <c r="BE200" i="42"/>
  <c r="BE201" i="42"/>
  <c r="BE202" i="42"/>
  <c r="BE203" i="42"/>
  <c r="BE205" i="42"/>
  <c r="BE206" i="42"/>
  <c r="BE207" i="42"/>
  <c r="BE209" i="42"/>
  <c r="BE210" i="42"/>
  <c r="BE211" i="42"/>
  <c r="BE212" i="42"/>
  <c r="BE213" i="42"/>
  <c r="BE214" i="42"/>
  <c r="BE217" i="42"/>
  <c r="BE218" i="42"/>
  <c r="BE219" i="42"/>
  <c r="BE220" i="42"/>
  <c r="BE221" i="42"/>
  <c r="BE222" i="42"/>
  <c r="BE223" i="42"/>
  <c r="BE224" i="42"/>
  <c r="BE225" i="42"/>
  <c r="BE226" i="42"/>
  <c r="BE227" i="42"/>
  <c r="BE228" i="42"/>
  <c r="BE229" i="42"/>
  <c r="BE230" i="42"/>
  <c r="BE231" i="42"/>
  <c r="BE232" i="42"/>
  <c r="BE233" i="42"/>
  <c r="BE234" i="42"/>
  <c r="BE235" i="42"/>
  <c r="BE236" i="42"/>
  <c r="BE237" i="42"/>
  <c r="BE238" i="42"/>
  <c r="BE239" i="42"/>
  <c r="BE240" i="42"/>
  <c r="BE241" i="42"/>
  <c r="BE242" i="42"/>
  <c r="BE243" i="42"/>
  <c r="BE244" i="42"/>
  <c r="BE245" i="42"/>
  <c r="BE246" i="42"/>
  <c r="BE24" i="42"/>
  <c r="BE96" i="42" s="1"/>
  <c r="AW25" i="42"/>
  <c r="AW26" i="42"/>
  <c r="AW27" i="42"/>
  <c r="AW28" i="42"/>
  <c r="AW30" i="42"/>
  <c r="AW31" i="42"/>
  <c r="AW32" i="42"/>
  <c r="AY32" i="42" s="1"/>
  <c r="AW33" i="42"/>
  <c r="AW34" i="42"/>
  <c r="AW35" i="42"/>
  <c r="AW36" i="42"/>
  <c r="AW37" i="42"/>
  <c r="AY37" i="42" s="1"/>
  <c r="AW38" i="42"/>
  <c r="AY38" i="42" s="1"/>
  <c r="AW39" i="42"/>
  <c r="AY39" i="42" s="1"/>
  <c r="AW40" i="42"/>
  <c r="AW41" i="42"/>
  <c r="AY41" i="42" s="1"/>
  <c r="AW42" i="42"/>
  <c r="AW43" i="42"/>
  <c r="AY43" i="42" s="1"/>
  <c r="AW44" i="42"/>
  <c r="AW45" i="42"/>
  <c r="AW46" i="42"/>
  <c r="AW47" i="42"/>
  <c r="AW48" i="42"/>
  <c r="AW49" i="42"/>
  <c r="AW50" i="42"/>
  <c r="AW51" i="42"/>
  <c r="AW52" i="42"/>
  <c r="AW54" i="42"/>
  <c r="AW55" i="42"/>
  <c r="AW56" i="42"/>
  <c r="AW57" i="42"/>
  <c r="AY57" i="42" s="1"/>
  <c r="AW58" i="42"/>
  <c r="AW59" i="42"/>
  <c r="AW60" i="42"/>
  <c r="AW61" i="42"/>
  <c r="AW62" i="42"/>
  <c r="AW63" i="42"/>
  <c r="AW64" i="42"/>
  <c r="AW65" i="42"/>
  <c r="AW66" i="42"/>
  <c r="AW67" i="42"/>
  <c r="AW68" i="42"/>
  <c r="AW69" i="42"/>
  <c r="AW70" i="42"/>
  <c r="AW71" i="42"/>
  <c r="AW72" i="42"/>
  <c r="AW73" i="42"/>
  <c r="AW74" i="42"/>
  <c r="AY74" i="42" s="1"/>
  <c r="AW75" i="42"/>
  <c r="AW76" i="42"/>
  <c r="AY76" i="42" s="1"/>
  <c r="AW77" i="42"/>
  <c r="AW78" i="42"/>
  <c r="AW79" i="42"/>
  <c r="AY79" i="42" s="1"/>
  <c r="AW80" i="42"/>
  <c r="AW81" i="42"/>
  <c r="AW82" i="42"/>
  <c r="AY82" i="42" s="1"/>
  <c r="AW83" i="42"/>
  <c r="AY83" i="42" s="1"/>
  <c r="AW84" i="42"/>
  <c r="AY84" i="42" s="1"/>
  <c r="AW85" i="42"/>
  <c r="AY85" i="42" s="1"/>
  <c r="AW86" i="42"/>
  <c r="AW87" i="42"/>
  <c r="AW88" i="42"/>
  <c r="AW89" i="42"/>
  <c r="AW90" i="42"/>
  <c r="AW91" i="42"/>
  <c r="AW92" i="42"/>
  <c r="AW93" i="42"/>
  <c r="AW98" i="42"/>
  <c r="AW99" i="42"/>
  <c r="AW100" i="42"/>
  <c r="AW101" i="42"/>
  <c r="AW102" i="42"/>
  <c r="AW103" i="42"/>
  <c r="AW104" i="42"/>
  <c r="AW105" i="42"/>
  <c r="AW106" i="42"/>
  <c r="AY106" i="42" s="1"/>
  <c r="AW107" i="42"/>
  <c r="AW108" i="42"/>
  <c r="AY108" i="42" s="1"/>
  <c r="AW109" i="42"/>
  <c r="AY109" i="42" s="1"/>
  <c r="AW110" i="42"/>
  <c r="AW111" i="42"/>
  <c r="AW112" i="42"/>
  <c r="AY112" i="42" s="1"/>
  <c r="AW113" i="42"/>
  <c r="AW114" i="42"/>
  <c r="AW115" i="42"/>
  <c r="AW116" i="42"/>
  <c r="AY116" i="42" s="1"/>
  <c r="AW117" i="42"/>
  <c r="AY117" i="42" s="1"/>
  <c r="AW118" i="42"/>
  <c r="AY118" i="42" s="1"/>
  <c r="AW119" i="42"/>
  <c r="AW120" i="42"/>
  <c r="AW121" i="42"/>
  <c r="AW122" i="42"/>
  <c r="AW123" i="42"/>
  <c r="AY123" i="42" s="1"/>
  <c r="AW124" i="42"/>
  <c r="AY124" i="42" s="1"/>
  <c r="AW125" i="42"/>
  <c r="AW126" i="42"/>
  <c r="AW127" i="42"/>
  <c r="AY127" i="42" s="1"/>
  <c r="AW128" i="42"/>
  <c r="AY128" i="42" s="1"/>
  <c r="AW129" i="42"/>
  <c r="AW130" i="42"/>
  <c r="AW131" i="42"/>
  <c r="AW132" i="42"/>
  <c r="AW133" i="42"/>
  <c r="AW134" i="42"/>
  <c r="AW135" i="42"/>
  <c r="AW136" i="42"/>
  <c r="AW137" i="42"/>
  <c r="AW138" i="42"/>
  <c r="AW139" i="42"/>
  <c r="AY139" i="42" s="1"/>
  <c r="AW140" i="42"/>
  <c r="AY140" i="42" s="1"/>
  <c r="AW141" i="42"/>
  <c r="AW143" i="42"/>
  <c r="AW146" i="42"/>
  <c r="AW147" i="42"/>
  <c r="AW148" i="42"/>
  <c r="AW149" i="42"/>
  <c r="AY149" i="42" s="1"/>
  <c r="AW150" i="42"/>
  <c r="AW152" i="42"/>
  <c r="AW153" i="42"/>
  <c r="AY153" i="42" s="1"/>
  <c r="AW154" i="42"/>
  <c r="AW155" i="42"/>
  <c r="AY155" i="42" s="1"/>
  <c r="AW156" i="42"/>
  <c r="AY156" i="42" s="1"/>
  <c r="AW157" i="42"/>
  <c r="AW158" i="42"/>
  <c r="AW161" i="42"/>
  <c r="AW162" i="42"/>
  <c r="AY162" i="42" s="1"/>
  <c r="AW163" i="42"/>
  <c r="AY163" i="42" s="1"/>
  <c r="AW164" i="42"/>
  <c r="AW165" i="42"/>
  <c r="AW166" i="42"/>
  <c r="AY166" i="42" s="1"/>
  <c r="AW167" i="42"/>
  <c r="AY167" i="42" s="1"/>
  <c r="AW176" i="42"/>
  <c r="AW177" i="42"/>
  <c r="AW178" i="42"/>
  <c r="AW179" i="42"/>
  <c r="AW180" i="42"/>
  <c r="AY180" i="42" s="1"/>
  <c r="AW181" i="42"/>
  <c r="AW182" i="42"/>
  <c r="AW183" i="42"/>
  <c r="AW184" i="42"/>
  <c r="AW185" i="42"/>
  <c r="AY185" i="42" s="1"/>
  <c r="AW186" i="42"/>
  <c r="AY186" i="42" s="1"/>
  <c r="AW187" i="42"/>
  <c r="AY187" i="42" s="1"/>
  <c r="AW188" i="42"/>
  <c r="AW189" i="42"/>
  <c r="AY189" i="42" s="1"/>
  <c r="AW190" i="42"/>
  <c r="AW193" i="42"/>
  <c r="AY193" i="42" s="1"/>
  <c r="AW197" i="42"/>
  <c r="AW198" i="42"/>
  <c r="AW199" i="42"/>
  <c r="AW200" i="42"/>
  <c r="AW201" i="42"/>
  <c r="AW202" i="42"/>
  <c r="AW203" i="42"/>
  <c r="AW205" i="42"/>
  <c r="AW206" i="42"/>
  <c r="AW207" i="42"/>
  <c r="AW209" i="42"/>
  <c r="AW210" i="42"/>
  <c r="AW211" i="42"/>
  <c r="AW212" i="42"/>
  <c r="AW213" i="42"/>
  <c r="AW214" i="42"/>
  <c r="AW217" i="42"/>
  <c r="AY217" i="42" s="1"/>
  <c r="AW218" i="42"/>
  <c r="AY218" i="42" s="1"/>
  <c r="AW219" i="42"/>
  <c r="AY219" i="42" s="1"/>
  <c r="AW220" i="42"/>
  <c r="AY220" i="42" s="1"/>
  <c r="AW221" i="42"/>
  <c r="AY221" i="42" s="1"/>
  <c r="AW222" i="42"/>
  <c r="AW223" i="42"/>
  <c r="AW224" i="42"/>
  <c r="AW225" i="42"/>
  <c r="AW226" i="42"/>
  <c r="AW227" i="42"/>
  <c r="AW228" i="42"/>
  <c r="AW229" i="42"/>
  <c r="AW230" i="42"/>
  <c r="AW231" i="42"/>
  <c r="AW232" i="42"/>
  <c r="AW233" i="42"/>
  <c r="AW234" i="42"/>
  <c r="AW235" i="42"/>
  <c r="AW236" i="42"/>
  <c r="AY236" i="42" s="1"/>
  <c r="AW237" i="42"/>
  <c r="AY237" i="42" s="1"/>
  <c r="AW238" i="42"/>
  <c r="AW239" i="42"/>
  <c r="AW240" i="42"/>
  <c r="AW241" i="42"/>
  <c r="AW242" i="42"/>
  <c r="AW243" i="42"/>
  <c r="AW244" i="42"/>
  <c r="AW245" i="42"/>
  <c r="AW246" i="42"/>
  <c r="AV98" i="42"/>
  <c r="AV99" i="42"/>
  <c r="AV100" i="42"/>
  <c r="AV101" i="42"/>
  <c r="AV102" i="42"/>
  <c r="AV103" i="42"/>
  <c r="AV104" i="42"/>
  <c r="AV105" i="42"/>
  <c r="AV106" i="42"/>
  <c r="AV107" i="42"/>
  <c r="AV108" i="42"/>
  <c r="AV109" i="42"/>
  <c r="AV110" i="42"/>
  <c r="AV111" i="42"/>
  <c r="AV112" i="42"/>
  <c r="AV113" i="42"/>
  <c r="AV114" i="42"/>
  <c r="AV115" i="42"/>
  <c r="AV116" i="42"/>
  <c r="AV117" i="42"/>
  <c r="AV118" i="42"/>
  <c r="AV119" i="42"/>
  <c r="AV120" i="42"/>
  <c r="AV121" i="42"/>
  <c r="AV122" i="42"/>
  <c r="AV123" i="42"/>
  <c r="AV124" i="42"/>
  <c r="AV125" i="42"/>
  <c r="AV126" i="42"/>
  <c r="AV127" i="42"/>
  <c r="AV128" i="42"/>
  <c r="AV129" i="42"/>
  <c r="AV130" i="42"/>
  <c r="AV131" i="42"/>
  <c r="AV132" i="42"/>
  <c r="AV133" i="42"/>
  <c r="AV134" i="42"/>
  <c r="AV135" i="42"/>
  <c r="AV136" i="42"/>
  <c r="AV137" i="42"/>
  <c r="AV138" i="42"/>
  <c r="AV139" i="42"/>
  <c r="AV140" i="42"/>
  <c r="AV141" i="42"/>
  <c r="AV143" i="42"/>
  <c r="AV146" i="42"/>
  <c r="AV147" i="42"/>
  <c r="AV148" i="42"/>
  <c r="AV149" i="42"/>
  <c r="AV150" i="42"/>
  <c r="AV152" i="42"/>
  <c r="AV153" i="42"/>
  <c r="AV154" i="42"/>
  <c r="AV155" i="42"/>
  <c r="AV156" i="42"/>
  <c r="AV157" i="42"/>
  <c r="AV158" i="42"/>
  <c r="AV161" i="42"/>
  <c r="AV162" i="42"/>
  <c r="AV163" i="42"/>
  <c r="AV164" i="42"/>
  <c r="AV165" i="42"/>
  <c r="AV166" i="42"/>
  <c r="AV167" i="42"/>
  <c r="AV176" i="42"/>
  <c r="AV177" i="42"/>
  <c r="AV178" i="42"/>
  <c r="AV179" i="42"/>
  <c r="AV180" i="42"/>
  <c r="AV181" i="42"/>
  <c r="AV182" i="42"/>
  <c r="AV183" i="42"/>
  <c r="AV184" i="42"/>
  <c r="AV185" i="42"/>
  <c r="AV186" i="42"/>
  <c r="AV187" i="42"/>
  <c r="AV188" i="42"/>
  <c r="AV189" i="42"/>
  <c r="AV190" i="42"/>
  <c r="AV193" i="42"/>
  <c r="AV197" i="42"/>
  <c r="AV198" i="42"/>
  <c r="AV199" i="42"/>
  <c r="AV200" i="42"/>
  <c r="AV201" i="42"/>
  <c r="AV202" i="42"/>
  <c r="AV203" i="42"/>
  <c r="AV205" i="42"/>
  <c r="AV206" i="42"/>
  <c r="AV207" i="42"/>
  <c r="AV209" i="42"/>
  <c r="AV210" i="42"/>
  <c r="AV211" i="42"/>
  <c r="AV212" i="42"/>
  <c r="AV213" i="42"/>
  <c r="AV214" i="42"/>
  <c r="AV217" i="42"/>
  <c r="AV218" i="42"/>
  <c r="AV219" i="42"/>
  <c r="AV220" i="42"/>
  <c r="AV221" i="42"/>
  <c r="AV222" i="42"/>
  <c r="AV223" i="42"/>
  <c r="AV224" i="42"/>
  <c r="AV225" i="42"/>
  <c r="AV226" i="42"/>
  <c r="AV227" i="42"/>
  <c r="AV228" i="42"/>
  <c r="AV229" i="42"/>
  <c r="AV230" i="42"/>
  <c r="AV231" i="42"/>
  <c r="AV232" i="42"/>
  <c r="AV233" i="42"/>
  <c r="AV234" i="42"/>
  <c r="AV235" i="42"/>
  <c r="AV236" i="42"/>
  <c r="AV237" i="42"/>
  <c r="AV238" i="42"/>
  <c r="AV239" i="42"/>
  <c r="AV240" i="42"/>
  <c r="AV241" i="42"/>
  <c r="AV242" i="42"/>
  <c r="AV243" i="42"/>
  <c r="AV244" i="42"/>
  <c r="AV245" i="42"/>
  <c r="AV246" i="42"/>
  <c r="AV24" i="42"/>
  <c r="AV96" i="42" s="1"/>
  <c r="AT98" i="42"/>
  <c r="AT99" i="42"/>
  <c r="AT100" i="42"/>
  <c r="AT101" i="42"/>
  <c r="AT102" i="42"/>
  <c r="AT103" i="42"/>
  <c r="AT104" i="42"/>
  <c r="AT105" i="42"/>
  <c r="AT106" i="42"/>
  <c r="AT107" i="42"/>
  <c r="AT108" i="42"/>
  <c r="AT109" i="42"/>
  <c r="AT110" i="42"/>
  <c r="AT111" i="42"/>
  <c r="AT112" i="42"/>
  <c r="AT113" i="42"/>
  <c r="AT114" i="42"/>
  <c r="AT115" i="42"/>
  <c r="AT116" i="42"/>
  <c r="AT117" i="42"/>
  <c r="AT118" i="42"/>
  <c r="AT119" i="42"/>
  <c r="AT120" i="42"/>
  <c r="AT121" i="42"/>
  <c r="AT122" i="42"/>
  <c r="AT123" i="42"/>
  <c r="AT124" i="42"/>
  <c r="AT125" i="42"/>
  <c r="AT126" i="42"/>
  <c r="AT127" i="42"/>
  <c r="AT128" i="42"/>
  <c r="AT129" i="42"/>
  <c r="AT130" i="42"/>
  <c r="AT131" i="42"/>
  <c r="AT132" i="42"/>
  <c r="AT133" i="42"/>
  <c r="AT134" i="42"/>
  <c r="AT135" i="42"/>
  <c r="AT136" i="42"/>
  <c r="AT137" i="42"/>
  <c r="AT138" i="42"/>
  <c r="AT139" i="42"/>
  <c r="AT140" i="42"/>
  <c r="AT141" i="42"/>
  <c r="AT143" i="42"/>
  <c r="AT146" i="42"/>
  <c r="AT147" i="42"/>
  <c r="AT148" i="42"/>
  <c r="AT149" i="42"/>
  <c r="AT150" i="42"/>
  <c r="AT152" i="42"/>
  <c r="AT153" i="42"/>
  <c r="AT154" i="42"/>
  <c r="AT155" i="42"/>
  <c r="AT156" i="42"/>
  <c r="AT157" i="42"/>
  <c r="AT158" i="42"/>
  <c r="AT161" i="42"/>
  <c r="AT162" i="42"/>
  <c r="AT163" i="42"/>
  <c r="AT164" i="42"/>
  <c r="AT165" i="42"/>
  <c r="AT166" i="42"/>
  <c r="AT167" i="42"/>
  <c r="AT176" i="42"/>
  <c r="AT177" i="42"/>
  <c r="AT178" i="42"/>
  <c r="AT179" i="42"/>
  <c r="AT180" i="42"/>
  <c r="AT181" i="42"/>
  <c r="AT182" i="42"/>
  <c r="AT183" i="42"/>
  <c r="AT184" i="42"/>
  <c r="AT185" i="42"/>
  <c r="AT186" i="42"/>
  <c r="AT187" i="42"/>
  <c r="AT188" i="42"/>
  <c r="AT189" i="42"/>
  <c r="AT190" i="42"/>
  <c r="AT193" i="42"/>
  <c r="AT197" i="42"/>
  <c r="AT198" i="42"/>
  <c r="AT199" i="42"/>
  <c r="AT200" i="42"/>
  <c r="AT201" i="42"/>
  <c r="AT202" i="42"/>
  <c r="AT203" i="42"/>
  <c r="AT205" i="42"/>
  <c r="AT206" i="42"/>
  <c r="AT207" i="42"/>
  <c r="AT209" i="42"/>
  <c r="AT210" i="42"/>
  <c r="AT211" i="42"/>
  <c r="AT212" i="42"/>
  <c r="AT213" i="42"/>
  <c r="AT214" i="42"/>
  <c r="AT217" i="42"/>
  <c r="AT218" i="42"/>
  <c r="AT219" i="42"/>
  <c r="AT220" i="42"/>
  <c r="AT221" i="42"/>
  <c r="AT222" i="42"/>
  <c r="AT223" i="42"/>
  <c r="AT224" i="42"/>
  <c r="AT225" i="42"/>
  <c r="AT226" i="42"/>
  <c r="AT227" i="42"/>
  <c r="AT228" i="42"/>
  <c r="AT229" i="42"/>
  <c r="AT230" i="42"/>
  <c r="AT231" i="42"/>
  <c r="AT232" i="42"/>
  <c r="AT233" i="42"/>
  <c r="AT234" i="42"/>
  <c r="AT235" i="42"/>
  <c r="AT236" i="42"/>
  <c r="AT237" i="42"/>
  <c r="AT238" i="42"/>
  <c r="AT239" i="42"/>
  <c r="AT240" i="42"/>
  <c r="AT241" i="42"/>
  <c r="AT242" i="42"/>
  <c r="AT243" i="42"/>
  <c r="AT244" i="42"/>
  <c r="AT245" i="42"/>
  <c r="AT246" i="42"/>
  <c r="AT24" i="42"/>
  <c r="AT96" i="42" s="1"/>
  <c r="AP98" i="42"/>
  <c r="AP99" i="42"/>
  <c r="AP100" i="42"/>
  <c r="AP101" i="42"/>
  <c r="AP102" i="42"/>
  <c r="AP103" i="42"/>
  <c r="AP104" i="42"/>
  <c r="AP105" i="42"/>
  <c r="AP106" i="42"/>
  <c r="AP107" i="42"/>
  <c r="AP108" i="42"/>
  <c r="AP109" i="42"/>
  <c r="AP110" i="42"/>
  <c r="AP111" i="42"/>
  <c r="AP112" i="42"/>
  <c r="AP113" i="42"/>
  <c r="AP114" i="42"/>
  <c r="AP115" i="42"/>
  <c r="AP116" i="42"/>
  <c r="AP117" i="42"/>
  <c r="AP118" i="42"/>
  <c r="AP119" i="42"/>
  <c r="AP120" i="42"/>
  <c r="AP121" i="42"/>
  <c r="AP122" i="42"/>
  <c r="AP123" i="42"/>
  <c r="AP124" i="42"/>
  <c r="AP125" i="42"/>
  <c r="AP126" i="42"/>
  <c r="AP127" i="42"/>
  <c r="AP128" i="42"/>
  <c r="AP129" i="42"/>
  <c r="AP130" i="42"/>
  <c r="AP131" i="42"/>
  <c r="AP132" i="42"/>
  <c r="AP133" i="42"/>
  <c r="AP134" i="42"/>
  <c r="AP135" i="42"/>
  <c r="AP136" i="42"/>
  <c r="AP137" i="42"/>
  <c r="AP138" i="42"/>
  <c r="AP139" i="42"/>
  <c r="AP140" i="42"/>
  <c r="AP141" i="42"/>
  <c r="AP143" i="42"/>
  <c r="AP146" i="42"/>
  <c r="AP147" i="42"/>
  <c r="AP148" i="42"/>
  <c r="AP149" i="42"/>
  <c r="AP150" i="42"/>
  <c r="AP152" i="42"/>
  <c r="AP153" i="42"/>
  <c r="AP154" i="42"/>
  <c r="AP155" i="42"/>
  <c r="AP156" i="42"/>
  <c r="AP157" i="42"/>
  <c r="AP158" i="42"/>
  <c r="AP161" i="42"/>
  <c r="AP162" i="42"/>
  <c r="AP163" i="42"/>
  <c r="AP164" i="42"/>
  <c r="AP165" i="42"/>
  <c r="AP166" i="42"/>
  <c r="AP167" i="42"/>
  <c r="AP176" i="42"/>
  <c r="AP177" i="42"/>
  <c r="AP178" i="42"/>
  <c r="AP179" i="42"/>
  <c r="AP180" i="42"/>
  <c r="AP181" i="42"/>
  <c r="AP182" i="42"/>
  <c r="AP183" i="42"/>
  <c r="AP184" i="42"/>
  <c r="AP185" i="42"/>
  <c r="AP186" i="42"/>
  <c r="AP187" i="42"/>
  <c r="AP188" i="42"/>
  <c r="AP189" i="42"/>
  <c r="AP190" i="42"/>
  <c r="AP193" i="42"/>
  <c r="AP197" i="42"/>
  <c r="AP198" i="42"/>
  <c r="AP199" i="42"/>
  <c r="AP200" i="42"/>
  <c r="AP201" i="42"/>
  <c r="AP202" i="42"/>
  <c r="AP203" i="42"/>
  <c r="AP205" i="42"/>
  <c r="AP206" i="42"/>
  <c r="AP207" i="42"/>
  <c r="AP209" i="42"/>
  <c r="AP210" i="42"/>
  <c r="AP211" i="42"/>
  <c r="AP212" i="42"/>
  <c r="AP213" i="42"/>
  <c r="AP214" i="42"/>
  <c r="AP217" i="42"/>
  <c r="AP218" i="42"/>
  <c r="AP219" i="42"/>
  <c r="AP220" i="42"/>
  <c r="AP221" i="42"/>
  <c r="AP222" i="42"/>
  <c r="AP223" i="42"/>
  <c r="AP224" i="42"/>
  <c r="AP225" i="42"/>
  <c r="AP226" i="42"/>
  <c r="AP227" i="42"/>
  <c r="AP228" i="42"/>
  <c r="AP229" i="42"/>
  <c r="AP230" i="42"/>
  <c r="AP231" i="42"/>
  <c r="AP232" i="42"/>
  <c r="AP233" i="42"/>
  <c r="AP234" i="42"/>
  <c r="AP235" i="42"/>
  <c r="AP236" i="42"/>
  <c r="AP237" i="42"/>
  <c r="AP238" i="42"/>
  <c r="AP239" i="42"/>
  <c r="AP240" i="42"/>
  <c r="AP241" i="42"/>
  <c r="AP242" i="42"/>
  <c r="AP243" i="42"/>
  <c r="AP244" i="42"/>
  <c r="AP245" i="42"/>
  <c r="AP246" i="42"/>
  <c r="AP24" i="42"/>
  <c r="AP96" i="42" s="1"/>
  <c r="AN98" i="42"/>
  <c r="AN99" i="42"/>
  <c r="AN100" i="42"/>
  <c r="AN101" i="42"/>
  <c r="AN102" i="42"/>
  <c r="AN103" i="42"/>
  <c r="AN104" i="42"/>
  <c r="AN105" i="42"/>
  <c r="AN106" i="42"/>
  <c r="AN107" i="42"/>
  <c r="AN108" i="42"/>
  <c r="AN109" i="42"/>
  <c r="AN110" i="42"/>
  <c r="AN111" i="42"/>
  <c r="AN112" i="42"/>
  <c r="AN113" i="42"/>
  <c r="AN114" i="42"/>
  <c r="AN115" i="42"/>
  <c r="AN116" i="42"/>
  <c r="AN117" i="42"/>
  <c r="AN118" i="42"/>
  <c r="AN119" i="42"/>
  <c r="AN120" i="42"/>
  <c r="AN121" i="42"/>
  <c r="AN122" i="42"/>
  <c r="AN123" i="42"/>
  <c r="AN124" i="42"/>
  <c r="AN125" i="42"/>
  <c r="AN126" i="42"/>
  <c r="AN127" i="42"/>
  <c r="AN128" i="42"/>
  <c r="AN129" i="42"/>
  <c r="AN130" i="42"/>
  <c r="AN131" i="42"/>
  <c r="AN132" i="42"/>
  <c r="AN133" i="42"/>
  <c r="AN134" i="42"/>
  <c r="AN135" i="42"/>
  <c r="AN136" i="42"/>
  <c r="AN137" i="42"/>
  <c r="AN138" i="42"/>
  <c r="AN139" i="42"/>
  <c r="AN140" i="42"/>
  <c r="AN141" i="42"/>
  <c r="AN143" i="42"/>
  <c r="AN146" i="42"/>
  <c r="AN147" i="42"/>
  <c r="AN148" i="42"/>
  <c r="AN149" i="42"/>
  <c r="AN150" i="42"/>
  <c r="AN152" i="42"/>
  <c r="AN153" i="42"/>
  <c r="AN154" i="42"/>
  <c r="AN155" i="42"/>
  <c r="AN156" i="42"/>
  <c r="AN157" i="42"/>
  <c r="AN158" i="42"/>
  <c r="AN161" i="42"/>
  <c r="AN162" i="42"/>
  <c r="AN163" i="42"/>
  <c r="AN164" i="42"/>
  <c r="AN165" i="42"/>
  <c r="AN166" i="42"/>
  <c r="AN167" i="42"/>
  <c r="AN176" i="42"/>
  <c r="AN177" i="42"/>
  <c r="AN178" i="42"/>
  <c r="AN179" i="42"/>
  <c r="AN180" i="42"/>
  <c r="AN181" i="42"/>
  <c r="AN182" i="42"/>
  <c r="AN183" i="42"/>
  <c r="AN184" i="42"/>
  <c r="AN185" i="42"/>
  <c r="AN186" i="42"/>
  <c r="AN187" i="42"/>
  <c r="AN188" i="42"/>
  <c r="AN189" i="42"/>
  <c r="AN190" i="42"/>
  <c r="AN193" i="42"/>
  <c r="AN197" i="42"/>
  <c r="AN198" i="42"/>
  <c r="AN199" i="42"/>
  <c r="AN200" i="42"/>
  <c r="AN201" i="42"/>
  <c r="AN202" i="42"/>
  <c r="AN203" i="42"/>
  <c r="AN205" i="42"/>
  <c r="AN206" i="42"/>
  <c r="AN207" i="42"/>
  <c r="AN209" i="42"/>
  <c r="AN210" i="42"/>
  <c r="AN211" i="42"/>
  <c r="AN212" i="42"/>
  <c r="AN213" i="42"/>
  <c r="AN214" i="42"/>
  <c r="AN217" i="42"/>
  <c r="AN218" i="42"/>
  <c r="AN219" i="42"/>
  <c r="AN220" i="42"/>
  <c r="AN221" i="42"/>
  <c r="AN222" i="42"/>
  <c r="AN223" i="42"/>
  <c r="AN224" i="42"/>
  <c r="AN225" i="42"/>
  <c r="AN226" i="42"/>
  <c r="AN227" i="42"/>
  <c r="AN228" i="42"/>
  <c r="AN229" i="42"/>
  <c r="AN230" i="42"/>
  <c r="AN231" i="42"/>
  <c r="AN232" i="42"/>
  <c r="AN233" i="42"/>
  <c r="AN234" i="42"/>
  <c r="AN235" i="42"/>
  <c r="AN236" i="42"/>
  <c r="AN237" i="42"/>
  <c r="AN238" i="42"/>
  <c r="AN239" i="42"/>
  <c r="AN240" i="42"/>
  <c r="AN241" i="42"/>
  <c r="AN242" i="42"/>
  <c r="AN243" i="42"/>
  <c r="AN244" i="42"/>
  <c r="AN245" i="42"/>
  <c r="AN246" i="42"/>
  <c r="AN24" i="42"/>
  <c r="AN96" i="42" s="1"/>
  <c r="AH28" i="42"/>
  <c r="BS28" i="42" s="1"/>
  <c r="AH98" i="42"/>
  <c r="AH97" i="42" s="1"/>
  <c r="X25" i="42"/>
  <c r="X26" i="42"/>
  <c r="X27" i="42"/>
  <c r="X28" i="42"/>
  <c r="X30" i="42"/>
  <c r="X31" i="42"/>
  <c r="X32" i="42"/>
  <c r="X33" i="42"/>
  <c r="X34" i="42"/>
  <c r="X35" i="42"/>
  <c r="X36" i="42"/>
  <c r="X37" i="42"/>
  <c r="X38" i="42"/>
  <c r="X39" i="42"/>
  <c r="X40" i="42"/>
  <c r="X41" i="42"/>
  <c r="X42" i="42"/>
  <c r="X43" i="42"/>
  <c r="X44" i="42"/>
  <c r="X45" i="42"/>
  <c r="X46" i="42"/>
  <c r="X47" i="42"/>
  <c r="X48" i="42"/>
  <c r="X49" i="42"/>
  <c r="X50" i="42"/>
  <c r="X51" i="42"/>
  <c r="X52" i="42"/>
  <c r="X54" i="42"/>
  <c r="X55" i="42"/>
  <c r="X56" i="42"/>
  <c r="X57" i="42"/>
  <c r="X58" i="42"/>
  <c r="X59" i="42"/>
  <c r="X60" i="42"/>
  <c r="X61" i="42"/>
  <c r="X62" i="42"/>
  <c r="X63" i="42"/>
  <c r="X64" i="42"/>
  <c r="X65" i="42"/>
  <c r="X66" i="42"/>
  <c r="X67" i="42"/>
  <c r="X68" i="42"/>
  <c r="X69" i="42"/>
  <c r="X70" i="42"/>
  <c r="X71" i="42"/>
  <c r="X72" i="42"/>
  <c r="X73" i="42"/>
  <c r="X74" i="42"/>
  <c r="X75" i="42"/>
  <c r="X76" i="42"/>
  <c r="X77" i="42"/>
  <c r="X78" i="42"/>
  <c r="X79" i="42"/>
  <c r="X80" i="42"/>
  <c r="X81" i="42"/>
  <c r="X82" i="42"/>
  <c r="X83" i="42"/>
  <c r="X84" i="42"/>
  <c r="X85" i="42"/>
  <c r="X86" i="42"/>
  <c r="X87" i="42"/>
  <c r="X88" i="42"/>
  <c r="X89" i="42"/>
  <c r="X90" i="42"/>
  <c r="X91" i="42"/>
  <c r="X92" i="42"/>
  <c r="X93" i="42"/>
  <c r="X98" i="42"/>
  <c r="X99" i="42"/>
  <c r="X100" i="42"/>
  <c r="X101" i="42"/>
  <c r="X102" i="42"/>
  <c r="X103" i="42"/>
  <c r="X104" i="42"/>
  <c r="X105" i="42"/>
  <c r="X106" i="42"/>
  <c r="X107" i="42"/>
  <c r="X108" i="42"/>
  <c r="X109" i="42"/>
  <c r="X110" i="42"/>
  <c r="X111" i="42"/>
  <c r="X112" i="42"/>
  <c r="X113" i="42"/>
  <c r="X114" i="42"/>
  <c r="X115" i="42"/>
  <c r="X116" i="42"/>
  <c r="X117" i="42"/>
  <c r="X118" i="42"/>
  <c r="X119" i="42"/>
  <c r="X120" i="42"/>
  <c r="X121" i="42"/>
  <c r="X122" i="42"/>
  <c r="X123" i="42"/>
  <c r="X124" i="42"/>
  <c r="X125" i="42"/>
  <c r="X126" i="42"/>
  <c r="X127" i="42"/>
  <c r="X128" i="42"/>
  <c r="X129" i="42"/>
  <c r="X130" i="42"/>
  <c r="X131" i="42"/>
  <c r="X132" i="42"/>
  <c r="X133" i="42"/>
  <c r="X134" i="42"/>
  <c r="X135" i="42"/>
  <c r="X136" i="42"/>
  <c r="X137" i="42"/>
  <c r="X138" i="42"/>
  <c r="X139" i="42"/>
  <c r="X140" i="42"/>
  <c r="X141" i="42"/>
  <c r="X143" i="42"/>
  <c r="X146" i="42"/>
  <c r="X147" i="42"/>
  <c r="X148" i="42"/>
  <c r="X149" i="42"/>
  <c r="X150" i="42"/>
  <c r="X152" i="42"/>
  <c r="X153" i="42"/>
  <c r="X154" i="42"/>
  <c r="X155" i="42"/>
  <c r="X156" i="42"/>
  <c r="X157" i="42"/>
  <c r="X158" i="42"/>
  <c r="X161" i="42"/>
  <c r="X162" i="42"/>
  <c r="X163" i="42"/>
  <c r="X164" i="42"/>
  <c r="X165" i="42"/>
  <c r="X166" i="42"/>
  <c r="X167" i="42"/>
  <c r="X176" i="42"/>
  <c r="X177" i="42"/>
  <c r="X178" i="42"/>
  <c r="X179" i="42"/>
  <c r="X180" i="42"/>
  <c r="X181" i="42"/>
  <c r="X182" i="42"/>
  <c r="X183" i="42"/>
  <c r="X184" i="42"/>
  <c r="X185" i="42"/>
  <c r="X186" i="42"/>
  <c r="X187" i="42"/>
  <c r="X188" i="42"/>
  <c r="X189" i="42"/>
  <c r="X190" i="42"/>
  <c r="X193" i="42"/>
  <c r="X197" i="42"/>
  <c r="X198" i="42"/>
  <c r="X199" i="42"/>
  <c r="X200" i="42"/>
  <c r="X201" i="42"/>
  <c r="X202" i="42"/>
  <c r="X203" i="42"/>
  <c r="X205" i="42"/>
  <c r="X206" i="42"/>
  <c r="X207" i="42"/>
  <c r="X209" i="42"/>
  <c r="X210" i="42"/>
  <c r="X211" i="42"/>
  <c r="X212" i="42"/>
  <c r="X213" i="42"/>
  <c r="X214" i="42"/>
  <c r="X217" i="42"/>
  <c r="X218" i="42"/>
  <c r="X219" i="42"/>
  <c r="X220" i="42"/>
  <c r="X221" i="42"/>
  <c r="X222" i="42"/>
  <c r="X223" i="42"/>
  <c r="X224" i="42"/>
  <c r="X225" i="42"/>
  <c r="X226" i="42"/>
  <c r="X227" i="42"/>
  <c r="X228" i="42"/>
  <c r="X229" i="42"/>
  <c r="X230" i="42"/>
  <c r="X231" i="42"/>
  <c r="X232" i="42"/>
  <c r="X233" i="42"/>
  <c r="X234" i="42"/>
  <c r="X235" i="42"/>
  <c r="X236" i="42"/>
  <c r="X237" i="42"/>
  <c r="X238" i="42"/>
  <c r="X239" i="42"/>
  <c r="X240" i="42"/>
  <c r="X241" i="42"/>
  <c r="X242" i="42"/>
  <c r="X243" i="42"/>
  <c r="X244" i="42"/>
  <c r="X245" i="42"/>
  <c r="X246" i="42"/>
  <c r="W25" i="42"/>
  <c r="W26" i="42"/>
  <c r="W27" i="42"/>
  <c r="W28" i="42"/>
  <c r="W30" i="42"/>
  <c r="W31" i="42"/>
  <c r="W32" i="42"/>
  <c r="W33" i="42"/>
  <c r="W34" i="42"/>
  <c r="W35" i="42"/>
  <c r="W36" i="42"/>
  <c r="W37" i="42"/>
  <c r="W38" i="42"/>
  <c r="W39" i="42"/>
  <c r="W40" i="42"/>
  <c r="W41" i="42"/>
  <c r="W42" i="42"/>
  <c r="W43" i="42"/>
  <c r="W44" i="42"/>
  <c r="W45" i="42"/>
  <c r="W46" i="42"/>
  <c r="W47" i="42"/>
  <c r="W48" i="42"/>
  <c r="W49" i="42"/>
  <c r="W50" i="42"/>
  <c r="W51" i="42"/>
  <c r="W52" i="42"/>
  <c r="W54" i="42"/>
  <c r="W55" i="42"/>
  <c r="W56" i="42"/>
  <c r="W57" i="42"/>
  <c r="W58" i="42"/>
  <c r="W59" i="42"/>
  <c r="W60" i="42"/>
  <c r="W61" i="42"/>
  <c r="W62" i="42"/>
  <c r="W63" i="42"/>
  <c r="W64" i="42"/>
  <c r="W65" i="42"/>
  <c r="W66" i="42"/>
  <c r="W67" i="42"/>
  <c r="W68" i="42"/>
  <c r="W69" i="42"/>
  <c r="W70" i="42"/>
  <c r="W71" i="42"/>
  <c r="W72" i="42"/>
  <c r="W73" i="42"/>
  <c r="W74" i="42"/>
  <c r="W75" i="42"/>
  <c r="W76" i="42"/>
  <c r="W77" i="42"/>
  <c r="W78" i="42"/>
  <c r="W79" i="42"/>
  <c r="W80" i="42"/>
  <c r="W81" i="42"/>
  <c r="W82" i="42"/>
  <c r="W83" i="42"/>
  <c r="W84" i="42"/>
  <c r="W85" i="42"/>
  <c r="W86" i="42"/>
  <c r="W87" i="42"/>
  <c r="W88" i="42"/>
  <c r="W89" i="42"/>
  <c r="W90" i="42"/>
  <c r="W91" i="42"/>
  <c r="W92" i="42"/>
  <c r="W93" i="42"/>
  <c r="W98" i="42"/>
  <c r="W99" i="42"/>
  <c r="W100" i="42"/>
  <c r="W101" i="42"/>
  <c r="W102" i="42"/>
  <c r="W103" i="42"/>
  <c r="W104" i="42"/>
  <c r="W105" i="42"/>
  <c r="W106" i="42"/>
  <c r="W107" i="42"/>
  <c r="W108" i="42"/>
  <c r="W109" i="42"/>
  <c r="W110" i="42"/>
  <c r="W111" i="42"/>
  <c r="W112" i="42"/>
  <c r="W113" i="42"/>
  <c r="W114" i="42"/>
  <c r="W115" i="42"/>
  <c r="W116" i="42"/>
  <c r="W117" i="42"/>
  <c r="W118" i="42"/>
  <c r="W119" i="42"/>
  <c r="W120" i="42"/>
  <c r="W121" i="42"/>
  <c r="W122" i="42"/>
  <c r="W123" i="42"/>
  <c r="W124" i="42"/>
  <c r="W125" i="42"/>
  <c r="W126" i="42"/>
  <c r="W127" i="42"/>
  <c r="W128" i="42"/>
  <c r="W129" i="42"/>
  <c r="W130" i="42"/>
  <c r="W131" i="42"/>
  <c r="W132" i="42"/>
  <c r="W133" i="42"/>
  <c r="W134" i="42"/>
  <c r="W135" i="42"/>
  <c r="W136" i="42"/>
  <c r="W137" i="42"/>
  <c r="W138" i="42"/>
  <c r="W139" i="42"/>
  <c r="W140" i="42"/>
  <c r="W141" i="42"/>
  <c r="W143" i="42"/>
  <c r="W146" i="42"/>
  <c r="W147" i="42"/>
  <c r="W148" i="42"/>
  <c r="W149" i="42"/>
  <c r="W150" i="42"/>
  <c r="W152" i="42"/>
  <c r="W153" i="42"/>
  <c r="W154" i="42"/>
  <c r="W155" i="42"/>
  <c r="W156" i="42"/>
  <c r="W157" i="42"/>
  <c r="W158" i="42"/>
  <c r="W161" i="42"/>
  <c r="W162" i="42"/>
  <c r="W163" i="42"/>
  <c r="W164" i="42"/>
  <c r="W165" i="42"/>
  <c r="W166" i="42"/>
  <c r="W167" i="42"/>
  <c r="W176" i="42"/>
  <c r="W177" i="42"/>
  <c r="W178" i="42"/>
  <c r="W179" i="42"/>
  <c r="W180" i="42"/>
  <c r="W181" i="42"/>
  <c r="W182" i="42"/>
  <c r="W183" i="42"/>
  <c r="W184" i="42"/>
  <c r="W185" i="42"/>
  <c r="W186" i="42"/>
  <c r="W187" i="42"/>
  <c r="W188" i="42"/>
  <c r="W189" i="42"/>
  <c r="W190" i="42"/>
  <c r="W193" i="42"/>
  <c r="W197" i="42"/>
  <c r="W198" i="42"/>
  <c r="W199" i="42"/>
  <c r="W200" i="42"/>
  <c r="W201" i="42"/>
  <c r="W202" i="42"/>
  <c r="W203" i="42"/>
  <c r="W205" i="42"/>
  <c r="W206" i="42"/>
  <c r="W207" i="42"/>
  <c r="W209" i="42"/>
  <c r="W210" i="42"/>
  <c r="W211" i="42"/>
  <c r="W212" i="42"/>
  <c r="W213" i="42"/>
  <c r="W214" i="42"/>
  <c r="W217" i="42"/>
  <c r="W218" i="42"/>
  <c r="W219" i="42"/>
  <c r="W220" i="42"/>
  <c r="W221" i="42"/>
  <c r="W222" i="42"/>
  <c r="W223" i="42"/>
  <c r="W224" i="42"/>
  <c r="W225" i="42"/>
  <c r="W226" i="42"/>
  <c r="W227" i="42"/>
  <c r="W228" i="42"/>
  <c r="W229" i="42"/>
  <c r="W230" i="42"/>
  <c r="W231" i="42"/>
  <c r="W232" i="42"/>
  <c r="W233" i="42"/>
  <c r="W234" i="42"/>
  <c r="W235" i="42"/>
  <c r="W236" i="42"/>
  <c r="W237" i="42"/>
  <c r="W238" i="42"/>
  <c r="W239" i="42"/>
  <c r="W240" i="42"/>
  <c r="W241" i="42"/>
  <c r="W242" i="42"/>
  <c r="W243" i="42"/>
  <c r="W244" i="42"/>
  <c r="W245" i="42"/>
  <c r="W246" i="42"/>
  <c r="V25" i="42"/>
  <c r="V26" i="42"/>
  <c r="V27" i="42"/>
  <c r="V28" i="42"/>
  <c r="V30" i="42"/>
  <c r="V31" i="42"/>
  <c r="V32" i="42"/>
  <c r="V33" i="42"/>
  <c r="V34" i="42"/>
  <c r="V35" i="42"/>
  <c r="V36" i="42"/>
  <c r="V37" i="42"/>
  <c r="V38" i="42"/>
  <c r="V39" i="42"/>
  <c r="V40" i="42"/>
  <c r="V41" i="42"/>
  <c r="V42" i="42"/>
  <c r="V43" i="42"/>
  <c r="V44" i="42"/>
  <c r="V45" i="42"/>
  <c r="V46" i="42"/>
  <c r="V47" i="42"/>
  <c r="V48" i="42"/>
  <c r="V49" i="42"/>
  <c r="V50" i="42"/>
  <c r="V51" i="42"/>
  <c r="V52" i="42"/>
  <c r="V54" i="42"/>
  <c r="V55" i="42"/>
  <c r="V56" i="42"/>
  <c r="V57" i="42"/>
  <c r="V58" i="42"/>
  <c r="V59" i="42"/>
  <c r="V60" i="42"/>
  <c r="V61" i="42"/>
  <c r="V62" i="42"/>
  <c r="V63" i="42"/>
  <c r="V64" i="42"/>
  <c r="V65" i="42"/>
  <c r="V66" i="42"/>
  <c r="V67" i="42"/>
  <c r="V68" i="42"/>
  <c r="V69" i="42"/>
  <c r="V70" i="42"/>
  <c r="V71" i="42"/>
  <c r="V72" i="42"/>
  <c r="V73" i="42"/>
  <c r="V74" i="42"/>
  <c r="V75" i="42"/>
  <c r="V76" i="42"/>
  <c r="V77" i="42"/>
  <c r="V78" i="42"/>
  <c r="V79" i="42"/>
  <c r="V80" i="42"/>
  <c r="V81" i="42"/>
  <c r="V82" i="42"/>
  <c r="V83" i="42"/>
  <c r="V84" i="42"/>
  <c r="V85" i="42"/>
  <c r="V86" i="42"/>
  <c r="V87" i="42"/>
  <c r="V88" i="42"/>
  <c r="V89" i="42"/>
  <c r="V90" i="42"/>
  <c r="V91" i="42"/>
  <c r="V92" i="42"/>
  <c r="V93" i="42"/>
  <c r="V99" i="42"/>
  <c r="V100" i="42"/>
  <c r="V101" i="42"/>
  <c r="V102" i="42"/>
  <c r="V103" i="42"/>
  <c r="V104" i="42"/>
  <c r="V105" i="42"/>
  <c r="V106" i="42"/>
  <c r="V107" i="42"/>
  <c r="V108" i="42"/>
  <c r="V109" i="42"/>
  <c r="V110" i="42"/>
  <c r="V111" i="42"/>
  <c r="V112" i="42"/>
  <c r="V113" i="42"/>
  <c r="V114" i="42"/>
  <c r="V115" i="42"/>
  <c r="V116" i="42"/>
  <c r="V117" i="42"/>
  <c r="V118" i="42"/>
  <c r="V119" i="42"/>
  <c r="V120" i="42"/>
  <c r="V121" i="42"/>
  <c r="V122" i="42"/>
  <c r="V123" i="42"/>
  <c r="V124" i="42"/>
  <c r="V125" i="42"/>
  <c r="V126" i="42"/>
  <c r="V127" i="42"/>
  <c r="V128" i="42"/>
  <c r="V129" i="42"/>
  <c r="V130" i="42"/>
  <c r="V131" i="42"/>
  <c r="V132" i="42"/>
  <c r="V133" i="42"/>
  <c r="V134" i="42"/>
  <c r="V135" i="42"/>
  <c r="V136" i="42"/>
  <c r="V137" i="42"/>
  <c r="V138" i="42"/>
  <c r="V139" i="42"/>
  <c r="V140" i="42"/>
  <c r="V141" i="42"/>
  <c r="V143" i="42"/>
  <c r="V146" i="42"/>
  <c r="V147" i="42"/>
  <c r="V148" i="42"/>
  <c r="V149" i="42"/>
  <c r="V150" i="42"/>
  <c r="V152" i="42"/>
  <c r="V153" i="42"/>
  <c r="V154" i="42"/>
  <c r="V155" i="42"/>
  <c r="V156" i="42"/>
  <c r="V157" i="42"/>
  <c r="V158" i="42"/>
  <c r="V161" i="42"/>
  <c r="V162" i="42"/>
  <c r="V163" i="42"/>
  <c r="V164" i="42"/>
  <c r="V165" i="42"/>
  <c r="V166" i="42"/>
  <c r="V167" i="42"/>
  <c r="V176" i="42"/>
  <c r="V177" i="42"/>
  <c r="V178" i="42"/>
  <c r="V179" i="42"/>
  <c r="V180" i="42"/>
  <c r="V181" i="42"/>
  <c r="V182" i="42"/>
  <c r="V183" i="42"/>
  <c r="V184" i="42"/>
  <c r="V185" i="42"/>
  <c r="V186" i="42"/>
  <c r="V187" i="42"/>
  <c r="V188" i="42"/>
  <c r="V189" i="42"/>
  <c r="V190" i="42"/>
  <c r="V193" i="42"/>
  <c r="V197" i="42"/>
  <c r="V198" i="42"/>
  <c r="V199" i="42"/>
  <c r="V200" i="42"/>
  <c r="V201" i="42"/>
  <c r="V202" i="42"/>
  <c r="V203" i="42"/>
  <c r="V205" i="42"/>
  <c r="V206" i="42"/>
  <c r="V207" i="42"/>
  <c r="V209" i="42"/>
  <c r="V210" i="42"/>
  <c r="V211" i="42"/>
  <c r="V212" i="42"/>
  <c r="V213" i="42"/>
  <c r="V214" i="42"/>
  <c r="V217" i="42"/>
  <c r="V218" i="42"/>
  <c r="V219" i="42"/>
  <c r="V220" i="42"/>
  <c r="V221" i="42"/>
  <c r="V222" i="42"/>
  <c r="V223" i="42"/>
  <c r="V224" i="42"/>
  <c r="V225" i="42"/>
  <c r="V226" i="42"/>
  <c r="V227" i="42"/>
  <c r="V228" i="42"/>
  <c r="V229" i="42"/>
  <c r="V230" i="42"/>
  <c r="V231" i="42"/>
  <c r="V232" i="42"/>
  <c r="V233" i="42"/>
  <c r="V234" i="42"/>
  <c r="V235" i="42"/>
  <c r="V236" i="42"/>
  <c r="V237" i="42"/>
  <c r="V238" i="42"/>
  <c r="V239" i="42"/>
  <c r="V240" i="42"/>
  <c r="V241" i="42"/>
  <c r="V242" i="42"/>
  <c r="V243" i="42"/>
  <c r="V244" i="42"/>
  <c r="V245" i="42"/>
  <c r="V246" i="42"/>
  <c r="AQ201" i="42"/>
  <c r="AQ202" i="42"/>
  <c r="BN155" i="42" l="1"/>
  <c r="BN147" i="42"/>
  <c r="BN140" i="42"/>
  <c r="BN136" i="42"/>
  <c r="BN132" i="42"/>
  <c r="BN124" i="42"/>
  <c r="BN120" i="42"/>
  <c r="BN116" i="42"/>
  <c r="BN108" i="42"/>
  <c r="BN104" i="42"/>
  <c r="BN100" i="42"/>
  <c r="BN241" i="42"/>
  <c r="BN237" i="42"/>
  <c r="BN229" i="42"/>
  <c r="BN225" i="42"/>
  <c r="BN217" i="42"/>
  <c r="BN211" i="42"/>
  <c r="BN201" i="42"/>
  <c r="BN197" i="42"/>
  <c r="BN76" i="42"/>
  <c r="BN68" i="42"/>
  <c r="BN51" i="42"/>
  <c r="BN87" i="42"/>
  <c r="BN90" i="42"/>
  <c r="BN69" i="42"/>
  <c r="BN61" i="42"/>
  <c r="BN52" i="42"/>
  <c r="BN48" i="42"/>
  <c r="BN27" i="42"/>
  <c r="BN45" i="42"/>
  <c r="BN41" i="42"/>
  <c r="BN37" i="42"/>
  <c r="BN239" i="42"/>
  <c r="BN227" i="42"/>
  <c r="BN223" i="42"/>
  <c r="BN219" i="42"/>
  <c r="BN213" i="42"/>
  <c r="BN209" i="42"/>
  <c r="BN203" i="42"/>
  <c r="BN199" i="42"/>
  <c r="BN178" i="42"/>
  <c r="BN157" i="42"/>
  <c r="BN138" i="42"/>
  <c r="BN126" i="42"/>
  <c r="BN118" i="42"/>
  <c r="BN81" i="42"/>
  <c r="BN77" i="42"/>
  <c r="BN73" i="42"/>
  <c r="BN70" i="42"/>
  <c r="BN62" i="42"/>
  <c r="BN49" i="42"/>
  <c r="BN46" i="42"/>
  <c r="BN34" i="42"/>
  <c r="BN30" i="42"/>
  <c r="BN240" i="42"/>
  <c r="BN236" i="42"/>
  <c r="BN232" i="42"/>
  <c r="BN228" i="42"/>
  <c r="BN224" i="42"/>
  <c r="BN214" i="42"/>
  <c r="BN210" i="42"/>
  <c r="BN205" i="42"/>
  <c r="BN200" i="42"/>
  <c r="BN183" i="42"/>
  <c r="BN179" i="42"/>
  <c r="BN158" i="42"/>
  <c r="BN154" i="42"/>
  <c r="BN146" i="42"/>
  <c r="BN135" i="42"/>
  <c r="BN123" i="42"/>
  <c r="BN119" i="42"/>
  <c r="BN107" i="42"/>
  <c r="BN103" i="42"/>
  <c r="BN89" i="42"/>
  <c r="BN86" i="42"/>
  <c r="BN78" i="42"/>
  <c r="BN63" i="42"/>
  <c r="BN43" i="42"/>
  <c r="BN31" i="42"/>
  <c r="BN93" i="42"/>
  <c r="BN67" i="42"/>
  <c r="BN50" i="42"/>
  <c r="BN35" i="42"/>
  <c r="BN242" i="42"/>
  <c r="BN238" i="42"/>
  <c r="BN218" i="42"/>
  <c r="BN212" i="42"/>
  <c r="BN202" i="42"/>
  <c r="BN181" i="42"/>
  <c r="BN166" i="42"/>
  <c r="BN162" i="42"/>
  <c r="BN156" i="42"/>
  <c r="BN152" i="42"/>
  <c r="BN148" i="42"/>
  <c r="BN137" i="42"/>
  <c r="BN133" i="42"/>
  <c r="BN125" i="42"/>
  <c r="BN121" i="42"/>
  <c r="BN117" i="42"/>
  <c r="BN105" i="42"/>
  <c r="BN101" i="42"/>
  <c r="AV204" i="42"/>
  <c r="BI204" i="42"/>
  <c r="BQ204" i="42"/>
  <c r="AW204" i="42"/>
  <c r="V204" i="42"/>
  <c r="X204" i="42"/>
  <c r="AP204" i="42"/>
  <c r="AN204" i="42"/>
  <c r="AT204" i="42"/>
  <c r="W204" i="42"/>
  <c r="BE204" i="42"/>
  <c r="V196" i="42"/>
  <c r="V175" i="42"/>
  <c r="V142" i="42"/>
  <c r="W196" i="42"/>
  <c r="W175" i="42"/>
  <c r="W142" i="42"/>
  <c r="W97" i="42"/>
  <c r="X151" i="42"/>
  <c r="AN151" i="42"/>
  <c r="AP196" i="42"/>
  <c r="AP175" i="42"/>
  <c r="AP142" i="42"/>
  <c r="AP97" i="42"/>
  <c r="AT151" i="42"/>
  <c r="AV196" i="42"/>
  <c r="AV175" i="42"/>
  <c r="AV142" i="42"/>
  <c r="AV97" i="42"/>
  <c r="AW196" i="42"/>
  <c r="AW175" i="42"/>
  <c r="AW142" i="42"/>
  <c r="AW97" i="42"/>
  <c r="BE196" i="42"/>
  <c r="BE175" i="42"/>
  <c r="BE142" i="42"/>
  <c r="BE97" i="42"/>
  <c r="BI196" i="42"/>
  <c r="BI175" i="42"/>
  <c r="BI142" i="42"/>
  <c r="V151" i="42"/>
  <c r="W151" i="42"/>
  <c r="X196" i="42"/>
  <c r="X175" i="42"/>
  <c r="X142" i="42"/>
  <c r="X97" i="42"/>
  <c r="AN196" i="42"/>
  <c r="AN175" i="42"/>
  <c r="AN142" i="42"/>
  <c r="AN97" i="42"/>
  <c r="AP151" i="42"/>
  <c r="AT196" i="42"/>
  <c r="AT175" i="42"/>
  <c r="AT142" i="42"/>
  <c r="AT97" i="42"/>
  <c r="AV151" i="42"/>
  <c r="AW151" i="42"/>
  <c r="BE151" i="42"/>
  <c r="BI151" i="42"/>
  <c r="BQ196" i="42"/>
  <c r="BQ175" i="42"/>
  <c r="BQ142" i="42"/>
  <c r="BQ97" i="42"/>
  <c r="BS207" i="42"/>
  <c r="BS202" i="42"/>
  <c r="BS200" i="42"/>
  <c r="BS198" i="42"/>
  <c r="BS193" i="42"/>
  <c r="BS189" i="42"/>
  <c r="BS187" i="42"/>
  <c r="BS185" i="42"/>
  <c r="BS183" i="42"/>
  <c r="BS179" i="42"/>
  <c r="BS245" i="42"/>
  <c r="BS243" i="42"/>
  <c r="BS241" i="42"/>
  <c r="BS239" i="42"/>
  <c r="BS237" i="42"/>
  <c r="BS235" i="42"/>
  <c r="BS233" i="42"/>
  <c r="BS231" i="42"/>
  <c r="BS229" i="42"/>
  <c r="BS227" i="42"/>
  <c r="BJ93" i="42"/>
  <c r="BK93" i="42" s="1"/>
  <c r="BJ91" i="42"/>
  <c r="BK91" i="42" s="1"/>
  <c r="BJ76" i="42"/>
  <c r="BK76" i="42" s="1"/>
  <c r="BT76" i="42" s="1"/>
  <c r="BJ59" i="42"/>
  <c r="BK59" i="42" s="1"/>
  <c r="BJ52" i="42"/>
  <c r="BK52" i="42" s="1"/>
  <c r="BJ47" i="42"/>
  <c r="BK47" i="42" s="1"/>
  <c r="BJ41" i="42"/>
  <c r="BK41" i="42" s="1"/>
  <c r="BT41" i="42" s="1"/>
  <c r="BJ39" i="42"/>
  <c r="BK39" i="42" s="1"/>
  <c r="BT39" i="42" s="1"/>
  <c r="BS225" i="42"/>
  <c r="BS223" i="42"/>
  <c r="BS221" i="42"/>
  <c r="BS219" i="42"/>
  <c r="BS165" i="42"/>
  <c r="BS147" i="42"/>
  <c r="BJ140" i="42"/>
  <c r="BK140" i="42" s="1"/>
  <c r="BJ138" i="42"/>
  <c r="BK138" i="42" s="1"/>
  <c r="BJ136" i="42"/>
  <c r="BK136" i="42" s="1"/>
  <c r="BJ134" i="42"/>
  <c r="BK134" i="42" s="1"/>
  <c r="BJ132" i="42"/>
  <c r="BK132" i="42" s="1"/>
  <c r="BJ130" i="42"/>
  <c r="BK130" i="42" s="1"/>
  <c r="BJ128" i="42"/>
  <c r="BK128" i="42" s="1"/>
  <c r="BJ126" i="42"/>
  <c r="BK126" i="42" s="1"/>
  <c r="BJ124" i="42"/>
  <c r="BK124" i="42" s="1"/>
  <c r="BK122" i="42"/>
  <c r="BJ120" i="42"/>
  <c r="BK120" i="42" s="1"/>
  <c r="BJ118" i="42"/>
  <c r="BK118" i="42" s="1"/>
  <c r="BJ116" i="42"/>
  <c r="BK116" i="42" s="1"/>
  <c r="BJ114" i="42"/>
  <c r="BK114" i="42" s="1"/>
  <c r="BJ112" i="42"/>
  <c r="BK112" i="42" s="1"/>
  <c r="BJ110" i="42"/>
  <c r="BK110" i="42" s="1"/>
  <c r="BJ108" i="42"/>
  <c r="BK108" i="42" s="1"/>
  <c r="BJ106" i="42"/>
  <c r="BK106" i="42" s="1"/>
  <c r="BJ104" i="42"/>
  <c r="BK104" i="42" s="1"/>
  <c r="BJ102" i="42"/>
  <c r="BK102" i="42" s="1"/>
  <c r="BJ100" i="42"/>
  <c r="BK100" i="42" s="1"/>
  <c r="BS158" i="42"/>
  <c r="BJ48" i="42"/>
  <c r="BK48" i="42" s="1"/>
  <c r="BS161" i="42"/>
  <c r="BS157" i="42"/>
  <c r="BS155" i="42"/>
  <c r="BS153" i="42"/>
  <c r="BJ89" i="42"/>
  <c r="BK89" i="42" s="1"/>
  <c r="BT89" i="42" s="1"/>
  <c r="BJ86" i="42"/>
  <c r="BK86" i="42" s="1"/>
  <c r="BJ84" i="42"/>
  <c r="BK84" i="42" s="1"/>
  <c r="BT84" i="42" s="1"/>
  <c r="BJ82" i="42"/>
  <c r="BK82" i="42" s="1"/>
  <c r="BT82" i="42" s="1"/>
  <c r="BJ80" i="42"/>
  <c r="BK80" i="42" s="1"/>
  <c r="BJ78" i="42"/>
  <c r="BK78" i="42" s="1"/>
  <c r="BJ74" i="42"/>
  <c r="BK74" i="42" s="1"/>
  <c r="BT74" i="42" s="1"/>
  <c r="BJ72" i="42"/>
  <c r="BK72" i="42" s="1"/>
  <c r="BJ69" i="42"/>
  <c r="BK69" i="42" s="1"/>
  <c r="BJ67" i="42"/>
  <c r="BK67" i="42" s="1"/>
  <c r="BJ65" i="42"/>
  <c r="BK65" i="42" s="1"/>
  <c r="BT65" i="42" s="1"/>
  <c r="BJ63" i="42"/>
  <c r="BK63" i="42" s="1"/>
  <c r="BJ61" i="42"/>
  <c r="BK61" i="42" s="1"/>
  <c r="BJ57" i="42"/>
  <c r="BK57" i="42" s="1"/>
  <c r="BT57" i="42" s="1"/>
  <c r="BJ55" i="42"/>
  <c r="BK55" i="42" s="1"/>
  <c r="BJ50" i="42"/>
  <c r="BK50" i="42" s="1"/>
  <c r="BJ45" i="42"/>
  <c r="BK45" i="42" s="1"/>
  <c r="BJ43" i="42"/>
  <c r="BK43" i="42" s="1"/>
  <c r="BT43" i="42" s="1"/>
  <c r="BJ37" i="42"/>
  <c r="BK37" i="42" s="1"/>
  <c r="BT37" i="42" s="1"/>
  <c r="BJ34" i="42"/>
  <c r="BK34" i="42" s="1"/>
  <c r="BJ32" i="42"/>
  <c r="BK32" i="42" s="1"/>
  <c r="BJ30" i="42"/>
  <c r="BK30" i="42" s="1"/>
  <c r="BJ27" i="42"/>
  <c r="BK27" i="42" s="1"/>
  <c r="BJ25" i="42"/>
  <c r="BK25" i="42" s="1"/>
  <c r="BJ141" i="42"/>
  <c r="BK141" i="42" s="1"/>
  <c r="BJ139" i="42"/>
  <c r="BK139" i="42" s="1"/>
  <c r="BJ137" i="42"/>
  <c r="BK137" i="42" s="1"/>
  <c r="BJ135" i="42"/>
  <c r="BK135" i="42" s="1"/>
  <c r="BJ133" i="42"/>
  <c r="BK133" i="42" s="1"/>
  <c r="BJ131" i="42"/>
  <c r="BK131" i="42" s="1"/>
  <c r="BJ129" i="42"/>
  <c r="BK129" i="42" s="1"/>
  <c r="BJ127" i="42"/>
  <c r="BK127" i="42" s="1"/>
  <c r="BJ125" i="42"/>
  <c r="BK125" i="42" s="1"/>
  <c r="BJ123" i="42"/>
  <c r="BK123" i="42" s="1"/>
  <c r="BJ121" i="42"/>
  <c r="BK121" i="42" s="1"/>
  <c r="BJ119" i="42"/>
  <c r="BK119" i="42" s="1"/>
  <c r="BJ117" i="42"/>
  <c r="BK117" i="42" s="1"/>
  <c r="BJ115" i="42"/>
  <c r="BK115" i="42" s="1"/>
  <c r="BJ113" i="42"/>
  <c r="BK113" i="42" s="1"/>
  <c r="BJ111" i="42"/>
  <c r="BK111" i="42" s="1"/>
  <c r="BJ109" i="42"/>
  <c r="BK109" i="42" s="1"/>
  <c r="BJ107" i="42"/>
  <c r="BK107" i="42" s="1"/>
  <c r="BJ105" i="42"/>
  <c r="BK105" i="42" s="1"/>
  <c r="BJ103" i="42"/>
  <c r="BK103" i="42" s="1"/>
  <c r="BJ101" i="42"/>
  <c r="BK101" i="42" s="1"/>
  <c r="BJ99" i="42"/>
  <c r="BK99" i="42" s="1"/>
  <c r="BJ92" i="42"/>
  <c r="BK92" i="42" s="1"/>
  <c r="BJ90" i="42"/>
  <c r="BK90" i="42" s="1"/>
  <c r="BJ88" i="42"/>
  <c r="BK88" i="42" s="1"/>
  <c r="BJ87" i="42"/>
  <c r="BK87" i="42" s="1"/>
  <c r="BJ85" i="42"/>
  <c r="BK85" i="42" s="1"/>
  <c r="BT85" i="42" s="1"/>
  <c r="BJ83" i="42"/>
  <c r="BK83" i="42" s="1"/>
  <c r="BT83" i="42" s="1"/>
  <c r="BJ81" i="42"/>
  <c r="BK81" i="42" s="1"/>
  <c r="BJ79" i="42"/>
  <c r="BK79" i="42" s="1"/>
  <c r="BT79" i="42" s="1"/>
  <c r="BJ77" i="42"/>
  <c r="BK77" i="42" s="1"/>
  <c r="BJ75" i="42"/>
  <c r="BK75" i="42" s="1"/>
  <c r="BJ73" i="42"/>
  <c r="BK73" i="42" s="1"/>
  <c r="BJ71" i="42"/>
  <c r="BK71" i="42" s="1"/>
  <c r="BJ70" i="42"/>
  <c r="BK70" i="42" s="1"/>
  <c r="BJ68" i="42"/>
  <c r="BK68" i="42" s="1"/>
  <c r="BJ66" i="42"/>
  <c r="BK66" i="42" s="1"/>
  <c r="BJ64" i="42"/>
  <c r="BK64" i="42" s="1"/>
  <c r="BJ62" i="42"/>
  <c r="BK62" i="42" s="1"/>
  <c r="BJ60" i="42"/>
  <c r="BK60" i="42" s="1"/>
  <c r="BK58" i="42"/>
  <c r="BJ56" i="42"/>
  <c r="BK56" i="42" s="1"/>
  <c r="BJ54" i="42"/>
  <c r="BK54" i="42" s="1"/>
  <c r="BJ51" i="42"/>
  <c r="BK51" i="42" s="1"/>
  <c r="BJ49" i="42"/>
  <c r="BK49" i="42" s="1"/>
  <c r="BJ46" i="42"/>
  <c r="BK46" i="42" s="1"/>
  <c r="BJ44" i="42"/>
  <c r="BK44" i="42" s="1"/>
  <c r="BT44" i="42" s="1"/>
  <c r="BJ42" i="42"/>
  <c r="BK42" i="42" s="1"/>
  <c r="BJ40" i="42"/>
  <c r="BK40" i="42" s="1"/>
  <c r="BJ38" i="42"/>
  <c r="BK38" i="42" s="1"/>
  <c r="BJ36" i="42"/>
  <c r="BK36" i="42" s="1"/>
  <c r="BJ35" i="42"/>
  <c r="BK35" i="42" s="1"/>
  <c r="BJ33" i="42"/>
  <c r="BK33" i="42" s="1"/>
  <c r="BJ31" i="42"/>
  <c r="BK31" i="42" s="1"/>
  <c r="BJ28" i="42"/>
  <c r="BK28" i="42" s="1"/>
  <c r="BJ26" i="42"/>
  <c r="BK26" i="42" s="1"/>
  <c r="BS246" i="42"/>
  <c r="BS244" i="42"/>
  <c r="BS242" i="42"/>
  <c r="BS240" i="42"/>
  <c r="BS238" i="42"/>
  <c r="BS236" i="42"/>
  <c r="BS234" i="42"/>
  <c r="BS232" i="42"/>
  <c r="BS230" i="42"/>
  <c r="BS228" i="42"/>
  <c r="BS226" i="42"/>
  <c r="BS224" i="42"/>
  <c r="BS222" i="42"/>
  <c r="BS220" i="42"/>
  <c r="BS218" i="42"/>
  <c r="BS206" i="42"/>
  <c r="BS203" i="42"/>
  <c r="BS201" i="42"/>
  <c r="BS199" i="42"/>
  <c r="BS188" i="42"/>
  <c r="BS186" i="42"/>
  <c r="BS182" i="42"/>
  <c r="BS180" i="42"/>
  <c r="BS178" i="42"/>
  <c r="BS177" i="42"/>
  <c r="BS164" i="42"/>
  <c r="BS150" i="42"/>
  <c r="BS148" i="42"/>
  <c r="BS184" i="42"/>
  <c r="BS141" i="42"/>
  <c r="BR29" i="42"/>
  <c r="BT29" i="42"/>
  <c r="BS139" i="42"/>
  <c r="AI28" i="42"/>
  <c r="BK145" i="42"/>
  <c r="BO160" i="42"/>
  <c r="BO159" i="42"/>
  <c r="AZ144" i="42"/>
  <c r="AZ145" i="42"/>
  <c r="AR202" i="42"/>
  <c r="AR198" i="42"/>
  <c r="AR138" i="42"/>
  <c r="AR134" i="42"/>
  <c r="AR130" i="42"/>
  <c r="AR126" i="42"/>
  <c r="AR122" i="42"/>
  <c r="AR118" i="42"/>
  <c r="AR114" i="42"/>
  <c r="AR110" i="42"/>
  <c r="AR106" i="42"/>
  <c r="AR102" i="42"/>
  <c r="AR98" i="42"/>
  <c r="AX244" i="42"/>
  <c r="AX240" i="42"/>
  <c r="AX236" i="42"/>
  <c r="AX232" i="42"/>
  <c r="AX228" i="42"/>
  <c r="AX224" i="42"/>
  <c r="AX220" i="42"/>
  <c r="AX212" i="42"/>
  <c r="AX205" i="42"/>
  <c r="AX200" i="42"/>
  <c r="AX193" i="42"/>
  <c r="AX187" i="42"/>
  <c r="AX183" i="42"/>
  <c r="AX179" i="42"/>
  <c r="AX176" i="42"/>
  <c r="AX165" i="42"/>
  <c r="AX161" i="42"/>
  <c r="AX155" i="42"/>
  <c r="AX147" i="42"/>
  <c r="AX140" i="42"/>
  <c r="AX136" i="42"/>
  <c r="AX132" i="42"/>
  <c r="AX128" i="42"/>
  <c r="AX124" i="42"/>
  <c r="AX120" i="42"/>
  <c r="AX116" i="42"/>
  <c r="AX112" i="42"/>
  <c r="AX108" i="42"/>
  <c r="AX104" i="42"/>
  <c r="AX100" i="42"/>
  <c r="AY201" i="42"/>
  <c r="AR243" i="42"/>
  <c r="AR239" i="42"/>
  <c r="AR235" i="42"/>
  <c r="AR231" i="42"/>
  <c r="AR227" i="42"/>
  <c r="AR223" i="42"/>
  <c r="AR219" i="42"/>
  <c r="AR211" i="42"/>
  <c r="AR203" i="42"/>
  <c r="AR199" i="42"/>
  <c r="AR190" i="42"/>
  <c r="AR186" i="42"/>
  <c r="AR182" i="42"/>
  <c r="AR178" i="42"/>
  <c r="AR164" i="42"/>
  <c r="AR158" i="42"/>
  <c r="AR154" i="42"/>
  <c r="AR150" i="42"/>
  <c r="AR146" i="42"/>
  <c r="AR139" i="42"/>
  <c r="AR135" i="42"/>
  <c r="AR131" i="42"/>
  <c r="AR127" i="42"/>
  <c r="AR123" i="42"/>
  <c r="AR119" i="42"/>
  <c r="AR115" i="42"/>
  <c r="AR111" i="42"/>
  <c r="AR107" i="42"/>
  <c r="AR103" i="42"/>
  <c r="AR99" i="42"/>
  <c r="BJ166" i="42"/>
  <c r="AR200" i="42"/>
  <c r="AR140" i="42"/>
  <c r="AR136" i="42"/>
  <c r="AR132" i="42"/>
  <c r="AR128" i="42"/>
  <c r="AR124" i="42"/>
  <c r="AR120" i="42"/>
  <c r="AR116" i="42"/>
  <c r="AR112" i="42"/>
  <c r="AR108" i="42"/>
  <c r="AR104" i="42"/>
  <c r="AR100" i="42"/>
  <c r="BJ162" i="42"/>
  <c r="BJ156" i="42"/>
  <c r="AY184" i="42"/>
  <c r="BJ152" i="42"/>
  <c r="BJ165" i="42"/>
  <c r="BJ155" i="42"/>
  <c r="BJ164" i="42"/>
  <c r="BJ154" i="42"/>
  <c r="AR245" i="42"/>
  <c r="AR241" i="42"/>
  <c r="AR237" i="42"/>
  <c r="AR233" i="42"/>
  <c r="AR229" i="42"/>
  <c r="AR225" i="42"/>
  <c r="AR221" i="42"/>
  <c r="AR217" i="42"/>
  <c r="AR213" i="42"/>
  <c r="AR209" i="42"/>
  <c r="AR206" i="42"/>
  <c r="AR201" i="42"/>
  <c r="AR197" i="42"/>
  <c r="AR188" i="42"/>
  <c r="AR184" i="42"/>
  <c r="AR180" i="42"/>
  <c r="AR177" i="42"/>
  <c r="AR166" i="42"/>
  <c r="AR162" i="42"/>
  <c r="AR156" i="42"/>
  <c r="AR152" i="42"/>
  <c r="AR148" i="42"/>
  <c r="AR141" i="42"/>
  <c r="AR137" i="42"/>
  <c r="AR133" i="42"/>
  <c r="AR129" i="42"/>
  <c r="AR125" i="42"/>
  <c r="AR121" i="42"/>
  <c r="AR117" i="42"/>
  <c r="AR113" i="42"/>
  <c r="AR109" i="42"/>
  <c r="AR105" i="42"/>
  <c r="AR101" i="42"/>
  <c r="AR167" i="42"/>
  <c r="AR163" i="42"/>
  <c r="AR157" i="42"/>
  <c r="AR153" i="42"/>
  <c r="AY143" i="42"/>
  <c r="BJ161" i="42"/>
  <c r="BJ158" i="42"/>
  <c r="AY202" i="42"/>
  <c r="BJ167" i="42"/>
  <c r="BJ163" i="42"/>
  <c r="BJ157" i="42"/>
  <c r="BJ153" i="42"/>
  <c r="AR165" i="42"/>
  <c r="AR161" i="42"/>
  <c r="AR155" i="42"/>
  <c r="AX246" i="42"/>
  <c r="AX242" i="42"/>
  <c r="AX238" i="42"/>
  <c r="AX234" i="42"/>
  <c r="AX230" i="42"/>
  <c r="AX226" i="42"/>
  <c r="AX222" i="42"/>
  <c r="AX218" i="42"/>
  <c r="AX214" i="42"/>
  <c r="AX210" i="42"/>
  <c r="AX207" i="42"/>
  <c r="AX202" i="42"/>
  <c r="AX198" i="42"/>
  <c r="AX189" i="42"/>
  <c r="AX185" i="42"/>
  <c r="AX181" i="42"/>
  <c r="AX167" i="42"/>
  <c r="AX163" i="42"/>
  <c r="AX157" i="42"/>
  <c r="AX153" i="42"/>
  <c r="AX149" i="42"/>
  <c r="AX143" i="42"/>
  <c r="AX138" i="42"/>
  <c r="AX134" i="42"/>
  <c r="AX130" i="42"/>
  <c r="AX126" i="42"/>
  <c r="AX122" i="42"/>
  <c r="AX118" i="42"/>
  <c r="AX114" i="42"/>
  <c r="AX110" i="42"/>
  <c r="AX106" i="42"/>
  <c r="AX102" i="42"/>
  <c r="AX98" i="42"/>
  <c r="AX245" i="42"/>
  <c r="AX243" i="42"/>
  <c r="AX241" i="42"/>
  <c r="AX239" i="42"/>
  <c r="AX237" i="42"/>
  <c r="AX235" i="42"/>
  <c r="AX233" i="42"/>
  <c r="AX231" i="42"/>
  <c r="AX229" i="42"/>
  <c r="AX227" i="42"/>
  <c r="AX225" i="42"/>
  <c r="AX223" i="42"/>
  <c r="AX221" i="42"/>
  <c r="AX219" i="42"/>
  <c r="AX217" i="42"/>
  <c r="AX213" i="42"/>
  <c r="AX211" i="42"/>
  <c r="AX209" i="42"/>
  <c r="AX206" i="42"/>
  <c r="AX203" i="42"/>
  <c r="AX201" i="42"/>
  <c r="AX199" i="42"/>
  <c r="AX197" i="42"/>
  <c r="AX190" i="42"/>
  <c r="AX188" i="42"/>
  <c r="AX186" i="42"/>
  <c r="AX184" i="42"/>
  <c r="AX182" i="42"/>
  <c r="AX180" i="42"/>
  <c r="AX178" i="42"/>
  <c r="AX177" i="42"/>
  <c r="AX166" i="42"/>
  <c r="AX164" i="42"/>
  <c r="AX162" i="42"/>
  <c r="AX158" i="42"/>
  <c r="AX156" i="42"/>
  <c r="AX154" i="42"/>
  <c r="AX152" i="42"/>
  <c r="AX150" i="42"/>
  <c r="AX148" i="42"/>
  <c r="AX146" i="42"/>
  <c r="AX141" i="42"/>
  <c r="AX139" i="42"/>
  <c r="AX137" i="42"/>
  <c r="AX135" i="42"/>
  <c r="AX133" i="42"/>
  <c r="AX131" i="42"/>
  <c r="AX129" i="42"/>
  <c r="AX127" i="42"/>
  <c r="AX125" i="42"/>
  <c r="AX123" i="42"/>
  <c r="AX121" i="42"/>
  <c r="AX119" i="42"/>
  <c r="AX117" i="42"/>
  <c r="AX115" i="42"/>
  <c r="AX113" i="42"/>
  <c r="AX111" i="42"/>
  <c r="AX109" i="42"/>
  <c r="AX107" i="42"/>
  <c r="AX105" i="42"/>
  <c r="AX103" i="42"/>
  <c r="AX101" i="42"/>
  <c r="AX99" i="42"/>
  <c r="BK193" i="42"/>
  <c r="AR246" i="42"/>
  <c r="AR244" i="42"/>
  <c r="AR242" i="42"/>
  <c r="AR240" i="42"/>
  <c r="AR238" i="42"/>
  <c r="AR236" i="42"/>
  <c r="AR234" i="42"/>
  <c r="AR232" i="42"/>
  <c r="AR230" i="42"/>
  <c r="AR228" i="42"/>
  <c r="AR226" i="42"/>
  <c r="AR224" i="42"/>
  <c r="AR222" i="42"/>
  <c r="AR220" i="42"/>
  <c r="AR218" i="42"/>
  <c r="AR214" i="42"/>
  <c r="AR212" i="42"/>
  <c r="AR210" i="42"/>
  <c r="AR207" i="42"/>
  <c r="AR205" i="42"/>
  <c r="AR193" i="42"/>
  <c r="AR189" i="42"/>
  <c r="AR187" i="42"/>
  <c r="AR185" i="42"/>
  <c r="AR183" i="42"/>
  <c r="AR181" i="42"/>
  <c r="AR179" i="42"/>
  <c r="AR176" i="42"/>
  <c r="AR149" i="42"/>
  <c r="AR147" i="42"/>
  <c r="AR143" i="42"/>
  <c r="BM193" i="42"/>
  <c r="BN196" i="42" l="1"/>
  <c r="BN142" i="42"/>
  <c r="BN96" i="42"/>
  <c r="BN151" i="42"/>
  <c r="BN175" i="42"/>
  <c r="BN204" i="42"/>
  <c r="AT247" i="42"/>
  <c r="AN247" i="42"/>
  <c r="BE247" i="42"/>
  <c r="AP247" i="42"/>
  <c r="AV247" i="42"/>
  <c r="AR204" i="42"/>
  <c r="AX204" i="42"/>
  <c r="AR142" i="42"/>
  <c r="AX151" i="42"/>
  <c r="AX196" i="42"/>
  <c r="AX175" i="42"/>
  <c r="AX142" i="42"/>
  <c r="BJ151" i="42"/>
  <c r="AX97" i="42"/>
  <c r="AR151" i="42"/>
  <c r="AR175" i="42"/>
  <c r="AR196" i="42"/>
  <c r="AR97" i="42"/>
  <c r="BR79" i="42"/>
  <c r="BR44" i="42"/>
  <c r="BT145" i="42"/>
  <c r="BR65" i="42"/>
  <c r="BR83" i="42"/>
  <c r="BR82" i="42"/>
  <c r="BT38" i="42"/>
  <c r="BR38" i="42"/>
  <c r="AZ214" i="42"/>
  <c r="AZ230" i="42"/>
  <c r="AZ246" i="42"/>
  <c r="BR57" i="42"/>
  <c r="BR74" i="42"/>
  <c r="BR84" i="42"/>
  <c r="BR144" i="42"/>
  <c r="BV144" i="42" s="1"/>
  <c r="BW144" i="42" s="1"/>
  <c r="BT144" i="42"/>
  <c r="BR159" i="42"/>
  <c r="BV159" i="42" s="1"/>
  <c r="BW159" i="42" s="1"/>
  <c r="BU159" i="42"/>
  <c r="BR160" i="42"/>
  <c r="BV160" i="42" s="1"/>
  <c r="BW160" i="42" s="1"/>
  <c r="BU160" i="42"/>
  <c r="BR39" i="42"/>
  <c r="BR85" i="42"/>
  <c r="BR145" i="42"/>
  <c r="BV145" i="42" s="1"/>
  <c r="BW145" i="42" s="1"/>
  <c r="AZ232" i="42"/>
  <c r="BV29" i="42"/>
  <c r="BW29" i="42" s="1"/>
  <c r="AZ176" i="42"/>
  <c r="AZ193" i="42"/>
  <c r="AZ220" i="42"/>
  <c r="AZ236" i="42"/>
  <c r="AZ202" i="42"/>
  <c r="BT202" i="42" s="1"/>
  <c r="AZ161" i="42"/>
  <c r="AZ183" i="42"/>
  <c r="AZ98" i="42"/>
  <c r="AZ114" i="42"/>
  <c r="AZ130" i="42"/>
  <c r="AZ108" i="42"/>
  <c r="BT108" i="42" s="1"/>
  <c r="AZ124" i="42"/>
  <c r="BT124" i="42" s="1"/>
  <c r="AZ140" i="42"/>
  <c r="BT140" i="42" s="1"/>
  <c r="AZ224" i="42"/>
  <c r="AZ240" i="42"/>
  <c r="AZ179" i="42"/>
  <c r="AZ198" i="42"/>
  <c r="AZ155" i="42"/>
  <c r="AZ212" i="42"/>
  <c r="AZ228" i="42"/>
  <c r="AZ244" i="42"/>
  <c r="AZ100" i="42"/>
  <c r="AZ116" i="42"/>
  <c r="BT116" i="42" s="1"/>
  <c r="AZ132" i="42"/>
  <c r="AZ106" i="42"/>
  <c r="BT106" i="42" s="1"/>
  <c r="AZ122" i="42"/>
  <c r="AZ138" i="42"/>
  <c r="AZ200" i="42"/>
  <c r="AZ110" i="42"/>
  <c r="AZ126" i="42"/>
  <c r="AZ104" i="42"/>
  <c r="AZ120" i="42"/>
  <c r="AZ136" i="42"/>
  <c r="AZ165" i="42"/>
  <c r="AZ112" i="42"/>
  <c r="BT112" i="42" s="1"/>
  <c r="AZ128" i="42"/>
  <c r="BT128" i="42" s="1"/>
  <c r="AZ147" i="42"/>
  <c r="AZ103" i="42"/>
  <c r="AZ119" i="42"/>
  <c r="AZ135" i="42"/>
  <c r="AZ154" i="42"/>
  <c r="AZ178" i="42"/>
  <c r="AZ199" i="42"/>
  <c r="AZ231" i="42"/>
  <c r="AZ102" i="42"/>
  <c r="AZ118" i="42"/>
  <c r="BT118" i="42" s="1"/>
  <c r="AZ134" i="42"/>
  <c r="AZ187" i="42"/>
  <c r="AZ99" i="42"/>
  <c r="AZ115" i="42"/>
  <c r="AZ131" i="42"/>
  <c r="AZ150" i="42"/>
  <c r="AZ190" i="42"/>
  <c r="AZ211" i="42"/>
  <c r="AZ227" i="42"/>
  <c r="AZ243" i="42"/>
  <c r="AZ188" i="42"/>
  <c r="AZ221" i="42"/>
  <c r="AZ111" i="42"/>
  <c r="AZ127" i="42"/>
  <c r="BT127" i="42" s="1"/>
  <c r="AZ146" i="42"/>
  <c r="AZ164" i="42"/>
  <c r="AZ186" i="42"/>
  <c r="AZ223" i="42"/>
  <c r="AZ239" i="42"/>
  <c r="AZ149" i="42"/>
  <c r="AZ105" i="42"/>
  <c r="AZ121" i="42"/>
  <c r="AZ137" i="42"/>
  <c r="AZ189" i="42"/>
  <c r="AZ107" i="42"/>
  <c r="AZ123" i="42"/>
  <c r="BT123" i="42" s="1"/>
  <c r="AZ139" i="42"/>
  <c r="BT139" i="42" s="1"/>
  <c r="AZ158" i="42"/>
  <c r="AZ182" i="42"/>
  <c r="AZ203" i="42"/>
  <c r="AZ219" i="42"/>
  <c r="BT219" i="42" s="1"/>
  <c r="AZ235" i="42"/>
  <c r="AZ148" i="42"/>
  <c r="AZ213" i="42"/>
  <c r="AZ245" i="42"/>
  <c r="AZ210" i="42"/>
  <c r="AZ226" i="42"/>
  <c r="AZ242" i="42"/>
  <c r="AZ185" i="42"/>
  <c r="AZ162" i="42"/>
  <c r="AZ229" i="42"/>
  <c r="AZ166" i="42"/>
  <c r="AZ201" i="42"/>
  <c r="BT201" i="42" s="1"/>
  <c r="AZ217" i="42"/>
  <c r="BT217" i="42" s="1"/>
  <c r="AZ233" i="42"/>
  <c r="AZ153" i="42"/>
  <c r="AZ180" i="42"/>
  <c r="AZ218" i="42"/>
  <c r="BT218" i="42" s="1"/>
  <c r="AZ234" i="42"/>
  <c r="AZ101" i="42"/>
  <c r="AZ117" i="42"/>
  <c r="BT117" i="42" s="1"/>
  <c r="AZ133" i="42"/>
  <c r="AZ177" i="42"/>
  <c r="AZ206" i="42"/>
  <c r="AZ237" i="42"/>
  <c r="AZ141" i="42"/>
  <c r="AZ157" i="42"/>
  <c r="AZ109" i="42"/>
  <c r="AZ184" i="42"/>
  <c r="AZ238" i="42"/>
  <c r="AZ163" i="42"/>
  <c r="AZ143" i="42"/>
  <c r="AZ205" i="42"/>
  <c r="AZ125" i="42"/>
  <c r="AZ152" i="42"/>
  <c r="AZ197" i="42"/>
  <c r="AZ207" i="42"/>
  <c r="AZ222" i="42"/>
  <c r="AZ181" i="42"/>
  <c r="AZ113" i="42"/>
  <c r="AZ129" i="42"/>
  <c r="AZ156" i="42"/>
  <c r="AZ209" i="42"/>
  <c r="AZ225" i="42"/>
  <c r="AZ241" i="42"/>
  <c r="AZ167" i="42"/>
  <c r="AI193" i="42"/>
  <c r="AZ204" i="42" l="1"/>
  <c r="AZ151" i="42"/>
  <c r="AZ175" i="42"/>
  <c r="AZ196" i="42"/>
  <c r="AZ142" i="42"/>
  <c r="AZ97" i="42"/>
  <c r="BR185" i="42"/>
  <c r="BT185" i="42"/>
  <c r="BR193" i="42"/>
  <c r="BV193" i="42" s="1"/>
  <c r="BW193" i="42" s="1"/>
  <c r="BT193" i="42"/>
  <c r="BR109" i="42"/>
  <c r="BT109" i="42"/>
  <c r="BR189" i="42"/>
  <c r="BT189" i="42"/>
  <c r="BR221" i="42"/>
  <c r="BT221" i="42"/>
  <c r="BR220" i="42"/>
  <c r="BT220" i="42"/>
  <c r="AG140" i="42"/>
  <c r="BO100" i="42"/>
  <c r="BU100" i="42" s="1"/>
  <c r="AG149" i="42"/>
  <c r="BO137" i="42"/>
  <c r="BU137" i="42" s="1"/>
  <c r="AG129" i="42"/>
  <c r="BO121" i="42"/>
  <c r="BU121" i="42" s="1"/>
  <c r="BO86" i="42"/>
  <c r="BU86" i="42" s="1"/>
  <c r="BO78" i="42"/>
  <c r="BU78" i="42" s="1"/>
  <c r="AG135" i="42"/>
  <c r="BO119" i="42"/>
  <c r="BU119" i="42" s="1"/>
  <c r="BO76" i="42"/>
  <c r="BO37" i="42"/>
  <c r="BO30" i="42"/>
  <c r="BU30" i="42" s="1"/>
  <c r="BO136" i="42"/>
  <c r="BU136" i="42" s="1"/>
  <c r="BO68" i="42"/>
  <c r="BU68" i="42" s="1"/>
  <c r="BO51" i="42"/>
  <c r="BU51" i="42" s="1"/>
  <c r="AG36" i="42"/>
  <c r="BS36" i="42" s="1"/>
  <c r="BO67" i="42"/>
  <c r="BU67" i="42" s="1"/>
  <c r="BO43" i="42"/>
  <c r="AG146" i="42"/>
  <c r="BO126" i="42"/>
  <c r="BU126" i="42" s="1"/>
  <c r="BO81" i="42"/>
  <c r="BU81" i="42" s="1"/>
  <c r="BO73" i="42"/>
  <c r="BU73" i="42" s="1"/>
  <c r="BO123" i="42"/>
  <c r="BU123" i="42" s="1"/>
  <c r="BO107" i="42"/>
  <c r="BU107" i="42" s="1"/>
  <c r="BO48" i="42"/>
  <c r="BU48" i="42" s="1"/>
  <c r="AG34" i="42"/>
  <c r="BS34" i="42" s="1"/>
  <c r="BM32" i="42"/>
  <c r="BR32" i="42" l="1"/>
  <c r="BT32" i="42"/>
  <c r="BU43" i="42"/>
  <c r="BR43" i="42"/>
  <c r="BU76" i="42"/>
  <c r="BR76" i="42"/>
  <c r="AI135" i="42"/>
  <c r="BS135" i="42"/>
  <c r="AI129" i="42"/>
  <c r="BS129" i="42"/>
  <c r="AI149" i="42"/>
  <c r="BS149" i="42"/>
  <c r="AI140" i="42"/>
  <c r="BS140" i="42"/>
  <c r="AI146" i="42"/>
  <c r="BS146" i="42"/>
  <c r="BU37" i="42"/>
  <c r="BR37" i="42"/>
  <c r="AI34" i="42"/>
  <c r="AI36" i="42"/>
  <c r="BO146" i="42"/>
  <c r="BV57" i="42"/>
  <c r="BW57" i="42" s="1"/>
  <c r="BV39" i="42"/>
  <c r="BW39" i="42" s="1"/>
  <c r="BO41" i="42"/>
  <c r="BO87" i="42"/>
  <c r="BU87" i="42" s="1"/>
  <c r="BO101" i="42"/>
  <c r="BU101" i="42" s="1"/>
  <c r="BO202" i="42"/>
  <c r="BO62" i="42"/>
  <c r="BU62" i="42" s="1"/>
  <c r="BO108" i="42"/>
  <c r="BU108" i="42" s="1"/>
  <c r="BO70" i="42"/>
  <c r="BU70" i="42" s="1"/>
  <c r="BO116" i="42"/>
  <c r="BU116" i="42" s="1"/>
  <c r="BO120" i="42"/>
  <c r="BU120" i="42" s="1"/>
  <c r="BO49" i="42"/>
  <c r="BU49" i="42" s="1"/>
  <c r="BO140" i="42"/>
  <c r="BU140" i="42" s="1"/>
  <c r="BO125" i="42"/>
  <c r="BU125" i="42" s="1"/>
  <c r="BO27" i="42"/>
  <c r="BO89" i="42"/>
  <c r="BO104" i="42"/>
  <c r="BU104" i="42" s="1"/>
  <c r="BO35" i="42"/>
  <c r="BU35" i="42" s="1"/>
  <c r="BO118" i="42"/>
  <c r="BU118" i="42" s="1"/>
  <c r="BO63" i="42"/>
  <c r="BU63" i="42" s="1"/>
  <c r="BO61" i="42"/>
  <c r="BU61" i="42" s="1"/>
  <c r="BO34" i="42"/>
  <c r="BU34" i="42" s="1"/>
  <c r="BV65" i="42"/>
  <c r="BW65" i="42" s="1"/>
  <c r="BV44" i="42"/>
  <c r="BW44" i="42" s="1"/>
  <c r="BO135" i="42"/>
  <c r="BU135" i="42" s="1"/>
  <c r="BO77" i="42"/>
  <c r="BU77" i="42" s="1"/>
  <c r="BO31" i="42"/>
  <c r="BU31" i="42" s="1"/>
  <c r="BO93" i="42"/>
  <c r="BU93" i="42" s="1"/>
  <c r="BO45" i="42"/>
  <c r="BU45" i="42" s="1"/>
  <c r="BO105" i="42"/>
  <c r="BU105" i="42" s="1"/>
  <c r="BO138" i="42"/>
  <c r="BU138" i="42" s="1"/>
  <c r="BO117" i="42"/>
  <c r="BU117" i="42" s="1"/>
  <c r="BO69" i="42"/>
  <c r="BU69" i="42" s="1"/>
  <c r="BO46" i="42"/>
  <c r="BU46" i="42" s="1"/>
  <c r="BO90" i="42"/>
  <c r="BU90" i="42" s="1"/>
  <c r="BO103" i="42"/>
  <c r="BU103" i="42" s="1"/>
  <c r="AG30" i="42"/>
  <c r="BS30" i="42" s="1"/>
  <c r="BO124" i="42"/>
  <c r="BU124" i="42" s="1"/>
  <c r="BO148" i="42"/>
  <c r="BU148" i="42" s="1"/>
  <c r="BO147" i="42"/>
  <c r="BU147" i="42" s="1"/>
  <c r="BK236" i="42"/>
  <c r="BT236" i="42" s="1"/>
  <c r="BK237" i="42"/>
  <c r="BT237" i="42" s="1"/>
  <c r="BO96" i="42" l="1"/>
  <c r="BO142" i="42"/>
  <c r="BR202" i="42"/>
  <c r="BV202" i="42" s="1"/>
  <c r="BW202" i="42" s="1"/>
  <c r="BU202" i="42"/>
  <c r="BU41" i="42"/>
  <c r="BR41" i="42"/>
  <c r="BV41" i="42" s="1"/>
  <c r="BW41" i="42" s="1"/>
  <c r="BR106" i="42"/>
  <c r="BV106" i="42" s="1"/>
  <c r="BW106" i="42" s="1"/>
  <c r="BU106" i="42"/>
  <c r="BU27" i="42"/>
  <c r="BU89" i="42"/>
  <c r="BR89" i="42"/>
  <c r="BU146" i="42"/>
  <c r="AI30" i="42"/>
  <c r="BV32" i="42"/>
  <c r="BW32" i="42" s="1"/>
  <c r="BV74" i="42"/>
  <c r="BW74" i="42" s="1"/>
  <c r="BV38" i="42"/>
  <c r="BW38" i="42" s="1"/>
  <c r="BV109" i="42"/>
  <c r="BW109" i="42" s="1"/>
  <c r="BV43" i="42"/>
  <c r="BW43" i="42" s="1"/>
  <c r="BV37" i="42"/>
  <c r="BW37" i="42" s="1"/>
  <c r="BV185" i="42"/>
  <c r="BW185" i="42" s="1"/>
  <c r="BR108" i="42"/>
  <c r="BV108" i="42" s="1"/>
  <c r="BW108" i="42" s="1"/>
  <c r="AQ125" i="42"/>
  <c r="AY125" i="42" s="1"/>
  <c r="BM125" i="42"/>
  <c r="BT125" i="42" s="1"/>
  <c r="AQ120" i="42"/>
  <c r="AY120" i="42" s="1"/>
  <c r="BM120" i="42"/>
  <c r="BT120" i="42" s="1"/>
  <c r="AQ119" i="42"/>
  <c r="AY119" i="42" s="1"/>
  <c r="BM119" i="42"/>
  <c r="BT119" i="42" s="1"/>
  <c r="AQ148" i="42"/>
  <c r="AY148" i="42" s="1"/>
  <c r="AQ198" i="42"/>
  <c r="AY198" i="42" s="1"/>
  <c r="BK153" i="42"/>
  <c r="BR153" i="42" l="1"/>
  <c r="BT153" i="42"/>
  <c r="BO236" i="42"/>
  <c r="BO237" i="42"/>
  <c r="BV84" i="42"/>
  <c r="BW84" i="42" s="1"/>
  <c r="BR128" i="42"/>
  <c r="BV128" i="42" s="1"/>
  <c r="BW128" i="42" s="1"/>
  <c r="BR117" i="42"/>
  <c r="BV117" i="42" s="1"/>
  <c r="BW117" i="42" s="1"/>
  <c r="BV83" i="42"/>
  <c r="BW83" i="42" s="1"/>
  <c r="BR112" i="42"/>
  <c r="BV112" i="42" s="1"/>
  <c r="BW112" i="42" s="1"/>
  <c r="BR127" i="42"/>
  <c r="BV127" i="42" s="1"/>
  <c r="BW127" i="42" s="1"/>
  <c r="BM198" i="42"/>
  <c r="BK148" i="42"/>
  <c r="BM148" i="42"/>
  <c r="BK198" i="42"/>
  <c r="AQ147" i="42"/>
  <c r="AY147" i="42" s="1"/>
  <c r="BM147" i="42"/>
  <c r="BT148" i="42" l="1"/>
  <c r="BR237" i="42"/>
  <c r="BU237" i="42"/>
  <c r="BT198" i="42"/>
  <c r="BR236" i="42"/>
  <c r="BV236" i="42" s="1"/>
  <c r="BW236" i="42" s="1"/>
  <c r="BU236" i="42"/>
  <c r="BR148" i="42"/>
  <c r="BV148" i="42" s="1"/>
  <c r="BW148" i="42" s="1"/>
  <c r="BR118" i="42"/>
  <c r="BV118" i="42" s="1"/>
  <c r="BW118" i="42" s="1"/>
  <c r="BR119" i="42"/>
  <c r="BV119" i="42" s="1"/>
  <c r="BW119" i="42" s="1"/>
  <c r="BR116" i="42"/>
  <c r="BV116" i="42" s="1"/>
  <c r="BW116" i="42" s="1"/>
  <c r="BR198" i="42"/>
  <c r="BV198" i="42" s="1"/>
  <c r="BW198" i="42" s="1"/>
  <c r="BR120" i="42"/>
  <c r="BV120" i="42" s="1"/>
  <c r="BW120" i="42" s="1"/>
  <c r="BR125" i="42"/>
  <c r="BV125" i="42" s="1"/>
  <c r="BW125" i="42" s="1"/>
  <c r="BR124" i="42"/>
  <c r="BV124" i="42" s="1"/>
  <c r="BW124" i="42" s="1"/>
  <c r="BK147" i="42"/>
  <c r="BT147" i="42" s="1"/>
  <c r="AQ59" i="42"/>
  <c r="AY59" i="42" s="1"/>
  <c r="BV153" i="42" l="1"/>
  <c r="BW153" i="42" s="1"/>
  <c r="BR147" i="42"/>
  <c r="BV147" i="42" s="1"/>
  <c r="BW147" i="42" s="1"/>
  <c r="BO218" i="42"/>
  <c r="BM59" i="42"/>
  <c r="AQ69" i="42"/>
  <c r="AY69" i="42" s="1"/>
  <c r="BM69" i="42"/>
  <c r="BT69" i="42" l="1"/>
  <c r="BR69" i="42"/>
  <c r="BV69" i="42" s="1"/>
  <c r="BW69" i="42" s="1"/>
  <c r="BT59" i="42"/>
  <c r="BR59" i="42"/>
  <c r="BV59" i="42" s="1"/>
  <c r="BW59" i="42" s="1"/>
  <c r="BR218" i="42"/>
  <c r="BU218" i="42"/>
  <c r="BV237" i="42"/>
  <c r="BW237" i="42" s="1"/>
  <c r="BV218" i="42" l="1"/>
  <c r="BW218" i="42" s="1"/>
  <c r="BR139" i="42"/>
  <c r="BR140" i="42"/>
  <c r="BV140" i="42" s="1"/>
  <c r="BW140" i="42" s="1"/>
  <c r="AQ211" i="42"/>
  <c r="AY211" i="42" s="1"/>
  <c r="AQ213" i="42"/>
  <c r="AY213" i="42" s="1"/>
  <c r="AQ130" i="42"/>
  <c r="AY130" i="42" s="1"/>
  <c r="BM130" i="42"/>
  <c r="BT130" i="42" s="1"/>
  <c r="AQ136" i="42"/>
  <c r="AY136" i="42" s="1"/>
  <c r="AQ138" i="42"/>
  <c r="AY138" i="42" s="1"/>
  <c r="BV139" i="42" l="1"/>
  <c r="BW139" i="42" s="1"/>
  <c r="BK213" i="42"/>
  <c r="BM211" i="42"/>
  <c r="BK211" i="42"/>
  <c r="BM213" i="42"/>
  <c r="BM136" i="42"/>
  <c r="BT136" i="42" s="1"/>
  <c r="BM138" i="42"/>
  <c r="BT138" i="42" s="1"/>
  <c r="AQ177" i="42"/>
  <c r="AY177" i="42" s="1"/>
  <c r="AQ183" i="42"/>
  <c r="AY183" i="42" s="1"/>
  <c r="AQ182" i="42"/>
  <c r="AY182" i="42" s="1"/>
  <c r="AQ181" i="42"/>
  <c r="AY181" i="42" s="1"/>
  <c r="AQ179" i="42"/>
  <c r="AY179" i="42" s="1"/>
  <c r="AQ178" i="42"/>
  <c r="AY178" i="42" s="1"/>
  <c r="AQ176" i="42"/>
  <c r="AY176" i="42" s="1"/>
  <c r="O176" i="42"/>
  <c r="O175" i="42" s="1"/>
  <c r="BT211" i="42" l="1"/>
  <c r="BT213" i="42"/>
  <c r="AD176" i="42"/>
  <c r="AD175" i="42" s="1"/>
  <c r="AC176" i="42"/>
  <c r="AC175" i="42" s="1"/>
  <c r="AA176" i="42"/>
  <c r="AA175" i="42" s="1"/>
  <c r="Z176" i="42"/>
  <c r="Z175" i="42" s="1"/>
  <c r="Y176" i="42"/>
  <c r="Y175" i="42" s="1"/>
  <c r="AB176" i="42"/>
  <c r="AB175" i="42" s="1"/>
  <c r="AG211" i="42"/>
  <c r="BR136" i="42"/>
  <c r="BV136" i="42" s="1"/>
  <c r="BW136" i="42" s="1"/>
  <c r="BR138" i="42"/>
  <c r="BV138" i="42" s="1"/>
  <c r="BW138" i="42" s="1"/>
  <c r="BR130" i="42"/>
  <c r="BV130" i="42" s="1"/>
  <c r="BW130" i="42" s="1"/>
  <c r="BM176" i="42"/>
  <c r="BM178" i="42"/>
  <c r="BM179" i="42"/>
  <c r="BK180" i="42"/>
  <c r="BT180" i="42" s="1"/>
  <c r="BK181" i="42"/>
  <c r="BM182" i="42"/>
  <c r="BK183" i="42"/>
  <c r="BM177" i="42"/>
  <c r="BK177" i="42"/>
  <c r="BM183" i="42"/>
  <c r="BK182" i="42"/>
  <c r="BM181" i="42"/>
  <c r="BK179" i="42"/>
  <c r="BK178" i="42"/>
  <c r="BT178" i="42" s="1"/>
  <c r="BK176" i="42"/>
  <c r="AQ210" i="42"/>
  <c r="AY210" i="42" s="1"/>
  <c r="AQ207" i="42"/>
  <c r="AY207" i="42" s="1"/>
  <c r="AQ225" i="42"/>
  <c r="AY225" i="42" s="1"/>
  <c r="AQ224" i="42"/>
  <c r="AY224" i="42" s="1"/>
  <c r="BT179" i="42" l="1"/>
  <c r="BT176" i="42"/>
  <c r="BT182" i="42"/>
  <c r="BT177" i="42"/>
  <c r="BT183" i="42"/>
  <c r="BT181" i="42"/>
  <c r="AI211" i="42"/>
  <c r="BS211" i="42"/>
  <c r="AE176" i="42"/>
  <c r="AE175" i="42" s="1"/>
  <c r="BO211" i="42"/>
  <c r="BR180" i="42"/>
  <c r="BR176" i="42"/>
  <c r="BR182" i="42"/>
  <c r="BR177" i="42"/>
  <c r="BK225" i="42"/>
  <c r="BK224" i="42"/>
  <c r="BM207" i="42"/>
  <c r="BM210" i="42"/>
  <c r="AG213" i="42"/>
  <c r="BK210" i="42"/>
  <c r="BK207" i="42"/>
  <c r="BM225" i="42"/>
  <c r="BM224" i="42"/>
  <c r="AQ107" i="42"/>
  <c r="AY107" i="42" s="1"/>
  <c r="BT210" i="42" l="1"/>
  <c r="BT207" i="42"/>
  <c r="AI213" i="42"/>
  <c r="BS213" i="42"/>
  <c r="BR211" i="42"/>
  <c r="BV211" i="42" s="1"/>
  <c r="BW211" i="42" s="1"/>
  <c r="BU211" i="42"/>
  <c r="BT224" i="42"/>
  <c r="BT225" i="42"/>
  <c r="BV182" i="42"/>
  <c r="BW182" i="42" s="1"/>
  <c r="BV177" i="42"/>
  <c r="BW177" i="42" s="1"/>
  <c r="BV180" i="42"/>
  <c r="BW180" i="42" s="1"/>
  <c r="BO213" i="42"/>
  <c r="BR207" i="42"/>
  <c r="BO183" i="42"/>
  <c r="AG181" i="42"/>
  <c r="BM107" i="42"/>
  <c r="AQ102" i="42"/>
  <c r="AY102" i="42" s="1"/>
  <c r="AQ205" i="42"/>
  <c r="O205" i="42"/>
  <c r="O204" i="42" s="1"/>
  <c r="AG176" i="42" l="1"/>
  <c r="BS176" i="42" s="1"/>
  <c r="BU176" i="42"/>
  <c r="BR107" i="42"/>
  <c r="BV107" i="42" s="1"/>
  <c r="BW107" i="42" s="1"/>
  <c r="BT107" i="42"/>
  <c r="BR213" i="42"/>
  <c r="BV213" i="42" s="1"/>
  <c r="BW213" i="42" s="1"/>
  <c r="BU213" i="42"/>
  <c r="AD205" i="42"/>
  <c r="AD204" i="42" s="1"/>
  <c r="AC205" i="42"/>
  <c r="AC204" i="42" s="1"/>
  <c r="AB205" i="42"/>
  <c r="AB204" i="42" s="1"/>
  <c r="Z205" i="42"/>
  <c r="Z204" i="42" s="1"/>
  <c r="AA205" i="42"/>
  <c r="AA204" i="42" s="1"/>
  <c r="Y205" i="42"/>
  <c r="Y204" i="42" s="1"/>
  <c r="AI181" i="42"/>
  <c r="BS181" i="42"/>
  <c r="BR183" i="42"/>
  <c r="BU183" i="42"/>
  <c r="BO178" i="42"/>
  <c r="BO181" i="42"/>
  <c r="BO179" i="42"/>
  <c r="BU179" i="42" s="1"/>
  <c r="AY205" i="42"/>
  <c r="BM205" i="42"/>
  <c r="BO224" i="42"/>
  <c r="BV207" i="42"/>
  <c r="BW207" i="42" s="1"/>
  <c r="BM102" i="42"/>
  <c r="BK205" i="42"/>
  <c r="AQ26" i="42"/>
  <c r="AY26" i="42" s="1"/>
  <c r="AG175" i="42" l="1"/>
  <c r="BO175" i="42"/>
  <c r="AI176" i="42"/>
  <c r="BV176" i="42" s="1"/>
  <c r="BW176" i="42" s="1"/>
  <c r="BT205" i="42"/>
  <c r="BR102" i="42"/>
  <c r="BV102" i="42" s="1"/>
  <c r="BW102" i="42" s="1"/>
  <c r="BT102" i="42"/>
  <c r="BR224" i="42"/>
  <c r="BV224" i="42" s="1"/>
  <c r="BW224" i="42" s="1"/>
  <c r="BU224" i="42"/>
  <c r="BR181" i="42"/>
  <c r="BV181" i="42" s="1"/>
  <c r="BW181" i="42" s="1"/>
  <c r="BU181" i="42"/>
  <c r="BU178" i="42"/>
  <c r="AE205" i="42"/>
  <c r="AE204" i="42" s="1"/>
  <c r="BR178" i="42"/>
  <c r="BV178" i="42" s="1"/>
  <c r="BW178" i="42" s="1"/>
  <c r="AG210" i="42"/>
  <c r="BS210" i="42" s="1"/>
  <c r="BO225" i="42"/>
  <c r="BR179" i="42"/>
  <c r="BV179" i="42" s="1"/>
  <c r="BW179" i="42" s="1"/>
  <c r="BV183" i="42"/>
  <c r="BW183" i="42" s="1"/>
  <c r="BO210" i="42"/>
  <c r="BU175" i="42" l="1"/>
  <c r="BR210" i="42"/>
  <c r="BU210" i="42"/>
  <c r="BR225" i="42"/>
  <c r="BV225" i="42" s="1"/>
  <c r="BW225" i="42" s="1"/>
  <c r="BU225" i="42"/>
  <c r="AI210" i="42"/>
  <c r="BV210" i="42" l="1"/>
  <c r="BW210" i="42" s="1"/>
  <c r="AG205" i="42"/>
  <c r="BO205" i="42"/>
  <c r="BU205" i="42" l="1"/>
  <c r="BS205" i="42"/>
  <c r="BR205" i="42"/>
  <c r="AI205" i="42"/>
  <c r="BV205" i="42" l="1"/>
  <c r="BW205" i="42" l="1"/>
  <c r="AQ203" i="42" l="1"/>
  <c r="AY203" i="42" s="1"/>
  <c r="BK203" i="42" l="1"/>
  <c r="BM203" i="42"/>
  <c r="AQ134" i="42"/>
  <c r="AY134" i="42" s="1"/>
  <c r="AQ78" i="42"/>
  <c r="AY78" i="42" s="1"/>
  <c r="BT203" i="42" l="1"/>
  <c r="BM134" i="42"/>
  <c r="BT134" i="42" s="1"/>
  <c r="BM78" i="42"/>
  <c r="BT78" i="42" l="1"/>
  <c r="BR78" i="42"/>
  <c r="BV78" i="42" s="1"/>
  <c r="BW78" i="42" s="1"/>
  <c r="BR134" i="42"/>
  <c r="BV134" i="42" s="1"/>
  <c r="BW134" i="42" s="1"/>
  <c r="AQ246" i="42"/>
  <c r="AY246" i="42" s="1"/>
  <c r="AQ245" i="42"/>
  <c r="AY245" i="42" s="1"/>
  <c r="AQ244" i="42"/>
  <c r="AY244" i="42" s="1"/>
  <c r="AQ243" i="42"/>
  <c r="AY243" i="42" s="1"/>
  <c r="AQ242" i="42"/>
  <c r="AY242" i="42" s="1"/>
  <c r="AQ241" i="42"/>
  <c r="AY241" i="42" s="1"/>
  <c r="AQ240" i="42"/>
  <c r="AY240" i="42" s="1"/>
  <c r="AQ239" i="42"/>
  <c r="AY239" i="42" s="1"/>
  <c r="AQ238" i="42"/>
  <c r="AY238" i="42" s="1"/>
  <c r="AQ235" i="42"/>
  <c r="AY235" i="42" s="1"/>
  <c r="AQ234" i="42"/>
  <c r="AY234" i="42" s="1"/>
  <c r="AQ233" i="42"/>
  <c r="AY233" i="42" s="1"/>
  <c r="AQ232" i="42"/>
  <c r="AY232" i="42" s="1"/>
  <c r="AQ231" i="42"/>
  <c r="AY231" i="42" s="1"/>
  <c r="AQ230" i="42"/>
  <c r="AY230" i="42" s="1"/>
  <c r="AQ229" i="42"/>
  <c r="AY229" i="42" s="1"/>
  <c r="AQ228" i="42"/>
  <c r="AY228" i="42" s="1"/>
  <c r="AQ227" i="42"/>
  <c r="AY227" i="42" s="1"/>
  <c r="AQ226" i="42"/>
  <c r="AY226" i="42" s="1"/>
  <c r="AQ223" i="42"/>
  <c r="AY223" i="42" s="1"/>
  <c r="AQ222" i="42"/>
  <c r="AY222" i="42" s="1"/>
  <c r="AQ214" i="42"/>
  <c r="AY214" i="42" s="1"/>
  <c r="AQ212" i="42"/>
  <c r="AY212" i="42" s="1"/>
  <c r="AQ209" i="42"/>
  <c r="AY209" i="42" s="1"/>
  <c r="AQ206" i="42"/>
  <c r="AQ200" i="42"/>
  <c r="AY200" i="42" s="1"/>
  <c r="AQ199" i="42"/>
  <c r="AY199" i="42" s="1"/>
  <c r="AQ197" i="42"/>
  <c r="O197" i="42"/>
  <c r="AQ190" i="42"/>
  <c r="AY190" i="42" s="1"/>
  <c r="BH188" i="42"/>
  <c r="BH175" i="42" s="1"/>
  <c r="AQ188" i="42"/>
  <c r="BK167" i="42"/>
  <c r="BT167" i="42" s="1"/>
  <c r="BK166" i="42"/>
  <c r="BT166" i="42" s="1"/>
  <c r="AQ165" i="42"/>
  <c r="AY165" i="42" s="1"/>
  <c r="BK165" i="42"/>
  <c r="AQ164" i="42"/>
  <c r="AY164" i="42" s="1"/>
  <c r="BK164" i="42"/>
  <c r="BK163" i="42"/>
  <c r="BK162" i="42"/>
  <c r="AQ161" i="42"/>
  <c r="AY161" i="42" s="1"/>
  <c r="BK161" i="42"/>
  <c r="AQ158" i="42"/>
  <c r="AY158" i="42" s="1"/>
  <c r="BK158" i="42"/>
  <c r="AQ157" i="42"/>
  <c r="AY157" i="42" s="1"/>
  <c r="BK157" i="42"/>
  <c r="BK156" i="42"/>
  <c r="BK155" i="42"/>
  <c r="AQ154" i="42"/>
  <c r="AY154" i="42" s="1"/>
  <c r="BK154" i="42"/>
  <c r="AQ152" i="42"/>
  <c r="O152" i="42"/>
  <c r="O151" i="42" s="1"/>
  <c r="AQ150" i="42"/>
  <c r="AY150" i="42" s="1"/>
  <c r="AQ146" i="42"/>
  <c r="BK146" i="42"/>
  <c r="O143" i="42"/>
  <c r="AQ141" i="42"/>
  <c r="AY141" i="42" s="1"/>
  <c r="AQ137" i="42"/>
  <c r="AY137" i="42" s="1"/>
  <c r="BM137" i="42"/>
  <c r="BT137" i="42" s="1"/>
  <c r="AQ135" i="42"/>
  <c r="AY135" i="42" s="1"/>
  <c r="AQ133" i="42"/>
  <c r="AY133" i="42" s="1"/>
  <c r="AQ132" i="42"/>
  <c r="AY132" i="42" s="1"/>
  <c r="AQ131" i="42"/>
  <c r="AY131" i="42" s="1"/>
  <c r="BM131" i="42"/>
  <c r="BT131" i="42" s="1"/>
  <c r="AQ129" i="42"/>
  <c r="AY129" i="42" s="1"/>
  <c r="AQ126" i="42"/>
  <c r="AY126" i="42" s="1"/>
  <c r="AQ122" i="42"/>
  <c r="AY122" i="42" s="1"/>
  <c r="AQ121" i="42"/>
  <c r="AY121" i="42" s="1"/>
  <c r="AQ115" i="42"/>
  <c r="AY115" i="42" s="1"/>
  <c r="AQ114" i="42"/>
  <c r="AY114" i="42" s="1"/>
  <c r="AQ113" i="42"/>
  <c r="AY113" i="42" s="1"/>
  <c r="AQ111" i="42"/>
  <c r="AY111" i="42" s="1"/>
  <c r="BM111" i="42"/>
  <c r="BT111" i="42" s="1"/>
  <c r="AQ110" i="42"/>
  <c r="AY110" i="42" s="1"/>
  <c r="AQ105" i="42"/>
  <c r="AY105" i="42" s="1"/>
  <c r="AQ104" i="42"/>
  <c r="AY104" i="42" s="1"/>
  <c r="AQ103" i="42"/>
  <c r="AY103" i="42" s="1"/>
  <c r="AQ101" i="42"/>
  <c r="AY101" i="42" s="1"/>
  <c r="AQ100" i="42"/>
  <c r="AY100" i="42" s="1"/>
  <c r="AQ99" i="42"/>
  <c r="AY99" i="42" s="1"/>
  <c r="AQ98" i="42"/>
  <c r="V98" i="42"/>
  <c r="O98" i="42"/>
  <c r="AQ93" i="42"/>
  <c r="AY93" i="42" s="1"/>
  <c r="AQ92" i="42"/>
  <c r="AY92" i="42" s="1"/>
  <c r="AQ91" i="42"/>
  <c r="AY91" i="42" s="1"/>
  <c r="AQ90" i="42"/>
  <c r="AY90" i="42" s="1"/>
  <c r="AQ89" i="42"/>
  <c r="AY89" i="42" s="1"/>
  <c r="AQ88" i="42"/>
  <c r="AY88" i="42" s="1"/>
  <c r="AQ87" i="42"/>
  <c r="AY87" i="42" s="1"/>
  <c r="AQ86" i="42"/>
  <c r="AQ81" i="42"/>
  <c r="AY81" i="42" s="1"/>
  <c r="AQ80" i="42"/>
  <c r="AY80" i="42" s="1"/>
  <c r="AQ77" i="42"/>
  <c r="AY77" i="42" s="1"/>
  <c r="AQ75" i="42"/>
  <c r="AY75" i="42" s="1"/>
  <c r="AQ73" i="42"/>
  <c r="AY73" i="42" s="1"/>
  <c r="AQ72" i="42"/>
  <c r="AY72" i="42" s="1"/>
  <c r="AQ71" i="42"/>
  <c r="AY71" i="42" s="1"/>
  <c r="AQ70" i="42"/>
  <c r="AY70" i="42" s="1"/>
  <c r="AQ68" i="42"/>
  <c r="AY68" i="42" s="1"/>
  <c r="AQ67" i="42"/>
  <c r="AY67" i="42" s="1"/>
  <c r="AQ66" i="42"/>
  <c r="AY66" i="42" s="1"/>
  <c r="AQ65" i="42"/>
  <c r="AY65" i="42" s="1"/>
  <c r="AQ64" i="42"/>
  <c r="AY64" i="42" s="1"/>
  <c r="AQ63" i="42"/>
  <c r="AY63" i="42" s="1"/>
  <c r="AQ62" i="42"/>
  <c r="AY62" i="42" s="1"/>
  <c r="AQ61" i="42"/>
  <c r="AY61" i="42" s="1"/>
  <c r="AQ60" i="42"/>
  <c r="AY60" i="42" s="1"/>
  <c r="AQ58" i="42"/>
  <c r="AY58" i="42" s="1"/>
  <c r="AQ56" i="42"/>
  <c r="AY56" i="42" s="1"/>
  <c r="AQ55" i="42"/>
  <c r="AY55" i="42" s="1"/>
  <c r="AQ54" i="42"/>
  <c r="AY54" i="42" s="1"/>
  <c r="AQ52" i="42"/>
  <c r="AY52" i="42" s="1"/>
  <c r="AQ51" i="42"/>
  <c r="AY51" i="42" s="1"/>
  <c r="AQ50" i="42"/>
  <c r="AY50" i="42" s="1"/>
  <c r="AQ49" i="42"/>
  <c r="AY49" i="42" s="1"/>
  <c r="AQ48" i="42"/>
  <c r="AY48" i="42" s="1"/>
  <c r="AQ47" i="42"/>
  <c r="AY47" i="42" s="1"/>
  <c r="AQ46" i="42"/>
  <c r="AY46" i="42" s="1"/>
  <c r="AQ45" i="42"/>
  <c r="AY45" i="42" s="1"/>
  <c r="AQ44" i="42"/>
  <c r="AY44" i="42" s="1"/>
  <c r="AQ42" i="42"/>
  <c r="AY42" i="42" s="1"/>
  <c r="AQ40" i="42"/>
  <c r="AY40" i="42" s="1"/>
  <c r="AQ36" i="42"/>
  <c r="AY36" i="42" s="1"/>
  <c r="AQ35" i="42"/>
  <c r="AY35" i="42" s="1"/>
  <c r="AQ34" i="42"/>
  <c r="AY34" i="42" s="1"/>
  <c r="BH33" i="42"/>
  <c r="BH96" i="42" s="1"/>
  <c r="AQ33" i="42"/>
  <c r="AY33" i="42" s="1"/>
  <c r="AQ31" i="42"/>
  <c r="AY31" i="42" s="1"/>
  <c r="AQ30" i="42"/>
  <c r="AY30" i="42" s="1"/>
  <c r="AQ27" i="42"/>
  <c r="AQ25" i="42"/>
  <c r="AY25" i="42" s="1"/>
  <c r="BI24" i="42"/>
  <c r="AW24" i="42"/>
  <c r="AW96" i="42" s="1"/>
  <c r="AW247" i="42" s="1"/>
  <c r="AQ24" i="42"/>
  <c r="AH24" i="42"/>
  <c r="AH96" i="42" s="1"/>
  <c r="AH247" i="42" s="1"/>
  <c r="X24" i="42"/>
  <c r="X96" i="42" s="1"/>
  <c r="X247" i="42" s="1"/>
  <c r="W24" i="42"/>
  <c r="W96" i="42" s="1"/>
  <c r="W247" i="42" s="1"/>
  <c r="V24" i="42"/>
  <c r="V96" i="42" s="1"/>
  <c r="O24" i="42"/>
  <c r="AA17" i="42"/>
  <c r="AA16" i="42"/>
  <c r="AA15" i="42"/>
  <c r="AA14" i="42"/>
  <c r="AA13" i="42"/>
  <c r="AA12" i="42"/>
  <c r="AA9" i="42"/>
  <c r="AA8" i="42"/>
  <c r="AA7" i="42"/>
  <c r="AA5" i="42"/>
  <c r="AA4" i="42"/>
  <c r="AA3" i="42"/>
  <c r="AA2" i="42"/>
  <c r="AQ175" i="42" l="1"/>
  <c r="V97" i="42"/>
  <c r="V247" i="42" s="1"/>
  <c r="BN98" i="42"/>
  <c r="BN97" i="42" s="1"/>
  <c r="BN247" i="42" s="1"/>
  <c r="AQ142" i="42"/>
  <c r="AQ151" i="42"/>
  <c r="BH247" i="42"/>
  <c r="AQ96" i="42"/>
  <c r="AQ204" i="42"/>
  <c r="BI96" i="42"/>
  <c r="BI247" i="42" s="1"/>
  <c r="AQ97" i="42"/>
  <c r="AQ196" i="42"/>
  <c r="AC152" i="42"/>
  <c r="AC151" i="42" s="1"/>
  <c r="AB152" i="42"/>
  <c r="AB151" i="42" s="1"/>
  <c r="Z152" i="42"/>
  <c r="Z151" i="42" s="1"/>
  <c r="AD152" i="42"/>
  <c r="AD151" i="42" s="1"/>
  <c r="AA152" i="42"/>
  <c r="AA151" i="42" s="1"/>
  <c r="Y152" i="42"/>
  <c r="Y151" i="42" s="1"/>
  <c r="AD98" i="42"/>
  <c r="AD97" i="42" s="1"/>
  <c r="AC98" i="42"/>
  <c r="AC97" i="42" s="1"/>
  <c r="AB98" i="42"/>
  <c r="AB97" i="42" s="1"/>
  <c r="AA98" i="42"/>
  <c r="AA97" i="42" s="1"/>
  <c r="Z98" i="42"/>
  <c r="Z97" i="42" s="1"/>
  <c r="Y98" i="42"/>
  <c r="Y97" i="42" s="1"/>
  <c r="AC197" i="42"/>
  <c r="AC196" i="42" s="1"/>
  <c r="AB197" i="42"/>
  <c r="AB196" i="42" s="1"/>
  <c r="AD197" i="42"/>
  <c r="AD196" i="42" s="1"/>
  <c r="AA197" i="42"/>
  <c r="AA196" i="42" s="1"/>
  <c r="Z197" i="42"/>
  <c r="Z196" i="42" s="1"/>
  <c r="Y197" i="42"/>
  <c r="Y196" i="42" s="1"/>
  <c r="O142" i="42"/>
  <c r="AC143" i="42"/>
  <c r="AC142" i="42" s="1"/>
  <c r="AB143" i="42"/>
  <c r="AB142" i="42" s="1"/>
  <c r="AD143" i="42"/>
  <c r="AD142" i="42" s="1"/>
  <c r="AA143" i="42"/>
  <c r="AA142" i="42" s="1"/>
  <c r="Z143" i="42"/>
  <c r="Z142" i="42" s="1"/>
  <c r="Y143" i="42"/>
  <c r="Y142" i="42" s="1"/>
  <c r="BJ98" i="42"/>
  <c r="BJ97" i="42" s="1"/>
  <c r="O196" i="42"/>
  <c r="AY146" i="42"/>
  <c r="AY142" i="42" s="1"/>
  <c r="AY152" i="42"/>
  <c r="AY151" i="42" s="1"/>
  <c r="AY197" i="42"/>
  <c r="AY196" i="42" s="1"/>
  <c r="BO201" i="42"/>
  <c r="BJ24" i="42"/>
  <c r="BJ96" i="42" s="1"/>
  <c r="AY188" i="42"/>
  <c r="AY175" i="42" s="1"/>
  <c r="AY206" i="42"/>
  <c r="AY204" i="42" s="1"/>
  <c r="BO203" i="42"/>
  <c r="BV85" i="42"/>
  <c r="BW85" i="42" s="1"/>
  <c r="BV76" i="42"/>
  <c r="BW76" i="42" s="1"/>
  <c r="O97" i="42"/>
  <c r="AY98" i="42"/>
  <c r="AY97" i="42" s="1"/>
  <c r="BK186" i="42"/>
  <c r="BK188" i="42"/>
  <c r="BK190" i="42"/>
  <c r="BK199" i="42"/>
  <c r="BK187" i="42"/>
  <c r="BK206" i="42"/>
  <c r="BK209" i="42"/>
  <c r="BM212" i="42"/>
  <c r="BK222" i="42"/>
  <c r="BK223" i="42"/>
  <c r="BK226" i="42"/>
  <c r="BK228" i="42"/>
  <c r="BM229" i="42"/>
  <c r="BM230" i="42"/>
  <c r="BK231" i="42"/>
  <c r="BM235" i="42"/>
  <c r="BM238" i="42"/>
  <c r="BK239" i="42"/>
  <c r="BM240" i="42"/>
  <c r="BK241" i="42"/>
  <c r="BK243" i="42"/>
  <c r="BM244" i="42"/>
  <c r="BK245" i="42"/>
  <c r="BK246" i="42"/>
  <c r="BM143" i="42"/>
  <c r="BK143" i="42"/>
  <c r="BM150" i="42"/>
  <c r="BK150" i="42"/>
  <c r="BK149" i="42"/>
  <c r="BM154" i="42"/>
  <c r="BT154" i="42" s="1"/>
  <c r="BM155" i="42"/>
  <c r="BT155" i="42" s="1"/>
  <c r="BM158" i="42"/>
  <c r="BT158" i="42" s="1"/>
  <c r="BM164" i="42"/>
  <c r="BT164" i="42" s="1"/>
  <c r="BM25" i="42"/>
  <c r="BM46" i="42"/>
  <c r="BM60" i="42"/>
  <c r="BM71" i="42"/>
  <c r="BM73" i="42"/>
  <c r="BM77" i="42"/>
  <c r="BM92" i="42"/>
  <c r="BM161" i="42"/>
  <c r="BT161" i="42" s="1"/>
  <c r="BM162" i="42"/>
  <c r="BT162" i="42" s="1"/>
  <c r="Z24" i="42"/>
  <c r="Z96" i="42" s="1"/>
  <c r="BM47" i="42"/>
  <c r="BM50" i="42"/>
  <c r="BM55" i="42"/>
  <c r="BM68" i="42"/>
  <c r="BM75" i="42"/>
  <c r="BM80" i="42"/>
  <c r="BM86" i="42"/>
  <c r="BM90" i="42"/>
  <c r="BM152" i="42"/>
  <c r="BM156" i="42"/>
  <c r="BT156" i="42" s="1"/>
  <c r="BM157" i="42"/>
  <c r="BT157" i="42" s="1"/>
  <c r="BM58" i="42"/>
  <c r="BK184" i="42"/>
  <c r="BK197" i="42"/>
  <c r="BP166" i="42"/>
  <c r="BQ166" i="42" s="1"/>
  <c r="BS166" i="42" s="1"/>
  <c r="AD24" i="42"/>
  <c r="AD96" i="42" s="1"/>
  <c r="BM24" i="42"/>
  <c r="AB24" i="42"/>
  <c r="AB96" i="42" s="1"/>
  <c r="BM184" i="42"/>
  <c r="BM187" i="42"/>
  <c r="BK227" i="42"/>
  <c r="BK234" i="42"/>
  <c r="BM199" i="42"/>
  <c r="BM227" i="42"/>
  <c r="BK229" i="42"/>
  <c r="BM234" i="42"/>
  <c r="BK238" i="42"/>
  <c r="BK240" i="42"/>
  <c r="BM206" i="42"/>
  <c r="BM222" i="42"/>
  <c r="BM239" i="42"/>
  <c r="BM241" i="42"/>
  <c r="BM70" i="42"/>
  <c r="BP167" i="42"/>
  <c r="BQ167" i="42" s="1"/>
  <c r="BS167" i="42" s="1"/>
  <c r="BM28" i="42"/>
  <c r="BM31" i="42"/>
  <c r="BM36" i="42"/>
  <c r="BM42" i="42"/>
  <c r="BM45" i="42"/>
  <c r="BM52" i="42"/>
  <c r="BM62" i="42"/>
  <c r="BM33" i="42"/>
  <c r="BM51" i="42"/>
  <c r="BM54" i="42"/>
  <c r="BM56" i="42"/>
  <c r="BM61" i="42"/>
  <c r="BM66" i="42"/>
  <c r="BM67" i="42"/>
  <c r="BM72" i="42"/>
  <c r="BM81" i="42"/>
  <c r="BM87" i="42"/>
  <c r="BM88" i="42"/>
  <c r="BM93" i="42"/>
  <c r="BM99" i="42"/>
  <c r="BT99" i="42" s="1"/>
  <c r="BM129" i="42"/>
  <c r="BT129" i="42" s="1"/>
  <c r="BM141" i="42"/>
  <c r="BT141" i="42" s="1"/>
  <c r="BM163" i="42"/>
  <c r="BT163" i="42" s="1"/>
  <c r="BM114" i="42"/>
  <c r="BT114" i="42" s="1"/>
  <c r="BM135" i="42"/>
  <c r="BT135" i="42" s="1"/>
  <c r="BP162" i="42"/>
  <c r="AR24" i="42"/>
  <c r="AR96" i="42" s="1"/>
  <c r="AR247" i="42" s="1"/>
  <c r="BM27" i="42"/>
  <c r="AX24" i="42"/>
  <c r="AX96" i="42" s="1"/>
  <c r="AX247" i="42" s="1"/>
  <c r="BM26" i="42"/>
  <c r="BM34" i="42"/>
  <c r="O96" i="42"/>
  <c r="Y24" i="42"/>
  <c r="Y96" i="42" s="1"/>
  <c r="AA24" i="42"/>
  <c r="AA96" i="42" s="1"/>
  <c r="AC24" i="42"/>
  <c r="AC96" i="42" s="1"/>
  <c r="AY24" i="42"/>
  <c r="AY96" i="42" s="1"/>
  <c r="BM30" i="42"/>
  <c r="BM35" i="42"/>
  <c r="BM40" i="42"/>
  <c r="BM48" i="42"/>
  <c r="BM49" i="42"/>
  <c r="BM63" i="42"/>
  <c r="BM64" i="42"/>
  <c r="BM91" i="42"/>
  <c r="BM98" i="42"/>
  <c r="BM100" i="42"/>
  <c r="BT100" i="42" s="1"/>
  <c r="BM101" i="42"/>
  <c r="BT101" i="42" s="1"/>
  <c r="BM103" i="42"/>
  <c r="BT103" i="42" s="1"/>
  <c r="BM104" i="42"/>
  <c r="BT104" i="42" s="1"/>
  <c r="BM105" i="42"/>
  <c r="BT105" i="42" s="1"/>
  <c r="BM110" i="42"/>
  <c r="BT110" i="42" s="1"/>
  <c r="BM113" i="42"/>
  <c r="BT113" i="42" s="1"/>
  <c r="BM115" i="42"/>
  <c r="BT115" i="42" s="1"/>
  <c r="BM121" i="42"/>
  <c r="BT121" i="42" s="1"/>
  <c r="BM122" i="42"/>
  <c r="BT122" i="42" s="1"/>
  <c r="BM126" i="42"/>
  <c r="BT126" i="42" s="1"/>
  <c r="BM132" i="42"/>
  <c r="BT132" i="42" s="1"/>
  <c r="BM133" i="42"/>
  <c r="BT133" i="42" s="1"/>
  <c r="BM146" i="42"/>
  <c r="BT146" i="42" s="1"/>
  <c r="BM149" i="42"/>
  <c r="BM165" i="42"/>
  <c r="BT165" i="42" s="1"/>
  <c r="BM186" i="42"/>
  <c r="BM188" i="42"/>
  <c r="BM190" i="42"/>
  <c r="BM197" i="42"/>
  <c r="BK152" i="42"/>
  <c r="BK151" i="42" s="1"/>
  <c r="BM200" i="42"/>
  <c r="BK200" i="42"/>
  <c r="BM209" i="42"/>
  <c r="BM214" i="42"/>
  <c r="BK214" i="42"/>
  <c r="BK212" i="42"/>
  <c r="BM223" i="42"/>
  <c r="BM226" i="42"/>
  <c r="BM228" i="42"/>
  <c r="BK230" i="42"/>
  <c r="BM231" i="42"/>
  <c r="BM232" i="42"/>
  <c r="BK232" i="42"/>
  <c r="BM233" i="42"/>
  <c r="BK233" i="42"/>
  <c r="BK235" i="42"/>
  <c r="BK242" i="42"/>
  <c r="BM242" i="42"/>
  <c r="BM243" i="42"/>
  <c r="BK244" i="42"/>
  <c r="BM245" i="42"/>
  <c r="BM246" i="42"/>
  <c r="BJ247" i="42" l="1"/>
  <c r="AY247" i="42"/>
  <c r="Z247" i="42"/>
  <c r="AB247" i="42"/>
  <c r="AA247" i="42"/>
  <c r="BM204" i="42"/>
  <c r="AC247" i="42"/>
  <c r="AD247" i="42"/>
  <c r="BK204" i="42"/>
  <c r="Y247" i="42"/>
  <c r="AQ247" i="42"/>
  <c r="BM142" i="42"/>
  <c r="BK196" i="42"/>
  <c r="BM196" i="42"/>
  <c r="BM97" i="42"/>
  <c r="BP151" i="42"/>
  <c r="BP247" i="42" s="1"/>
  <c r="BM175" i="42"/>
  <c r="BM96" i="42"/>
  <c r="BK175" i="42"/>
  <c r="BM151" i="42"/>
  <c r="BK142" i="42"/>
  <c r="BT238" i="42"/>
  <c r="BT229" i="42"/>
  <c r="BT244" i="42"/>
  <c r="BT235" i="42"/>
  <c r="BT230" i="42"/>
  <c r="BT214" i="42"/>
  <c r="BT227" i="42"/>
  <c r="BT212" i="42"/>
  <c r="BT240" i="42"/>
  <c r="BT63" i="42"/>
  <c r="BR63" i="42"/>
  <c r="BV63" i="42" s="1"/>
  <c r="BW63" i="42" s="1"/>
  <c r="BT48" i="42"/>
  <c r="BR48" i="42"/>
  <c r="BV48" i="42" s="1"/>
  <c r="BW48" i="42" s="1"/>
  <c r="BR35" i="42"/>
  <c r="BV35" i="42" s="1"/>
  <c r="BW35" i="42" s="1"/>
  <c r="BT35" i="42"/>
  <c r="BT26" i="42"/>
  <c r="BR26" i="42"/>
  <c r="BV26" i="42" s="1"/>
  <c r="BW26" i="42" s="1"/>
  <c r="BT27" i="42"/>
  <c r="BR27" i="42"/>
  <c r="BV27" i="42" s="1"/>
  <c r="BW27" i="42" s="1"/>
  <c r="BR88" i="42"/>
  <c r="BV88" i="42" s="1"/>
  <c r="BW88" i="42" s="1"/>
  <c r="BT88" i="42"/>
  <c r="BT81" i="42"/>
  <c r="BR81" i="42"/>
  <c r="BV81" i="42" s="1"/>
  <c r="BW81" i="42" s="1"/>
  <c r="BT67" i="42"/>
  <c r="BR67" i="42"/>
  <c r="BV67" i="42" s="1"/>
  <c r="BW67" i="42" s="1"/>
  <c r="BT61" i="42"/>
  <c r="BR61" i="42"/>
  <c r="BV61" i="42" s="1"/>
  <c r="BW61" i="42" s="1"/>
  <c r="BR54" i="42"/>
  <c r="BV54" i="42" s="1"/>
  <c r="BW54" i="42" s="1"/>
  <c r="BT54" i="42"/>
  <c r="BR62" i="42"/>
  <c r="BV62" i="42" s="1"/>
  <c r="BW62" i="42" s="1"/>
  <c r="BT62" i="42"/>
  <c r="BT45" i="42"/>
  <c r="BR45" i="42"/>
  <c r="BV45" i="42" s="1"/>
  <c r="BW45" i="42" s="1"/>
  <c r="BT36" i="42"/>
  <c r="BR36" i="42"/>
  <c r="BV36" i="42" s="1"/>
  <c r="BW36" i="42" s="1"/>
  <c r="BT28" i="42"/>
  <c r="BR28" i="42"/>
  <c r="BV28" i="42" s="1"/>
  <c r="BW28" i="42" s="1"/>
  <c r="BR70" i="42"/>
  <c r="BV70" i="42" s="1"/>
  <c r="BW70" i="42" s="1"/>
  <c r="BT70" i="42"/>
  <c r="BT184" i="42"/>
  <c r="BR80" i="42"/>
  <c r="BV80" i="42" s="1"/>
  <c r="BW80" i="42" s="1"/>
  <c r="BT80" i="42"/>
  <c r="BR68" i="42"/>
  <c r="BV68" i="42" s="1"/>
  <c r="BW68" i="42" s="1"/>
  <c r="BT68" i="42"/>
  <c r="BR50" i="42"/>
  <c r="BV50" i="42" s="1"/>
  <c r="BW50" i="42" s="1"/>
  <c r="BT50" i="42"/>
  <c r="BT77" i="42"/>
  <c r="BR77" i="42"/>
  <c r="BV77" i="42" s="1"/>
  <c r="BW77" i="42" s="1"/>
  <c r="BR71" i="42"/>
  <c r="BV71" i="42" s="1"/>
  <c r="BW71" i="42" s="1"/>
  <c r="BT71" i="42"/>
  <c r="BR46" i="42"/>
  <c r="BV46" i="42" s="1"/>
  <c r="BW46" i="42" s="1"/>
  <c r="BT46" i="42"/>
  <c r="BT149" i="42"/>
  <c r="BT245" i="42"/>
  <c r="BT243" i="42"/>
  <c r="BT231" i="42"/>
  <c r="BT226" i="42"/>
  <c r="BT222" i="42"/>
  <c r="BT206" i="42"/>
  <c r="BT199" i="42"/>
  <c r="BT188" i="42"/>
  <c r="BR203" i="42"/>
  <c r="BV203" i="42" s="1"/>
  <c r="BW203" i="42" s="1"/>
  <c r="BU203" i="42"/>
  <c r="BR201" i="42"/>
  <c r="BV201" i="42" s="1"/>
  <c r="BW201" i="42" s="1"/>
  <c r="BU201" i="42"/>
  <c r="BT242" i="42"/>
  <c r="BT233" i="42"/>
  <c r="BT232" i="42"/>
  <c r="BT200" i="42"/>
  <c r="BT152" i="42"/>
  <c r="BT151" i="42" s="1"/>
  <c r="BT91" i="42"/>
  <c r="BR91" i="42"/>
  <c r="BV91" i="42" s="1"/>
  <c r="BW91" i="42" s="1"/>
  <c r="BR64" i="42"/>
  <c r="BV64" i="42" s="1"/>
  <c r="BW64" i="42" s="1"/>
  <c r="BT64" i="42"/>
  <c r="BT49" i="42"/>
  <c r="BR49" i="42"/>
  <c r="BR40" i="42"/>
  <c r="BV40" i="42" s="1"/>
  <c r="BW40" i="42" s="1"/>
  <c r="BT40" i="42"/>
  <c r="BT30" i="42"/>
  <c r="BR30" i="42"/>
  <c r="BV30" i="42" s="1"/>
  <c r="BW30" i="42" s="1"/>
  <c r="BT34" i="42"/>
  <c r="BR34" i="42"/>
  <c r="BV34" i="42" s="1"/>
  <c r="BW34" i="42" s="1"/>
  <c r="BT93" i="42"/>
  <c r="BR93" i="42"/>
  <c r="BV93" i="42" s="1"/>
  <c r="BW93" i="42" s="1"/>
  <c r="BR87" i="42"/>
  <c r="BV87" i="42" s="1"/>
  <c r="BW87" i="42" s="1"/>
  <c r="BT87" i="42"/>
  <c r="BT72" i="42"/>
  <c r="BR72" i="42"/>
  <c r="BV72" i="42" s="1"/>
  <c r="BW72" i="42" s="1"/>
  <c r="BR66" i="42"/>
  <c r="BV66" i="42" s="1"/>
  <c r="BW66" i="42" s="1"/>
  <c r="BT66" i="42"/>
  <c r="BR56" i="42"/>
  <c r="BV56" i="42" s="1"/>
  <c r="BW56" i="42" s="1"/>
  <c r="BT56" i="42"/>
  <c r="BR51" i="42"/>
  <c r="BV51" i="42" s="1"/>
  <c r="BW51" i="42" s="1"/>
  <c r="BT51" i="42"/>
  <c r="BR33" i="42"/>
  <c r="BV33" i="42" s="1"/>
  <c r="BW33" i="42" s="1"/>
  <c r="BT33" i="42"/>
  <c r="BT52" i="42"/>
  <c r="BR52" i="42"/>
  <c r="BV52" i="42" s="1"/>
  <c r="BW52" i="42" s="1"/>
  <c r="BR42" i="42"/>
  <c r="BT42" i="42"/>
  <c r="BT31" i="42"/>
  <c r="BR31" i="42"/>
  <c r="BV31" i="42" s="1"/>
  <c r="BW31" i="42" s="1"/>
  <c r="BT234" i="42"/>
  <c r="BT197" i="42"/>
  <c r="BT58" i="42"/>
  <c r="BR58" i="42"/>
  <c r="BV58" i="42" s="1"/>
  <c r="BW58" i="42" s="1"/>
  <c r="BR90" i="42"/>
  <c r="BV90" i="42" s="1"/>
  <c r="BW90" i="42" s="1"/>
  <c r="BT90" i="42"/>
  <c r="BT86" i="42"/>
  <c r="BR86" i="42"/>
  <c r="BV86" i="42" s="1"/>
  <c r="BW86" i="42" s="1"/>
  <c r="BR75" i="42"/>
  <c r="BV75" i="42" s="1"/>
  <c r="BW75" i="42" s="1"/>
  <c r="BT75" i="42"/>
  <c r="BT55" i="42"/>
  <c r="BR55" i="42"/>
  <c r="BV55" i="42" s="1"/>
  <c r="BW55" i="42" s="1"/>
  <c r="BT47" i="42"/>
  <c r="BR47" i="42"/>
  <c r="BV47" i="42" s="1"/>
  <c r="BW47" i="42" s="1"/>
  <c r="BR92" i="42"/>
  <c r="BV92" i="42" s="1"/>
  <c r="BW92" i="42" s="1"/>
  <c r="BT92" i="42"/>
  <c r="BR73" i="42"/>
  <c r="BV73" i="42" s="1"/>
  <c r="BW73" i="42" s="1"/>
  <c r="BT73" i="42"/>
  <c r="BR60" i="42"/>
  <c r="BV60" i="42" s="1"/>
  <c r="BW60" i="42" s="1"/>
  <c r="BT60" i="42"/>
  <c r="BR25" i="42"/>
  <c r="BV25" i="42" s="1"/>
  <c r="BW25" i="42" s="1"/>
  <c r="BT25" i="42"/>
  <c r="BT150" i="42"/>
  <c r="BT143" i="42"/>
  <c r="BT246" i="42"/>
  <c r="BT241" i="42"/>
  <c r="BT239" i="42"/>
  <c r="BT228" i="42"/>
  <c r="BT223" i="42"/>
  <c r="BT209" i="42"/>
  <c r="BT187" i="42"/>
  <c r="BT190" i="42"/>
  <c r="BT186" i="42"/>
  <c r="AE152" i="42"/>
  <c r="AE151" i="42" s="1"/>
  <c r="AE197" i="42"/>
  <c r="AE98" i="42"/>
  <c r="AE97" i="42" s="1"/>
  <c r="AE143" i="42"/>
  <c r="AE142" i="42" s="1"/>
  <c r="BK98" i="42"/>
  <c r="BK97" i="42" s="1"/>
  <c r="O247" i="42"/>
  <c r="BK24" i="42"/>
  <c r="BK96" i="42" s="1"/>
  <c r="BR146" i="42"/>
  <c r="BV146" i="42" s="1"/>
  <c r="BW146" i="42" s="1"/>
  <c r="BR114" i="42"/>
  <c r="BV114" i="42" s="1"/>
  <c r="BW114" i="42" s="1"/>
  <c r="BR126" i="42"/>
  <c r="BV126" i="42" s="1"/>
  <c r="BW126" i="42" s="1"/>
  <c r="BR135" i="42"/>
  <c r="BV135" i="42" s="1"/>
  <c r="BW135" i="42" s="1"/>
  <c r="BR121" i="42"/>
  <c r="BV121" i="42" s="1"/>
  <c r="BW121" i="42" s="1"/>
  <c r="BR132" i="42"/>
  <c r="BV132" i="42" s="1"/>
  <c r="BW132" i="42" s="1"/>
  <c r="BR110" i="42"/>
  <c r="BV110" i="42" s="1"/>
  <c r="BW110" i="42" s="1"/>
  <c r="BR104" i="42"/>
  <c r="BV104" i="42" s="1"/>
  <c r="BW104" i="42" s="1"/>
  <c r="BR101" i="42"/>
  <c r="BV101" i="42" s="1"/>
  <c r="BW101" i="42" s="1"/>
  <c r="BV49" i="42"/>
  <c r="BW49" i="42" s="1"/>
  <c r="BR99" i="42"/>
  <c r="BV99" i="42" s="1"/>
  <c r="BW99" i="42" s="1"/>
  <c r="BR141" i="42"/>
  <c r="BV141" i="42" s="1"/>
  <c r="BW141" i="42" s="1"/>
  <c r="BR133" i="42"/>
  <c r="BV133" i="42" s="1"/>
  <c r="BW133" i="42" s="1"/>
  <c r="BR129" i="42"/>
  <c r="BV129" i="42" s="1"/>
  <c r="BW129" i="42" s="1"/>
  <c r="BR122" i="42"/>
  <c r="BV122" i="42" s="1"/>
  <c r="BW122" i="42" s="1"/>
  <c r="BR115" i="42"/>
  <c r="BV115" i="42" s="1"/>
  <c r="BW115" i="42" s="1"/>
  <c r="BR113" i="42"/>
  <c r="BV113" i="42" s="1"/>
  <c r="BW113" i="42" s="1"/>
  <c r="BR105" i="42"/>
  <c r="BV105" i="42" s="1"/>
  <c r="BW105" i="42" s="1"/>
  <c r="BR103" i="42"/>
  <c r="BV103" i="42" s="1"/>
  <c r="BW103" i="42" s="1"/>
  <c r="BR100" i="42"/>
  <c r="BV100" i="42" s="1"/>
  <c r="BW100" i="42" s="1"/>
  <c r="BQ162" i="42"/>
  <c r="BS162" i="42" s="1"/>
  <c r="BR233" i="42"/>
  <c r="BR161" i="42"/>
  <c r="BV161" i="42" s="1"/>
  <c r="BW161" i="42" s="1"/>
  <c r="BR164" i="42"/>
  <c r="BR137" i="42"/>
  <c r="BV137" i="42" s="1"/>
  <c r="BW137" i="42" s="1"/>
  <c r="BV79" i="42"/>
  <c r="BW79" i="42" s="1"/>
  <c r="BR149" i="42"/>
  <c r="BV149" i="42" s="1"/>
  <c r="BW149" i="42" s="1"/>
  <c r="BR246" i="42"/>
  <c r="BR206" i="42"/>
  <c r="BR165" i="42"/>
  <c r="BR190" i="42"/>
  <c r="BR186" i="42"/>
  <c r="BV186" i="42" s="1"/>
  <c r="BW186" i="42" s="1"/>
  <c r="BR244" i="42"/>
  <c r="BR235" i="42"/>
  <c r="BR230" i="42"/>
  <c r="BR167" i="42"/>
  <c r="BR157" i="42"/>
  <c r="BR131" i="42"/>
  <c r="BV131" i="42" s="1"/>
  <c r="BW131" i="42" s="1"/>
  <c r="BR163" i="42"/>
  <c r="BR111" i="42"/>
  <c r="BV111" i="42" s="1"/>
  <c r="BW111" i="42" s="1"/>
  <c r="BR234" i="42"/>
  <c r="BR184" i="42"/>
  <c r="BV82" i="42"/>
  <c r="BW82" i="42" s="1"/>
  <c r="BV89" i="42"/>
  <c r="BW89" i="42" s="1"/>
  <c r="BR150" i="42"/>
  <c r="BV150" i="42" s="1"/>
  <c r="BW150" i="42" s="1"/>
  <c r="BR143" i="42"/>
  <c r="BR123" i="42"/>
  <c r="BV123" i="42" s="1"/>
  <c r="BW123" i="42" s="1"/>
  <c r="BR245" i="42"/>
  <c r="BR243" i="42"/>
  <c r="BR231" i="42"/>
  <c r="BR226" i="42"/>
  <c r="BR222" i="42"/>
  <c r="BR187" i="42"/>
  <c r="BR188" i="42"/>
  <c r="AG163" i="42"/>
  <c r="BS163" i="42" s="1"/>
  <c r="BQ152" i="42"/>
  <c r="AZ24" i="42"/>
  <c r="AZ96" i="42" s="1"/>
  <c r="AZ247" i="42" s="1"/>
  <c r="AE24" i="42"/>
  <c r="AE96" i="42" s="1"/>
  <c r="AE196" i="42" l="1"/>
  <c r="BR142" i="42"/>
  <c r="BK247" i="42"/>
  <c r="BT142" i="42"/>
  <c r="AE247" i="42"/>
  <c r="BT204" i="42"/>
  <c r="BQ151" i="42"/>
  <c r="BQ247" i="42" s="1"/>
  <c r="BT196" i="42"/>
  <c r="BM247" i="42"/>
  <c r="BT175" i="42"/>
  <c r="BR175" i="42"/>
  <c r="BT24" i="42"/>
  <c r="BT96" i="42" s="1"/>
  <c r="BT98" i="42"/>
  <c r="BT97" i="42" s="1"/>
  <c r="AI163" i="42"/>
  <c r="BV163" i="42" s="1"/>
  <c r="BW163" i="42" s="1"/>
  <c r="BV167" i="42"/>
  <c r="BW167" i="42" s="1"/>
  <c r="BV188" i="42"/>
  <c r="BW188" i="42" s="1"/>
  <c r="BV187" i="42"/>
  <c r="BW187" i="42" s="1"/>
  <c r="BV42" i="42"/>
  <c r="BW42" i="42" s="1"/>
  <c r="BV157" i="42"/>
  <c r="BW157" i="42" s="1"/>
  <c r="BO200" i="42"/>
  <c r="BV189" i="42"/>
  <c r="BW189" i="42" s="1"/>
  <c r="BO240" i="42"/>
  <c r="BO241" i="42"/>
  <c r="BO229" i="42"/>
  <c r="BO232" i="42"/>
  <c r="BO238" i="42"/>
  <c r="BO239" i="42"/>
  <c r="BO242" i="42"/>
  <c r="BR227" i="42"/>
  <c r="BV227" i="42" s="1"/>
  <c r="BW227" i="42" s="1"/>
  <c r="BO156" i="42"/>
  <c r="BO214" i="42"/>
  <c r="BV226" i="42"/>
  <c r="BW226" i="42" s="1"/>
  <c r="AG209" i="42"/>
  <c r="AG217" i="42"/>
  <c r="AG154" i="42"/>
  <c r="AG212" i="42"/>
  <c r="BV222" i="42"/>
  <c r="BW222" i="42" s="1"/>
  <c r="BV165" i="42"/>
  <c r="BW165" i="42" s="1"/>
  <c r="BR24" i="42"/>
  <c r="BR96" i="42" s="1"/>
  <c r="BV235" i="42"/>
  <c r="BW235" i="42" s="1"/>
  <c r="BV244" i="42"/>
  <c r="BW244" i="42" s="1"/>
  <c r="BV233" i="42"/>
  <c r="BW233" i="42" s="1"/>
  <c r="BV234" i="42"/>
  <c r="BW234" i="42" s="1"/>
  <c r="BV245" i="42"/>
  <c r="BW245" i="42" s="1"/>
  <c r="BO197" i="42" l="1"/>
  <c r="BU197" i="42" s="1"/>
  <c r="BT247" i="42"/>
  <c r="AF247" i="42"/>
  <c r="AI154" i="42"/>
  <c r="BS154" i="42"/>
  <c r="BR214" i="42"/>
  <c r="BU214" i="42"/>
  <c r="BR239" i="42"/>
  <c r="BU239" i="42"/>
  <c r="BR232" i="42"/>
  <c r="BU232" i="42"/>
  <c r="BR241" i="42"/>
  <c r="BU241" i="42"/>
  <c r="BU24" i="42"/>
  <c r="BU96" i="42" s="1"/>
  <c r="AI209" i="42"/>
  <c r="BS209" i="42"/>
  <c r="BS190" i="42"/>
  <c r="BS175" i="42" s="1"/>
  <c r="AI212" i="42"/>
  <c r="BS212" i="42"/>
  <c r="AI217" i="42"/>
  <c r="BS217" i="42"/>
  <c r="BR156" i="42"/>
  <c r="BU156" i="42"/>
  <c r="BR242" i="42"/>
  <c r="BV242" i="42" s="1"/>
  <c r="BW242" i="42" s="1"/>
  <c r="BU242" i="42"/>
  <c r="BR238" i="42"/>
  <c r="BV238" i="42" s="1"/>
  <c r="BW238" i="42" s="1"/>
  <c r="BU238" i="42"/>
  <c r="BR229" i="42"/>
  <c r="BU229" i="42"/>
  <c r="BR240" i="42"/>
  <c r="BV240" i="42" s="1"/>
  <c r="BW240" i="42" s="1"/>
  <c r="BU240" i="42"/>
  <c r="BR200" i="42"/>
  <c r="BU200" i="42"/>
  <c r="BU143" i="42"/>
  <c r="BU142" i="42" s="1"/>
  <c r="AI190" i="42"/>
  <c r="AI175" i="42" s="1"/>
  <c r="BO152" i="42"/>
  <c r="AG98" i="42"/>
  <c r="AG97" i="42" s="1"/>
  <c r="AG152" i="42"/>
  <c r="BO158" i="42"/>
  <c r="BO155" i="42"/>
  <c r="AG156" i="42"/>
  <c r="BS156" i="42" s="1"/>
  <c r="BO199" i="42"/>
  <c r="BO219" i="42"/>
  <c r="BO162" i="42"/>
  <c r="BV164" i="42"/>
  <c r="BW164" i="42" s="1"/>
  <c r="AG143" i="42"/>
  <c r="AG142" i="42" s="1"/>
  <c r="BO166" i="42"/>
  <c r="AG197" i="42"/>
  <c r="AG196" i="42" s="1"/>
  <c r="BO98" i="42"/>
  <c r="BO97" i="42" s="1"/>
  <c r="AG214" i="42"/>
  <c r="BS214" i="42" s="1"/>
  <c r="BO154" i="42"/>
  <c r="BO209" i="42"/>
  <c r="BO212" i="42"/>
  <c r="BV243" i="42"/>
  <c r="BW243" i="42" s="1"/>
  <c r="BV231" i="42"/>
  <c r="BW231" i="42" s="1"/>
  <c r="BV246" i="42"/>
  <c r="BW246" i="42" s="1"/>
  <c r="BV230" i="42"/>
  <c r="BW230" i="42" s="1"/>
  <c r="BO223" i="42"/>
  <c r="BO217" i="42"/>
  <c r="BR228" i="42"/>
  <c r="BV228" i="42" s="1"/>
  <c r="BW228" i="42" s="1"/>
  <c r="AG24" i="42"/>
  <c r="AG96" i="42" s="1"/>
  <c r="BR197" i="42" l="1"/>
  <c r="BO196" i="42"/>
  <c r="BO204" i="42"/>
  <c r="BS204" i="42"/>
  <c r="AG204" i="42"/>
  <c r="AG151" i="42"/>
  <c r="BR152" i="42"/>
  <c r="BO151" i="42"/>
  <c r="BR209" i="42"/>
  <c r="BU209" i="42"/>
  <c r="BS197" i="42"/>
  <c r="BS196" i="42" s="1"/>
  <c r="BS143" i="42"/>
  <c r="BS142" i="42" s="1"/>
  <c r="BR162" i="42"/>
  <c r="BV162" i="42" s="1"/>
  <c r="BW162" i="42" s="1"/>
  <c r="BU162" i="42"/>
  <c r="BR219" i="42"/>
  <c r="BV219" i="42" s="1"/>
  <c r="BW219" i="42" s="1"/>
  <c r="BU219" i="42"/>
  <c r="BU199" i="42"/>
  <c r="BU196" i="42" s="1"/>
  <c r="BR155" i="42"/>
  <c r="BV155" i="42" s="1"/>
  <c r="BW155" i="42" s="1"/>
  <c r="BU155" i="42"/>
  <c r="BR158" i="42"/>
  <c r="BV158" i="42" s="1"/>
  <c r="BW158" i="42" s="1"/>
  <c r="BU158" i="42"/>
  <c r="BS98" i="42"/>
  <c r="BS97" i="42" s="1"/>
  <c r="BS24" i="42"/>
  <c r="BS96" i="42" s="1"/>
  <c r="BR217" i="42"/>
  <c r="BU217" i="42"/>
  <c r="BR223" i="42"/>
  <c r="BV223" i="42" s="1"/>
  <c r="BW223" i="42" s="1"/>
  <c r="BU223" i="42"/>
  <c r="BR212" i="42"/>
  <c r="BV212" i="42" s="1"/>
  <c r="BW212" i="42" s="1"/>
  <c r="BU212" i="42"/>
  <c r="BR154" i="42"/>
  <c r="BV154" i="42" s="1"/>
  <c r="BW154" i="42" s="1"/>
  <c r="BU154" i="42"/>
  <c r="BR166" i="42"/>
  <c r="BV166" i="42" s="1"/>
  <c r="BW166" i="42" s="1"/>
  <c r="BU166" i="42"/>
  <c r="BS152" i="42"/>
  <c r="BS151" i="42" s="1"/>
  <c r="BV190" i="42"/>
  <c r="BW190" i="42" s="1"/>
  <c r="BU98" i="42"/>
  <c r="BU97" i="42" s="1"/>
  <c r="BU152" i="42"/>
  <c r="AI156" i="42"/>
  <c r="BV156" i="42" s="1"/>
  <c r="BW156" i="42" s="1"/>
  <c r="AI214" i="42"/>
  <c r="AI204" i="42" s="1"/>
  <c r="BR98" i="42"/>
  <c r="BR97" i="42" s="1"/>
  <c r="BV184" i="42"/>
  <c r="AI143" i="42"/>
  <c r="AI142" i="42" s="1"/>
  <c r="AI197" i="42"/>
  <c r="AI196" i="42" s="1"/>
  <c r="AI98" i="42"/>
  <c r="AI97" i="42" s="1"/>
  <c r="AI152" i="42"/>
  <c r="BR199" i="42"/>
  <c r="BV239" i="42"/>
  <c r="BW239" i="42" s="1"/>
  <c r="BV241" i="42"/>
  <c r="BW241" i="42" s="1"/>
  <c r="BV232" i="42"/>
  <c r="BW232" i="42" s="1"/>
  <c r="BV229" i="42"/>
  <c r="BW229" i="42" s="1"/>
  <c r="AI24" i="42"/>
  <c r="AI96" i="42" s="1"/>
  <c r="BR196" i="42" l="1"/>
  <c r="BO247" i="42"/>
  <c r="AG247" i="42"/>
  <c r="BV175" i="42"/>
  <c r="AI151" i="42"/>
  <c r="AI247" i="42" s="1"/>
  <c r="BU204" i="42"/>
  <c r="BR204" i="42"/>
  <c r="BU151" i="42"/>
  <c r="BS247" i="42"/>
  <c r="BR151" i="42"/>
  <c r="BV217" i="42"/>
  <c r="BW184" i="42"/>
  <c r="BW175" i="42" s="1"/>
  <c r="BV209" i="42"/>
  <c r="BW209" i="42" s="1"/>
  <c r="BV199" i="42"/>
  <c r="BW199" i="42" s="1"/>
  <c r="BV220" i="42"/>
  <c r="BW220" i="42" s="1"/>
  <c r="BV221" i="42"/>
  <c r="BW221" i="42" s="1"/>
  <c r="BV143" i="42"/>
  <c r="BV142" i="42" s="1"/>
  <c r="BV200" i="42"/>
  <c r="BW200" i="42" s="1"/>
  <c r="BV152" i="42"/>
  <c r="BV151" i="42" s="1"/>
  <c r="BV214" i="42"/>
  <c r="BW214" i="42" s="1"/>
  <c r="BV98" i="42"/>
  <c r="BV97" i="42" s="1"/>
  <c r="BV206" i="42"/>
  <c r="BV197" i="42"/>
  <c r="BV24" i="42"/>
  <c r="BV96" i="42" s="1"/>
  <c r="BU247" i="42" l="1"/>
  <c r="BR247" i="42"/>
  <c r="BV196" i="42"/>
  <c r="BV204" i="42"/>
  <c r="BV247" i="42" s="1"/>
  <c r="BW217" i="42"/>
  <c r="BW24" i="42"/>
  <c r="BW96" i="42" s="1"/>
  <c r="BW206" i="42"/>
  <c r="BW197" i="42"/>
  <c r="BW196" i="42" s="1"/>
  <c r="BW98" i="42"/>
  <c r="BW97" i="42" s="1"/>
  <c r="BW152" i="42"/>
  <c r="BW151" i="42" s="1"/>
  <c r="BW143" i="42"/>
  <c r="BW142" i="42" s="1"/>
  <c r="BW204" i="42" l="1"/>
  <c r="BW247" i="42" s="1"/>
</calcChain>
</file>

<file path=xl/sharedStrings.xml><?xml version="1.0" encoding="utf-8"?>
<sst xmlns="http://schemas.openxmlformats.org/spreadsheetml/2006/main" count="7158" uniqueCount="548">
  <si>
    <t>ФОРМУ НЕ МЕНЯТЬ!!! Лишние строки не удалять, нули не удалять, это формула</t>
  </si>
  <si>
    <t>.1-4</t>
  </si>
  <si>
    <t>.5-9</t>
  </si>
  <si>
    <t>.10-11</t>
  </si>
  <si>
    <t>всего</t>
  </si>
  <si>
    <t>число классов</t>
  </si>
  <si>
    <t>БДО</t>
  </si>
  <si>
    <t>число комплектов</t>
  </si>
  <si>
    <t>СОГЛАСОВАНО</t>
  </si>
  <si>
    <t>УТВЕРЖДАЮ</t>
  </si>
  <si>
    <t>число учащихся</t>
  </si>
  <si>
    <t>Руководитель ОО района Шал акына</t>
  </si>
  <si>
    <t>Директор школы-гимназии им.акад.Е.А.Букетова</t>
  </si>
  <si>
    <t>общеобразовательные классы</t>
  </si>
  <si>
    <t>Общее число пед.работы</t>
  </si>
  <si>
    <t>____________________ Билялова Н.Ж.</t>
  </si>
  <si>
    <t>предш</t>
  </si>
  <si>
    <t>итого</t>
  </si>
  <si>
    <t>ТАРИФИКАЦИОННЫЙ СПИСОК</t>
  </si>
  <si>
    <t>гимназические классы</t>
  </si>
  <si>
    <t>предшк</t>
  </si>
  <si>
    <t>Адрес школы:  город Сергеевка района Шал акына Северо-Казахстанской области</t>
  </si>
  <si>
    <t>№ п/п</t>
  </si>
  <si>
    <t>Ф.И.О.</t>
  </si>
  <si>
    <t>Преподаваемый предмет</t>
  </si>
  <si>
    <t>образо-вание</t>
  </si>
  <si>
    <t>какое учебное заведение окочил, специальность</t>
  </si>
  <si>
    <t>кв. категория</t>
  </si>
  <si>
    <t>категория оплаты труда</t>
  </si>
  <si>
    <t>педстаж (лет, мес)</t>
  </si>
  <si>
    <t>миним 17697</t>
  </si>
  <si>
    <t>ставка в месяц</t>
  </si>
  <si>
    <t xml:space="preserve">число часов в неделю </t>
  </si>
  <si>
    <t>Зарплата</t>
  </si>
  <si>
    <t>20% за гимназию</t>
  </si>
  <si>
    <t>ВСЕГО</t>
  </si>
  <si>
    <t>доплата за проверку тетрадей</t>
  </si>
  <si>
    <t>Проверка тетрадей, всего 1-11</t>
  </si>
  <si>
    <t>классное руководство</t>
  </si>
  <si>
    <t>зав. кабинетом</t>
  </si>
  <si>
    <t>ИТОГО ДОПЛАТ</t>
  </si>
  <si>
    <t>за нормативные часы</t>
  </si>
  <si>
    <t>за гимназические часы</t>
  </si>
  <si>
    <t>1-4 кл.</t>
  </si>
  <si>
    <t>общеобразовательные</t>
  </si>
  <si>
    <t>гимназические</t>
  </si>
  <si>
    <t>час</t>
  </si>
  <si>
    <t>сумма</t>
  </si>
  <si>
    <t>кл</t>
  </si>
  <si>
    <t>размер</t>
  </si>
  <si>
    <t>1-4 кл</t>
  </si>
  <si>
    <t>5-9 кл</t>
  </si>
  <si>
    <t>пров часы</t>
  </si>
  <si>
    <t>I-IV</t>
  </si>
  <si>
    <t>V-IX</t>
  </si>
  <si>
    <t>X-XI</t>
  </si>
  <si>
    <t>А</t>
  </si>
  <si>
    <t>Б</t>
  </si>
  <si>
    <t>В</t>
  </si>
  <si>
    <t>Г</t>
  </si>
  <si>
    <t>рус яз и лит</t>
  </si>
  <si>
    <t>выс</t>
  </si>
  <si>
    <t>В2-4</t>
  </si>
  <si>
    <t>самопознание</t>
  </si>
  <si>
    <t>В2-1</t>
  </si>
  <si>
    <t>б/к</t>
  </si>
  <si>
    <t xml:space="preserve">СКГУ каз яз и лит </t>
  </si>
  <si>
    <t>II</t>
  </si>
  <si>
    <t>В2-3</t>
  </si>
  <si>
    <t>Балтабаев Асхат Канатович</t>
  </si>
  <si>
    <t>географ.</t>
  </si>
  <si>
    <t>I</t>
  </si>
  <si>
    <t>В2-2</t>
  </si>
  <si>
    <t>история</t>
  </si>
  <si>
    <t>СКГУ ист.</t>
  </si>
  <si>
    <t>Белик Ольга Владимировна</t>
  </si>
  <si>
    <t>СКГУ нач кл</t>
  </si>
  <si>
    <t>Билялова Нагима Жакотовна</t>
  </si>
  <si>
    <t>рус яз , дир</t>
  </si>
  <si>
    <t>Лагойкин Николай Николаевич</t>
  </si>
  <si>
    <t>математ</t>
  </si>
  <si>
    <t>ППИ, матем,физика</t>
  </si>
  <si>
    <t>ср.сп</t>
  </si>
  <si>
    <t>В4-4</t>
  </si>
  <si>
    <t>Рахметова Асия Жаксыбаевна</t>
  </si>
  <si>
    <t>каз.яз и лит</t>
  </si>
  <si>
    <t>ср.спец</t>
  </si>
  <si>
    <t>В4-3</t>
  </si>
  <si>
    <t xml:space="preserve">музыка </t>
  </si>
  <si>
    <t>химия</t>
  </si>
  <si>
    <t>Жангужинова Гульбадан Каиржановна</t>
  </si>
  <si>
    <t>ППИ 1991, математ</t>
  </si>
  <si>
    <t>Жирнова Сара Сальменовна</t>
  </si>
  <si>
    <t>англ яз</t>
  </si>
  <si>
    <t>СКГУ ин. Яз</t>
  </si>
  <si>
    <t>ТамбПИ, 85</t>
  </si>
  <si>
    <t>Кайралапова Майнура Сабитовна</t>
  </si>
  <si>
    <t>каз яз и лит</t>
  </si>
  <si>
    <t xml:space="preserve">СКГУ 2005, каз.яз и лит </t>
  </si>
  <si>
    <t xml:space="preserve">Карамурзина Марияш Сатбековна </t>
  </si>
  <si>
    <t xml:space="preserve">биология </t>
  </si>
  <si>
    <t>Кокош Елена Александровна</t>
  </si>
  <si>
    <t>рус.и лит</t>
  </si>
  <si>
    <t>Кокош Игорь Николаевич</t>
  </si>
  <si>
    <t>рус яз лит</t>
  </si>
  <si>
    <t>ППИ рус яз и лит</t>
  </si>
  <si>
    <t>физика</t>
  </si>
  <si>
    <t>Кротова Елена Максимовна</t>
  </si>
  <si>
    <t>ср сп</t>
  </si>
  <si>
    <t>ППУ,83 труд и черчен</t>
  </si>
  <si>
    <t>В4-2</t>
  </si>
  <si>
    <t>физ-ра</t>
  </si>
  <si>
    <t xml:space="preserve">Лизогуб Ирина Николаевна </t>
  </si>
  <si>
    <t>СКГУ, 2004 ин.яз</t>
  </si>
  <si>
    <t>Мерешкова Галина Николаевна</t>
  </si>
  <si>
    <t>ППУ,80 МНО</t>
  </si>
  <si>
    <t>В4-1</t>
  </si>
  <si>
    <t>Мухамеджанова Сымбат Сайлауовна</t>
  </si>
  <si>
    <t>Осипов Самат Сураганович</t>
  </si>
  <si>
    <t>информатика</t>
  </si>
  <si>
    <t>Кононенко Юлия Александровна</t>
  </si>
  <si>
    <t xml:space="preserve">Токужина Жанна Жумабековна </t>
  </si>
  <si>
    <t>биолог</t>
  </si>
  <si>
    <t>ППИ,89,биолог,географ</t>
  </si>
  <si>
    <t>НВП</t>
  </si>
  <si>
    <t>Ибраева Жания Сакеновна</t>
  </si>
  <si>
    <t>ППУ МНО</t>
  </si>
  <si>
    <t>ИТОГО</t>
  </si>
  <si>
    <t>Школьный (вариативный) компонент</t>
  </si>
  <si>
    <t>риторика</t>
  </si>
  <si>
    <t>биотехнология</t>
  </si>
  <si>
    <t>КЛАСС ПРЕДШКОЛЬНОЙ ПОДГОТОВКИ</t>
  </si>
  <si>
    <t>Кружковая работа (кружки)</t>
  </si>
  <si>
    <t>жас каламгер</t>
  </si>
  <si>
    <t>Заведование кафедрами</t>
  </si>
  <si>
    <t xml:space="preserve">Обучение на дому </t>
  </si>
  <si>
    <t>Коспанов Алибек  Каирбекович</t>
  </si>
  <si>
    <t>Титовская Татьяна Юрьевна</t>
  </si>
  <si>
    <t>Гимназический компонент</t>
  </si>
  <si>
    <t>ВСЕГО по школе</t>
  </si>
  <si>
    <t>_____________________Жангужинов К.А.</t>
  </si>
  <si>
    <t>Квалификационная категория</t>
  </si>
  <si>
    <t>Рег. №</t>
  </si>
  <si>
    <t>Срок действия</t>
  </si>
  <si>
    <t>С</t>
  </si>
  <si>
    <t>ПО</t>
  </si>
  <si>
    <t>5-11 классы</t>
  </si>
  <si>
    <t>100% от ДО</t>
  </si>
  <si>
    <t>70% от ДО</t>
  </si>
  <si>
    <t>30% от ДО</t>
  </si>
  <si>
    <t>рус, лит; каз, лит.;</t>
  </si>
  <si>
    <t xml:space="preserve">каз. яз, лит.;           рус. яз., лит   </t>
  </si>
  <si>
    <t>матем, химия, физика, биология, ин.яз, черчение</t>
  </si>
  <si>
    <t>часы</t>
  </si>
  <si>
    <t>1 Ур-нь</t>
  </si>
  <si>
    <t>2 Ур-нь</t>
  </si>
  <si>
    <t>3 Ур-нь</t>
  </si>
  <si>
    <t xml:space="preserve"> Сертификат АОО "Назарбаев интеллектуальные школы" </t>
  </si>
  <si>
    <t>Абетов Алибек Габбасович</t>
  </si>
  <si>
    <t>технология</t>
  </si>
  <si>
    <t>СУМ ПИ,рус.язык и литер.,серт.самоп</t>
  </si>
  <si>
    <t>Сум Пи рус яз и лит,серт.самоп</t>
  </si>
  <si>
    <t>СУМ ПИ. рус.яз. и лит-ра</t>
  </si>
  <si>
    <t>нач. кл 3</t>
  </si>
  <si>
    <t>акад."Кокше", нач.кл.</t>
  </si>
  <si>
    <t>СУМ ПИ,рус.язык и литер.</t>
  </si>
  <si>
    <t>нач. кл 2</t>
  </si>
  <si>
    <t>Исатаева Айгуль Айтжановна</t>
  </si>
  <si>
    <t>нач. кл 4</t>
  </si>
  <si>
    <t>Зикрина Кристина Александровна</t>
  </si>
  <si>
    <t>ППК,нач.кл</t>
  </si>
  <si>
    <t>Таранцева Наталья Юрьевна</t>
  </si>
  <si>
    <t>СКГУ,матем</t>
  </si>
  <si>
    <t xml:space="preserve">Черниченко Ирина Анатольевна </t>
  </si>
  <si>
    <t>Жакупов Азамат Амангельдыевич</t>
  </si>
  <si>
    <t>робототехника</t>
  </si>
  <si>
    <t>Ковалева Инна Петровна</t>
  </si>
  <si>
    <t>Серкова Елена Анатольевна</t>
  </si>
  <si>
    <t>высшее</t>
  </si>
  <si>
    <t>англ.язык</t>
  </si>
  <si>
    <t>Бектенова Назиля Аукешевна</t>
  </si>
  <si>
    <t>речевое действие</t>
  </si>
  <si>
    <t>русс.яз.лит.</t>
  </si>
  <si>
    <t>каз.яз.лит.</t>
  </si>
  <si>
    <t>география</t>
  </si>
  <si>
    <t>нач.кл.</t>
  </si>
  <si>
    <t>математика</t>
  </si>
  <si>
    <t>анг.</t>
  </si>
  <si>
    <t>26.08.21</t>
  </si>
  <si>
    <t>биология</t>
  </si>
  <si>
    <t>техн.изо,черч.</t>
  </si>
  <si>
    <t>физра</t>
  </si>
  <si>
    <t>биол-я,геогр.</t>
  </si>
  <si>
    <t>8а</t>
  </si>
  <si>
    <t>5б</t>
  </si>
  <si>
    <t>1а</t>
  </si>
  <si>
    <t>7б</t>
  </si>
  <si>
    <t>3б</t>
  </si>
  <si>
    <t>1б</t>
  </si>
  <si>
    <t>2б</t>
  </si>
  <si>
    <t>9а</t>
  </si>
  <si>
    <t>8б</t>
  </si>
  <si>
    <t>10а</t>
  </si>
  <si>
    <t>3а</t>
  </si>
  <si>
    <t>5а</t>
  </si>
  <si>
    <t>6а</t>
  </si>
  <si>
    <t>11а</t>
  </si>
  <si>
    <t>2а</t>
  </si>
  <si>
    <t>4а</t>
  </si>
  <si>
    <t>6б</t>
  </si>
  <si>
    <t>4б</t>
  </si>
  <si>
    <t>Кокшетауский универ, технология</t>
  </si>
  <si>
    <t>Досанова Н.Е</t>
  </si>
  <si>
    <t>Зубкова Е.А</t>
  </si>
  <si>
    <t xml:space="preserve"> </t>
  </si>
  <si>
    <t>Сум Пи рус яз и лит в нац.школе</t>
  </si>
  <si>
    <t>Кокч.универс.,пед.психология</t>
  </si>
  <si>
    <t>15.06.2017.</t>
  </si>
  <si>
    <t>казахский язык и литература</t>
  </si>
  <si>
    <t>СКГУ,каз.яз. И лит</t>
  </si>
  <si>
    <t>2020</t>
  </si>
  <si>
    <t>Шалабаева Дина Асхатовна</t>
  </si>
  <si>
    <t>клуб юн.чит</t>
  </si>
  <si>
    <t>Скоба Ирина Николаевна</t>
  </si>
  <si>
    <t>развивайка</t>
  </si>
  <si>
    <t>СКГУ,психология</t>
  </si>
  <si>
    <t>ППК,дошк воспитание</t>
  </si>
  <si>
    <t>инстр.по спорту в дошк.орг.</t>
  </si>
  <si>
    <t>каз.яз.углубл</t>
  </si>
  <si>
    <t>математ.углубл.</t>
  </si>
  <si>
    <t>нагляд.гео.</t>
  </si>
  <si>
    <t>умники и умницы</t>
  </si>
  <si>
    <t>мы-исследователи</t>
  </si>
  <si>
    <t>Балгабаева Гульмира Дулатовна</t>
  </si>
  <si>
    <t>ППИ,рус.язык и литер.</t>
  </si>
  <si>
    <t>Бекреева Людмила Николаевна</t>
  </si>
  <si>
    <t>ср.сп.</t>
  </si>
  <si>
    <t>хоровое пение</t>
  </si>
  <si>
    <t>Гл.специалист</t>
  </si>
  <si>
    <t>Заведующая РМК</t>
  </si>
  <si>
    <t>Гл.экономист</t>
  </si>
  <si>
    <t>Жаркимбаев Д.Т.</t>
  </si>
  <si>
    <t>Председатель Совета профсоюзов</t>
  </si>
  <si>
    <t>Конкарова Гульжанат Набиевна</t>
  </si>
  <si>
    <t>Исаченко Людмила Александровна</t>
  </si>
  <si>
    <t>естествозн</t>
  </si>
  <si>
    <t>англ.яз</t>
  </si>
  <si>
    <t>Акишева Гульмайда Кубегенована</t>
  </si>
  <si>
    <t>акад. КОКШЕ 2014</t>
  </si>
  <si>
    <t>Джанибеков Акан Катранович</t>
  </si>
  <si>
    <t>Жолтаев Магжан Талгатович</t>
  </si>
  <si>
    <t>Кәрібай Гаухар Нұрболатқызы</t>
  </si>
  <si>
    <t>СКГУ,2018, математика</t>
  </si>
  <si>
    <t>Кокш универ,англ.язык,2013</t>
  </si>
  <si>
    <t>Таласпаева Асыл Тлегеновна</t>
  </si>
  <si>
    <t>СКГУ,физика,матем,2005</t>
  </si>
  <si>
    <t>физика,матем</t>
  </si>
  <si>
    <t>коррекция</t>
  </si>
  <si>
    <t>эдебиет элеми</t>
  </si>
  <si>
    <t>Белюга Наталья Владимировна</t>
  </si>
  <si>
    <t>Новосиб.гос.пед универ,2018,англ.яз</t>
  </si>
  <si>
    <t>ЕМЦ</t>
  </si>
  <si>
    <t>нач.классы</t>
  </si>
  <si>
    <t>часы 3,6,8 кл</t>
  </si>
  <si>
    <t>ПЕДМАСТЕРСТВО</t>
  </si>
  <si>
    <t>ЭКСПЕРТ</t>
  </si>
  <si>
    <t>ИССЛЕД</t>
  </si>
  <si>
    <t>доплата 40% от БДО за обуч на дому</t>
  </si>
  <si>
    <t>Фомина Кристина Юрьевна</t>
  </si>
  <si>
    <t>дизайнер</t>
  </si>
  <si>
    <t>эксперт</t>
  </si>
  <si>
    <t>модератор</t>
  </si>
  <si>
    <t>17..04.2023</t>
  </si>
  <si>
    <t>ОГА,информатика</t>
  </si>
  <si>
    <t>в2-4</t>
  </si>
  <si>
    <t>2,6,7 кл коррекц</t>
  </si>
  <si>
    <t xml:space="preserve">Алгужина Гульзада Казановна   </t>
  </si>
  <si>
    <t>ППК,трудовое обучение</t>
  </si>
  <si>
    <t>мат,инф</t>
  </si>
  <si>
    <t xml:space="preserve">Керейбаев Женис Амантаевич </t>
  </si>
  <si>
    <t>Оразалина Раиса Маратовна</t>
  </si>
  <si>
    <t>ЦАУ, педагогика и психология</t>
  </si>
  <si>
    <t>23.07.2023</t>
  </si>
  <si>
    <t>СКГУ,астрономия</t>
  </si>
  <si>
    <t>худ.труд</t>
  </si>
  <si>
    <t>новые коэфф</t>
  </si>
  <si>
    <t>МБ</t>
  </si>
  <si>
    <t>Рб-разница</t>
  </si>
  <si>
    <t>каз.яз и лит-ра</t>
  </si>
  <si>
    <t>Кокшетауский ГУ им.Ш.Ш .Уалиханова история и география</t>
  </si>
  <si>
    <t>Кокшетауский ГУ им.Ш.Ш Уалиханова история и география</t>
  </si>
  <si>
    <t>СКГУ,2018, физическая культура и спорт</t>
  </si>
  <si>
    <t xml:space="preserve">Даиров Дастан Мухтарович </t>
  </si>
  <si>
    <t>ТОО "Нұр  Ал-Астана" математика</t>
  </si>
  <si>
    <t xml:space="preserve">математика </t>
  </si>
  <si>
    <t>СКГУ, химия</t>
  </si>
  <si>
    <t>ІІ</t>
  </si>
  <si>
    <t>20.05.2022</t>
  </si>
  <si>
    <t>нач.кл.2</t>
  </si>
  <si>
    <t>СКГУ, нач.кл.</t>
  </si>
  <si>
    <t xml:space="preserve">Нурпеисова Меруерт Бакытжановна </t>
  </si>
  <si>
    <t>ПГК им.М.Жумабаева, 2019,каз.яз и лит.</t>
  </si>
  <si>
    <t>ТарИГУ,физ-ра и спорт</t>
  </si>
  <si>
    <t>КокшкАкад, 2012, ПМНО</t>
  </si>
  <si>
    <t xml:space="preserve">ПГК им.М.Жумабаева, учитель начальных классов </t>
  </si>
  <si>
    <t xml:space="preserve">Сыздыкова Дамира Мейрамовна </t>
  </si>
  <si>
    <t xml:space="preserve">СКГУ им.М.Козыбаева, 2019 биология  </t>
  </si>
  <si>
    <t>ППИ, 96 МНО</t>
  </si>
  <si>
    <t>СКПК,физическая культура</t>
  </si>
  <si>
    <t xml:space="preserve">Молгаждаров Байназар Жанайдарович </t>
  </si>
  <si>
    <t>СКГУ, 2018, история</t>
  </si>
  <si>
    <t>Габбасова Алтынгуль Негметжановна</t>
  </si>
  <si>
    <t>бизнес и предпринимательство</t>
  </si>
  <si>
    <t>Кабдушев Данияр Маратович</t>
  </si>
  <si>
    <t>адам жене табигат</t>
  </si>
  <si>
    <t>математика тангажайыптары</t>
  </si>
  <si>
    <t xml:space="preserve">жас елкет </t>
  </si>
  <si>
    <t>4класс</t>
  </si>
  <si>
    <t>4,8,9кл.каз.яз.</t>
  </si>
  <si>
    <t>математ8 кл</t>
  </si>
  <si>
    <t>худ.мастерская</t>
  </si>
  <si>
    <t>каз.яз углубл</t>
  </si>
  <si>
    <t>математика углубл</t>
  </si>
  <si>
    <t>химия дансанд</t>
  </si>
  <si>
    <t>математ углубл</t>
  </si>
  <si>
    <t>англ яз углубление</t>
  </si>
  <si>
    <t>математикаугл</t>
  </si>
  <si>
    <t>сикырлы сандар</t>
  </si>
  <si>
    <t>история в цифрах и лицах</t>
  </si>
  <si>
    <t>юнкор</t>
  </si>
  <si>
    <t>мастерица</t>
  </si>
  <si>
    <t>ОГН</t>
  </si>
  <si>
    <t>академия Кокше.педагогика и методика начального обучения</t>
  </si>
  <si>
    <t>ООП</t>
  </si>
  <si>
    <t>практикум решения физич.задач</t>
  </si>
  <si>
    <t>геоэкономика</t>
  </si>
  <si>
    <t>грамматика рус.яз</t>
  </si>
  <si>
    <t>Абайтану</t>
  </si>
  <si>
    <t>физическая культура</t>
  </si>
  <si>
    <t>исследователь</t>
  </si>
  <si>
    <t>СКГУ,95.рус.и лит</t>
  </si>
  <si>
    <t>светскость и основы религиоведения</t>
  </si>
  <si>
    <t>ППИ 89 биология,химия СКГУ,2019</t>
  </si>
  <si>
    <t>8класс сбо</t>
  </si>
  <si>
    <t>ПЕДАГОГ -ИССЛЕДОВАТЕЛЬ</t>
  </si>
  <si>
    <t>ПЕД-ИССЛЕДОВАТЕЛЬ</t>
  </si>
  <si>
    <t>ПЕДАГОГ-ЭКСПЕРТ</t>
  </si>
  <si>
    <t>24.12.2023</t>
  </si>
  <si>
    <t>трехязычие</t>
  </si>
  <si>
    <t>часы по ООП, ОБУЧ НА ДОМУ</t>
  </si>
  <si>
    <t xml:space="preserve">рус яз , </t>
  </si>
  <si>
    <t>казахский язык обучения</t>
  </si>
  <si>
    <t>русский язык обучения</t>
  </si>
  <si>
    <t>в2-3</t>
  </si>
  <si>
    <t>психология</t>
  </si>
  <si>
    <t>логопед</t>
  </si>
  <si>
    <t>ОГНказ</t>
  </si>
  <si>
    <t>нач кл каз</t>
  </si>
  <si>
    <t>СКГУ,2003, география,сертификат технология, худ.труд переподготовка</t>
  </si>
  <si>
    <t xml:space="preserve">Фомина Кристина Юрьевна </t>
  </si>
  <si>
    <t>Даиров Достан Мухтарович</t>
  </si>
  <si>
    <t>Кокч.универс.,пед.психология,переподготовка ,уч.музыки</t>
  </si>
  <si>
    <t>"___" ______________ 2020 года</t>
  </si>
  <si>
    <t>30% допл обновл</t>
  </si>
  <si>
    <t>допл ТРЕХЯЗЫЧИЕ</t>
  </si>
  <si>
    <t>ЮКГ НВП ,физкульт</t>
  </si>
  <si>
    <t>трехяз</t>
  </si>
  <si>
    <t>Методист по кадрам</t>
  </si>
  <si>
    <t>Шайкенова С.Т.</t>
  </si>
  <si>
    <t>учителей школы-гимназии им.акад.Е.Букетова района Шал акына  на 01 сентября 2020 года</t>
  </si>
  <si>
    <t>7ә</t>
  </si>
  <si>
    <t>Оанча Анастасия Дмитриевна</t>
  </si>
  <si>
    <t>нач. кл2</t>
  </si>
  <si>
    <t>ср,спец</t>
  </si>
  <si>
    <t>Колледж им.М.Жумабаева,2019, уч.нач.кл.</t>
  </si>
  <si>
    <t>нач.кл1</t>
  </si>
  <si>
    <t>1ә</t>
  </si>
  <si>
    <t>нач.кл. 1</t>
  </si>
  <si>
    <t>8ә</t>
  </si>
  <si>
    <t>4ә</t>
  </si>
  <si>
    <t>6ә</t>
  </si>
  <si>
    <t>2ә</t>
  </si>
  <si>
    <t>Тлеуова Айнур Балтабаевна</t>
  </si>
  <si>
    <t>СКГУ им.М.Козыбаева, история и география</t>
  </si>
  <si>
    <t>9ә</t>
  </si>
  <si>
    <t>нач.кл.3</t>
  </si>
  <si>
    <t>2в</t>
  </si>
  <si>
    <t>Осипова Мархаба Нурлановна</t>
  </si>
  <si>
    <t>Кокше,ПМНО</t>
  </si>
  <si>
    <t>3ә</t>
  </si>
  <si>
    <t>Кокшет.универ.Ш.Уалиханова,информатика</t>
  </si>
  <si>
    <t>7а</t>
  </si>
  <si>
    <t>9б</t>
  </si>
  <si>
    <t>каз.яз. И литер</t>
  </si>
  <si>
    <t>Мухамеджанова Дана Алибековна</t>
  </si>
  <si>
    <t>химия вокруг нас</t>
  </si>
  <si>
    <t>человек на пути к цивилизации</t>
  </si>
  <si>
    <t>секреты и драмы истории</t>
  </si>
  <si>
    <t>УПС</t>
  </si>
  <si>
    <t>5в</t>
  </si>
  <si>
    <t>анализ текста разных жанров</t>
  </si>
  <si>
    <t>работа с текстом</t>
  </si>
  <si>
    <t>веселая грамматика</t>
  </si>
  <si>
    <t>углубление каз.яз и лит</t>
  </si>
  <si>
    <t>занимат.матем</t>
  </si>
  <si>
    <t>решение задач повыш.сложности</t>
  </si>
  <si>
    <t>к вершинам математики</t>
  </si>
  <si>
    <t>кружок каз.яз</t>
  </si>
  <si>
    <t>дебаты</t>
  </si>
  <si>
    <t>Асем гулдер</t>
  </si>
  <si>
    <t>клуб любителей цветом</t>
  </si>
  <si>
    <t>юный цветовод</t>
  </si>
  <si>
    <t>хозяюшка</t>
  </si>
  <si>
    <t>выразительное чтение</t>
  </si>
  <si>
    <t>Сатыбалдина Гульнара Макеновна</t>
  </si>
  <si>
    <t>Маржан соз</t>
  </si>
  <si>
    <t>Пыстогова Диана Александровна</t>
  </si>
  <si>
    <t>конфети-хореогр</t>
  </si>
  <si>
    <t>Мегабит</t>
  </si>
  <si>
    <t>юный турист-краевед</t>
  </si>
  <si>
    <t xml:space="preserve">Фомина Кристина Юрьевна  </t>
  </si>
  <si>
    <t>эколог</t>
  </si>
  <si>
    <t>мастерская юного художника</t>
  </si>
  <si>
    <t>угл.русяз.</t>
  </si>
  <si>
    <t>2кл</t>
  </si>
  <si>
    <t>4 класс</t>
  </si>
  <si>
    <t>9кл.русс.яз.</t>
  </si>
  <si>
    <t>нач. кл 5</t>
  </si>
  <si>
    <t>5 класс</t>
  </si>
  <si>
    <t>Балтабаева Нургуль Сурагановна</t>
  </si>
  <si>
    <t>графика и проект</t>
  </si>
  <si>
    <t>ЮКГ НВП ,физкульт, сертиф. Худ.труд</t>
  </si>
  <si>
    <t>аглийский язык</t>
  </si>
  <si>
    <t>СКГУ.2004г, уч.англ.яз</t>
  </si>
  <si>
    <t>Касенов Рустам Кайруллович</t>
  </si>
  <si>
    <t>академия Кокше ,учит.физич.культуры</t>
  </si>
  <si>
    <t>СКГУ, казахский язык и литература</t>
  </si>
  <si>
    <t>кафедра эст цикла</t>
  </si>
  <si>
    <t>Касенова Ж.А.</t>
  </si>
  <si>
    <t xml:space="preserve">Таразский ИГУ, казахский язык и литература </t>
  </si>
  <si>
    <t>педагогический колледж им.М.Жумабаева, воспитатель дошк.учр</t>
  </si>
  <si>
    <t>мо кл.руководителей</t>
  </si>
  <si>
    <t>матем танг</t>
  </si>
  <si>
    <t>кызык матем</t>
  </si>
  <si>
    <t>жас олке</t>
  </si>
  <si>
    <t>кыз биология</t>
  </si>
  <si>
    <t>сикыр сан</t>
  </si>
  <si>
    <t>каз /терендет/</t>
  </si>
  <si>
    <t>екин омир</t>
  </si>
  <si>
    <t>кыз/матем</t>
  </si>
  <si>
    <t xml:space="preserve">Оразалина Жулдыз Тураровна </t>
  </si>
  <si>
    <t>дин тану</t>
  </si>
  <si>
    <t>угл.каз.яз</t>
  </si>
  <si>
    <t>в</t>
  </si>
  <si>
    <t>в4-1</t>
  </si>
  <si>
    <t>Оразалина Раиса Маратовна иссл</t>
  </si>
  <si>
    <t>Кротова Елена Максимовна иссл</t>
  </si>
  <si>
    <t>кружковая работа</t>
  </si>
  <si>
    <t>вакансия(исслед)</t>
  </si>
  <si>
    <t>в2-1</t>
  </si>
  <si>
    <t>40% от БДО</t>
  </si>
  <si>
    <t>50% от БДО</t>
  </si>
  <si>
    <t>часы 1-11 кл</t>
  </si>
  <si>
    <t>ЗАРПЛ ЗА МЕСЯЦ</t>
  </si>
  <si>
    <t>9 класс,история</t>
  </si>
  <si>
    <t>СКГУ,каз.язи лит</t>
  </si>
  <si>
    <t>11б</t>
  </si>
  <si>
    <t>5ә</t>
  </si>
  <si>
    <t>академия Кокше,ПМНО,свид.по самоп</t>
  </si>
  <si>
    <t>воспитатель мини-центра</t>
  </si>
  <si>
    <t>ЦАУ,колледж им.М.Жумабаева,2004, уч.нач.кл.</t>
  </si>
  <si>
    <t>английский язык</t>
  </si>
  <si>
    <t>29.08.2025</t>
  </si>
  <si>
    <t>8класс изо</t>
  </si>
  <si>
    <t>8класс хозтруд</t>
  </si>
  <si>
    <t>фантазия</t>
  </si>
  <si>
    <t>ОБ</t>
  </si>
  <si>
    <t>ЗАРПЛ ЗА ГОД</t>
  </si>
  <si>
    <t>чтение и развитие речи</t>
  </si>
  <si>
    <t>знатоки рус.яз</t>
  </si>
  <si>
    <t>рус.яз</t>
  </si>
  <si>
    <t xml:space="preserve"> Венинг Марина Ивановна</t>
  </si>
  <si>
    <t>Венинг Марина Ивановна</t>
  </si>
  <si>
    <t xml:space="preserve">музейное дело </t>
  </si>
  <si>
    <t>танцевальный</t>
  </si>
  <si>
    <t>Касенова Гульмира Ерсаиновна</t>
  </si>
  <si>
    <t>в2-2</t>
  </si>
  <si>
    <t>Доренгоф-Никитина Александра Антоновна</t>
  </si>
  <si>
    <t xml:space="preserve">Оразалина  Жулдыз Тураровна </t>
  </si>
  <si>
    <t>музейное дело</t>
  </si>
  <si>
    <t>чтение,письмо и развитие речи</t>
  </si>
  <si>
    <t>вакансия</t>
  </si>
  <si>
    <t xml:space="preserve">Оразалина Раиса Маратовна </t>
  </si>
  <si>
    <t xml:space="preserve">Кротова Елена Максимовна </t>
  </si>
  <si>
    <t>каз. язык и лит</t>
  </si>
  <si>
    <t>чтение,письмо и разв. речи</t>
  </si>
  <si>
    <t>Таразский ИГУ, каз. Язык</t>
  </si>
  <si>
    <t>доплата 40% от                                               БДО                                    за обуч на дому</t>
  </si>
  <si>
    <t>часы по ООП,                                                          обуч.на дому</t>
  </si>
  <si>
    <t>кол.часов</t>
  </si>
  <si>
    <t>Обучение на дому с 7  сентября</t>
  </si>
  <si>
    <t xml:space="preserve">нач. кл </t>
  </si>
  <si>
    <t>1кл</t>
  </si>
  <si>
    <t>нач. кл</t>
  </si>
  <si>
    <t>соц.быт.ориент</t>
  </si>
  <si>
    <t>9 класс география</t>
  </si>
  <si>
    <t>работа с ООП с 10 сентября(5 класс)</t>
  </si>
  <si>
    <t>обучение на дому с 1  октября(9 класс)</t>
  </si>
  <si>
    <t>рус.язчтение и развитие речи</t>
  </si>
  <si>
    <t>культура поведения</t>
  </si>
  <si>
    <t>каз яз</t>
  </si>
  <si>
    <t>ИЗО.СБО.Общетрудовая подготовка</t>
  </si>
  <si>
    <t>адаптивная физич.культ</t>
  </si>
  <si>
    <r>
      <t>учителей школы-гимназии им.акад.Е.Букетова района Шал акына  на</t>
    </r>
    <r>
      <rPr>
        <b/>
        <sz val="14"/>
        <color rgb="FFFF0000"/>
        <rFont val="Times New Roman"/>
        <family val="1"/>
        <charset val="204"/>
      </rPr>
      <t xml:space="preserve"> 01 сентября</t>
    </r>
    <r>
      <rPr>
        <b/>
        <sz val="14"/>
        <color theme="1"/>
        <rFont val="Times New Roman"/>
        <family val="1"/>
        <charset val="204"/>
      </rPr>
      <t xml:space="preserve"> 2020 года</t>
    </r>
  </si>
  <si>
    <t>учителей школы-гимназии им.акад.Е.Букетова района Шал акына  на 27 октября 2020 года</t>
  </si>
  <si>
    <t>естествознание</t>
  </si>
  <si>
    <t>рус.яз, чтение</t>
  </si>
  <si>
    <t>история,география</t>
  </si>
  <si>
    <t>соц-быт ориент</t>
  </si>
  <si>
    <t>Обучение на дому 9 класс  (Кузьменко В.)</t>
  </si>
  <si>
    <t xml:space="preserve"> 5 класс</t>
  </si>
  <si>
    <t>5класс</t>
  </si>
  <si>
    <t>9класс сбо</t>
  </si>
  <si>
    <t>9класс изо</t>
  </si>
  <si>
    <t>9класс хозтруд</t>
  </si>
  <si>
    <t>коррекция1,3,4,5,9</t>
  </si>
  <si>
    <t>математ9 кл</t>
  </si>
  <si>
    <t>естествозн,9кл</t>
  </si>
  <si>
    <t>1,4,9кл.каз.яз.</t>
  </si>
  <si>
    <t>чтение,письмо и развитие речи9</t>
  </si>
  <si>
    <t>1 класс</t>
  </si>
  <si>
    <t>нач. кл 1</t>
  </si>
  <si>
    <t>10б</t>
  </si>
  <si>
    <t>Карабекова Зубайра Сериковна</t>
  </si>
  <si>
    <t>Костанайский ГПИ,2009,  каз.яз и лит</t>
  </si>
  <si>
    <t>26.03.2017.</t>
  </si>
  <si>
    <t>24.12.2024</t>
  </si>
  <si>
    <t>24.12.2025</t>
  </si>
  <si>
    <t>28.08.2025</t>
  </si>
  <si>
    <t>логопед-дефектолог</t>
  </si>
  <si>
    <t>пед-иссл</t>
  </si>
  <si>
    <t>пед-модер</t>
  </si>
  <si>
    <t>Даиров Дастан Мухтарович</t>
  </si>
  <si>
    <t>Тасмагамбетов С.М.</t>
  </si>
  <si>
    <t>Билялова Нагима Жакотовна-вакансия</t>
  </si>
  <si>
    <t>Кокош Игорь Николаевич-вакансия</t>
  </si>
  <si>
    <t>учителей школы-гимназии им.акад.Е.Букетова района Шал акына  на 01 января 2021 года</t>
  </si>
  <si>
    <t>"___" ______________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</si>
</sst>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"/>
    <numFmt numFmtId="165" formatCode="#,##0.0"/>
    <numFmt numFmtId="166" formatCode="_-* #,##0.0\ _₽_-;\-* #,##0.0\ _₽_-;_-* &quot;-&quot;??\ _₽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0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2" xfId="1" applyNumberFormat="1" applyFont="1" applyFill="1" applyBorder="1" applyAlignment="1">
      <alignment horizontal="left"/>
    </xf>
    <xf numFmtId="0" fontId="5" fillId="2" borderId="0" xfId="0" applyFont="1" applyFill="1"/>
    <xf numFmtId="1" fontId="0" fillId="2" borderId="0" xfId="0" applyNumberFormat="1" applyFill="1"/>
    <xf numFmtId="0" fontId="2" fillId="2" borderId="0" xfId="0" applyFont="1" applyFill="1" applyAlignment="1">
      <alignment horizontal="left"/>
    </xf>
    <xf numFmtId="9" fontId="0" fillId="2" borderId="0" xfId="0" applyNumberFormat="1" applyFill="1"/>
    <xf numFmtId="0" fontId="5" fillId="5" borderId="0" xfId="0" applyFont="1" applyFill="1"/>
    <xf numFmtId="9" fontId="5" fillId="5" borderId="0" xfId="0" applyNumberFormat="1" applyFont="1" applyFill="1"/>
    <xf numFmtId="0" fontId="4" fillId="2" borderId="0" xfId="0" applyFont="1" applyFill="1"/>
    <xf numFmtId="0" fontId="4" fillId="2" borderId="0" xfId="1" applyNumberFormat="1" applyFont="1" applyFill="1"/>
    <xf numFmtId="0" fontId="7" fillId="2" borderId="0" xfId="1" applyNumberFormat="1" applyFont="1" applyFill="1"/>
    <xf numFmtId="0" fontId="4" fillId="2" borderId="0" xfId="1" applyNumberFormat="1" applyFont="1" applyFill="1" applyAlignment="1">
      <alignment horizontal="center"/>
    </xf>
    <xf numFmtId="0" fontId="4" fillId="2" borderId="0" xfId="1" applyNumberFormat="1" applyFont="1" applyFill="1" applyBorder="1" applyAlignment="1"/>
    <xf numFmtId="0" fontId="4" fillId="2" borderId="0" xfId="1" applyNumberFormat="1" applyFont="1" applyFill="1" applyBorder="1" applyAlignment="1">
      <alignment horizontal="left"/>
    </xf>
    <xf numFmtId="0" fontId="4" fillId="2" borderId="0" xfId="1" applyNumberFormat="1" applyFont="1" applyFill="1" applyBorder="1"/>
    <xf numFmtId="0" fontId="7" fillId="2" borderId="0" xfId="1" applyNumberFormat="1" applyFont="1" applyFill="1" applyBorder="1" applyAlignment="1">
      <alignment horizontal="center"/>
    </xf>
    <xf numFmtId="0" fontId="8" fillId="2" borderId="0" xfId="0" applyFont="1" applyFill="1"/>
    <xf numFmtId="0" fontId="4" fillId="2" borderId="1" xfId="1" applyNumberFormat="1" applyFont="1" applyFill="1" applyBorder="1"/>
    <xf numFmtId="0" fontId="8" fillId="2" borderId="1" xfId="0" applyFont="1" applyFill="1" applyBorder="1"/>
    <xf numFmtId="0" fontId="4" fillId="2" borderId="3" xfId="1" applyNumberFormat="1" applyFont="1" applyFill="1" applyBorder="1"/>
    <xf numFmtId="0" fontId="4" fillId="2" borderId="4" xfId="1" applyNumberFormat="1" applyFont="1" applyFill="1" applyBorder="1"/>
    <xf numFmtId="0" fontId="4" fillId="2" borderId="0" xfId="1" applyNumberFormat="1" applyFont="1" applyFill="1" applyBorder="1" applyAlignment="1">
      <alignment horizontal="center"/>
    </xf>
    <xf numFmtId="0" fontId="4" fillId="2" borderId="7" xfId="1" applyNumberFormat="1" applyFont="1" applyFill="1" applyBorder="1" applyAlignment="1">
      <alignment horizontal="left"/>
    </xf>
    <xf numFmtId="0" fontId="4" fillId="2" borderId="2" xfId="1" applyNumberFormat="1" applyFont="1" applyFill="1" applyBorder="1"/>
    <xf numFmtId="0" fontId="4" fillId="2" borderId="8" xfId="1" applyNumberFormat="1" applyFont="1" applyFill="1" applyBorder="1"/>
    <xf numFmtId="0" fontId="4" fillId="2" borderId="9" xfId="1" applyNumberFormat="1" applyFont="1" applyFill="1" applyBorder="1"/>
    <xf numFmtId="0" fontId="7" fillId="2" borderId="0" xfId="1" applyNumberFormat="1" applyFont="1" applyFill="1" applyBorder="1" applyAlignment="1">
      <alignment horizontal="right"/>
    </xf>
    <xf numFmtId="0" fontId="4" fillId="2" borderId="10" xfId="1" applyNumberFormat="1" applyFont="1" applyFill="1" applyBorder="1" applyAlignment="1">
      <alignment horizontal="left"/>
    </xf>
    <xf numFmtId="0" fontId="4" fillId="2" borderId="6" xfId="1" applyNumberFormat="1" applyFont="1" applyFill="1" applyBorder="1"/>
    <xf numFmtId="0" fontId="7" fillId="2" borderId="0" xfId="1" applyNumberFormat="1" applyFont="1" applyFill="1" applyBorder="1" applyAlignment="1">
      <alignment horizontal="left"/>
    </xf>
    <xf numFmtId="0" fontId="7" fillId="2" borderId="0" xfId="1" applyNumberFormat="1" applyFont="1" applyFill="1" applyBorder="1" applyAlignment="1"/>
    <xf numFmtId="0" fontId="4" fillId="2" borderId="5" xfId="1" applyNumberFormat="1" applyFont="1" applyFill="1" applyBorder="1" applyAlignment="1">
      <alignment horizontal="left"/>
    </xf>
    <xf numFmtId="0" fontId="4" fillId="2" borderId="5" xfId="1" applyNumberFormat="1" applyFont="1" applyFill="1" applyBorder="1"/>
    <xf numFmtId="0" fontId="7" fillId="2" borderId="0" xfId="1" applyNumberFormat="1" applyFont="1" applyFill="1" applyBorder="1"/>
    <xf numFmtId="0" fontId="7" fillId="2" borderId="0" xfId="1" applyNumberFormat="1" applyFont="1" applyFill="1" applyAlignment="1">
      <alignment horizontal="left"/>
    </xf>
    <xf numFmtId="1" fontId="4" fillId="2" borderId="2" xfId="1" applyNumberFormat="1" applyFont="1" applyFill="1" applyBorder="1"/>
    <xf numFmtId="1" fontId="4" fillId="2" borderId="11" xfId="1" applyNumberFormat="1" applyFont="1" applyFill="1" applyBorder="1"/>
    <xf numFmtId="1" fontId="4" fillId="2" borderId="6" xfId="1" applyNumberFormat="1" applyFont="1" applyFill="1" applyBorder="1"/>
    <xf numFmtId="0" fontId="4" fillId="2" borderId="2" xfId="1" applyNumberFormat="1" applyFont="1" applyFill="1" applyBorder="1" applyAlignment="1">
      <alignment horizontal="center"/>
    </xf>
    <xf numFmtId="0" fontId="4" fillId="2" borderId="7" xfId="1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/>
    <xf numFmtId="0" fontId="9" fillId="2" borderId="0" xfId="1" applyNumberFormat="1" applyFont="1" applyFill="1" applyAlignment="1">
      <alignment horizontal="left"/>
    </xf>
    <xf numFmtId="0" fontId="4" fillId="2" borderId="2" xfId="1" applyNumberFormat="1" applyFont="1" applyFill="1" applyBorder="1" applyAlignment="1">
      <alignment horizontal="left"/>
    </xf>
    <xf numFmtId="0" fontId="4" fillId="2" borderId="11" xfId="1" applyNumberFormat="1" applyFont="1" applyFill="1" applyBorder="1"/>
    <xf numFmtId="0" fontId="4" fillId="2" borderId="13" xfId="1" applyNumberFormat="1" applyFont="1" applyFill="1" applyBorder="1"/>
    <xf numFmtId="0" fontId="8" fillId="2" borderId="16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 textRotation="90" wrapText="1"/>
      <protection locked="0"/>
    </xf>
    <xf numFmtId="16" fontId="8" fillId="2" borderId="2" xfId="0" applyNumberFormat="1" applyFont="1" applyFill="1" applyBorder="1" applyAlignment="1">
      <alignment horizontal="center" vertical="center" textRotation="90" wrapText="1"/>
    </xf>
    <xf numFmtId="0" fontId="4" fillId="2" borderId="21" xfId="1" applyNumberFormat="1" applyFont="1" applyFill="1" applyBorder="1"/>
    <xf numFmtId="0" fontId="7" fillId="2" borderId="18" xfId="1" applyNumberFormat="1" applyFont="1" applyFill="1" applyBorder="1" applyAlignment="1">
      <alignment horizontal="center"/>
    </xf>
    <xf numFmtId="0" fontId="7" fillId="2" borderId="19" xfId="1" applyNumberFormat="1" applyFont="1" applyFill="1" applyBorder="1" applyAlignment="1">
      <alignment horizontal="center"/>
    </xf>
    <xf numFmtId="0" fontId="10" fillId="2" borderId="17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10" fillId="2" borderId="19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8" fillId="2" borderId="5" xfId="1" applyNumberFormat="1" applyFont="1" applyFill="1" applyBorder="1"/>
    <xf numFmtId="0" fontId="8" fillId="2" borderId="2" xfId="1" applyNumberFormat="1" applyFont="1" applyFill="1" applyBorder="1" applyAlignment="1">
      <alignment horizontal="left"/>
    </xf>
    <xf numFmtId="0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wrapText="1"/>
    </xf>
    <xf numFmtId="0" fontId="8" fillId="2" borderId="2" xfId="1" applyNumberFormat="1" applyFont="1" applyFill="1" applyBorder="1" applyAlignment="1">
      <alignment horizontal="left" wrapText="1"/>
    </xf>
    <xf numFmtId="14" fontId="8" fillId="2" borderId="2" xfId="1" applyNumberFormat="1" applyFont="1" applyFill="1" applyBorder="1" applyAlignment="1">
      <alignment horizontal="left" wrapText="1"/>
    </xf>
    <xf numFmtId="2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0" fontId="8" fillId="2" borderId="7" xfId="1" applyNumberFormat="1" applyFont="1" applyFill="1" applyBorder="1"/>
    <xf numFmtId="0" fontId="8" fillId="2" borderId="8" xfId="0" applyFont="1" applyFill="1" applyBorder="1" applyAlignment="1" applyProtection="1">
      <alignment horizontal="left"/>
      <protection locked="0"/>
    </xf>
    <xf numFmtId="14" fontId="8" fillId="2" borderId="8" xfId="0" applyNumberFormat="1" applyFont="1" applyFill="1" applyBorder="1" applyAlignment="1" applyProtection="1">
      <alignment horizontal="left"/>
      <protection locked="0"/>
    </xf>
    <xf numFmtId="1" fontId="12" fillId="2" borderId="2" xfId="1" applyNumberFormat="1" applyFont="1" applyFill="1" applyBorder="1" applyAlignment="1">
      <alignment horizontal="center"/>
    </xf>
    <xf numFmtId="165" fontId="8" fillId="2" borderId="2" xfId="1" applyNumberFormat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horizontal="left"/>
      <protection locked="0"/>
    </xf>
    <xf numFmtId="14" fontId="8" fillId="2" borderId="2" xfId="0" applyNumberFormat="1" applyFont="1" applyFill="1" applyBorder="1" applyAlignment="1" applyProtection="1">
      <alignment horizontal="left"/>
      <protection locked="0"/>
    </xf>
    <xf numFmtId="14" fontId="4" fillId="2" borderId="2" xfId="0" applyNumberFormat="1" applyFont="1" applyFill="1" applyBorder="1" applyAlignment="1" applyProtection="1">
      <alignment horizontal="left"/>
      <protection locked="0"/>
    </xf>
    <xf numFmtId="2" fontId="4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top" wrapText="1"/>
    </xf>
    <xf numFmtId="0" fontId="8" fillId="2" borderId="2" xfId="1" applyNumberFormat="1" applyFont="1" applyFill="1" applyBorder="1" applyAlignment="1">
      <alignment horizontal="left" vertical="top"/>
    </xf>
    <xf numFmtId="0" fontId="8" fillId="2" borderId="2" xfId="1" applyNumberFormat="1" applyFont="1" applyFill="1" applyBorder="1" applyAlignment="1">
      <alignment horizontal="center" wrapText="1"/>
    </xf>
    <xf numFmtId="0" fontId="4" fillId="2" borderId="2" xfId="1" applyNumberFormat="1" applyFont="1" applyFill="1" applyBorder="1" applyAlignment="1">
      <alignment wrapText="1"/>
    </xf>
    <xf numFmtId="0" fontId="4" fillId="2" borderId="8" xfId="1" applyNumberFormat="1" applyFont="1" applyFill="1" applyBorder="1" applyAlignment="1">
      <alignment horizontal="left"/>
    </xf>
    <xf numFmtId="0" fontId="4" fillId="2" borderId="8" xfId="1" applyNumberFormat="1" applyFont="1" applyFill="1" applyBorder="1" applyAlignment="1">
      <alignment horizontal="center"/>
    </xf>
    <xf numFmtId="0" fontId="4" fillId="2" borderId="8" xfId="1" applyNumberFormat="1" applyFont="1" applyFill="1" applyBorder="1" applyAlignment="1">
      <alignment wrapText="1"/>
    </xf>
    <xf numFmtId="0" fontId="4" fillId="2" borderId="2" xfId="1" applyNumberFormat="1" applyFont="1" applyFill="1" applyBorder="1" applyAlignment="1">
      <alignment horizontal="left" wrapText="1"/>
    </xf>
    <xf numFmtId="14" fontId="4" fillId="2" borderId="2" xfId="1" applyNumberFormat="1" applyFont="1" applyFill="1" applyBorder="1" applyAlignment="1">
      <alignment horizontal="left" wrapText="1"/>
    </xf>
    <xf numFmtId="165" fontId="4" fillId="2" borderId="2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/>
    </xf>
    <xf numFmtId="0" fontId="4" fillId="2" borderId="2" xfId="0" applyFont="1" applyFill="1" applyBorder="1"/>
    <xf numFmtId="14" fontId="12" fillId="2" borderId="2" xfId="0" applyNumberFormat="1" applyFont="1" applyFill="1" applyBorder="1" applyAlignment="1" applyProtection="1">
      <alignment horizontal="left"/>
      <protection locked="0"/>
    </xf>
    <xf numFmtId="49" fontId="8" fillId="2" borderId="2" xfId="0" applyNumberFormat="1" applyFont="1" applyFill="1" applyBorder="1" applyAlignment="1" applyProtection="1">
      <alignment horizontal="left"/>
      <protection locked="0"/>
    </xf>
    <xf numFmtId="0" fontId="8" fillId="2" borderId="2" xfId="1" applyNumberFormat="1" applyFont="1" applyFill="1" applyBorder="1" applyAlignment="1">
      <alignment vertical="center"/>
    </xf>
    <xf numFmtId="0" fontId="8" fillId="2" borderId="2" xfId="1" applyNumberFormat="1" applyFont="1" applyFill="1" applyBorder="1" applyAlignment="1">
      <alignment horizontal="center" vertical="top"/>
    </xf>
    <xf numFmtId="0" fontId="8" fillId="2" borderId="2" xfId="1" applyNumberFormat="1" applyFont="1" applyFill="1" applyBorder="1" applyAlignment="1">
      <alignment vertical="top" wrapText="1"/>
    </xf>
    <xf numFmtId="0" fontId="4" fillId="2" borderId="2" xfId="1" applyNumberFormat="1" applyFont="1" applyFill="1" applyBorder="1" applyAlignment="1"/>
    <xf numFmtId="0" fontId="13" fillId="2" borderId="2" xfId="1" applyNumberFormat="1" applyFont="1" applyFill="1" applyBorder="1" applyAlignment="1">
      <alignment horizontal="left"/>
    </xf>
    <xf numFmtId="0" fontId="13" fillId="2" borderId="2" xfId="1" applyNumberFormat="1" applyFont="1" applyFill="1" applyBorder="1" applyAlignment="1">
      <alignment horizontal="center"/>
    </xf>
    <xf numFmtId="14" fontId="4" fillId="2" borderId="2" xfId="1" applyNumberFormat="1" applyFont="1" applyFill="1" applyBorder="1" applyAlignment="1">
      <alignment horizontal="left"/>
    </xf>
    <xf numFmtId="0" fontId="7" fillId="2" borderId="2" xfId="1" applyNumberFormat="1" applyFont="1" applyFill="1" applyBorder="1"/>
    <xf numFmtId="0" fontId="7" fillId="2" borderId="2" xfId="1" applyNumberFormat="1" applyFont="1" applyFill="1" applyBorder="1" applyAlignment="1">
      <alignment horizontal="center"/>
    </xf>
    <xf numFmtId="0" fontId="7" fillId="2" borderId="2" xfId="1" applyNumberFormat="1" applyFont="1" applyFill="1" applyBorder="1" applyAlignment="1"/>
    <xf numFmtId="0" fontId="7" fillId="2" borderId="2" xfId="1" applyNumberFormat="1" applyFont="1" applyFill="1" applyBorder="1" applyAlignment="1">
      <alignment horizontal="left"/>
    </xf>
    <xf numFmtId="14" fontId="7" fillId="2" borderId="2" xfId="1" applyNumberFormat="1" applyFont="1" applyFill="1" applyBorder="1" applyAlignment="1">
      <alignment horizontal="left"/>
    </xf>
    <xf numFmtId="0" fontId="7" fillId="2" borderId="3" xfId="1" applyNumberFormat="1" applyFont="1" applyFill="1" applyBorder="1" applyAlignment="1">
      <alignment horizontal="left"/>
    </xf>
    <xf numFmtId="14" fontId="7" fillId="2" borderId="3" xfId="1" applyNumberFormat="1" applyFont="1" applyFill="1" applyBorder="1" applyAlignment="1">
      <alignment horizontal="left"/>
    </xf>
    <xf numFmtId="0" fontId="12" fillId="2" borderId="2" xfId="1" applyNumberFormat="1" applyFont="1" applyFill="1" applyBorder="1" applyAlignment="1">
      <alignment horizontal="center"/>
    </xf>
    <xf numFmtId="1" fontId="7" fillId="2" borderId="2" xfId="1" applyNumberFormat="1" applyFont="1" applyFill="1" applyBorder="1" applyAlignment="1">
      <alignment horizontal="center"/>
    </xf>
    <xf numFmtId="0" fontId="7" fillId="2" borderId="2" xfId="1" applyNumberFormat="1" applyFont="1" applyFill="1" applyBorder="1" applyAlignment="1">
      <alignment horizontal="left" wrapText="1"/>
    </xf>
    <xf numFmtId="14" fontId="7" fillId="2" borderId="2" xfId="1" applyNumberFormat="1" applyFont="1" applyFill="1" applyBorder="1" applyAlignment="1">
      <alignment horizontal="left" wrapText="1"/>
    </xf>
    <xf numFmtId="0" fontId="10" fillId="2" borderId="2" xfId="1" applyNumberFormat="1" applyFont="1" applyFill="1" applyBorder="1" applyAlignment="1">
      <alignment horizontal="left"/>
    </xf>
    <xf numFmtId="1" fontId="10" fillId="2" borderId="2" xfId="1" applyNumberFormat="1" applyFont="1" applyFill="1" applyBorder="1" applyAlignment="1">
      <alignment horizontal="center"/>
    </xf>
    <xf numFmtId="0" fontId="7" fillId="2" borderId="5" xfId="1" applyNumberFormat="1" applyFont="1" applyFill="1" applyBorder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/>
    <xf numFmtId="0" fontId="4" fillId="2" borderId="2" xfId="1" applyNumberFormat="1" applyFont="1" applyFill="1" applyBorder="1" applyAlignment="1">
      <alignment horizontal="center" wrapText="1"/>
    </xf>
    <xf numFmtId="0" fontId="5" fillId="3" borderId="0" xfId="0" applyFont="1" applyFill="1"/>
    <xf numFmtId="9" fontId="5" fillId="3" borderId="0" xfId="0" applyNumberFormat="1" applyFont="1" applyFill="1"/>
    <xf numFmtId="9" fontId="0" fillId="3" borderId="0" xfId="0" applyNumberFormat="1" applyFill="1"/>
    <xf numFmtId="0" fontId="1" fillId="3" borderId="0" xfId="0" applyFont="1" applyFill="1"/>
    <xf numFmtId="0" fontId="6" fillId="3" borderId="0" xfId="0" applyFont="1" applyFill="1"/>
    <xf numFmtId="9" fontId="6" fillId="3" borderId="0" xfId="0" applyNumberFormat="1" applyFont="1" applyFill="1"/>
    <xf numFmtId="0" fontId="5" fillId="6" borderId="0" xfId="0" applyFont="1" applyFill="1"/>
    <xf numFmtId="0" fontId="0" fillId="7" borderId="0" xfId="0" applyFill="1"/>
    <xf numFmtId="0" fontId="4" fillId="2" borderId="3" xfId="1" applyNumberFormat="1" applyFont="1" applyFill="1" applyBorder="1" applyAlignment="1">
      <alignment wrapText="1"/>
    </xf>
    <xf numFmtId="0" fontId="4" fillId="2" borderId="0" xfId="1" applyNumberFormat="1" applyFont="1" applyFill="1" applyBorder="1" applyAlignment="1">
      <alignment wrapText="1"/>
    </xf>
    <xf numFmtId="3" fontId="12" fillId="2" borderId="2" xfId="0" applyNumberFormat="1" applyFont="1" applyFill="1" applyBorder="1" applyAlignment="1">
      <alignment horizontal="right"/>
    </xf>
    <xf numFmtId="0" fontId="10" fillId="2" borderId="2" xfId="1" applyNumberFormat="1" applyFont="1" applyFill="1" applyBorder="1" applyAlignment="1">
      <alignment horizontal="center"/>
    </xf>
    <xf numFmtId="0" fontId="8" fillId="2" borderId="8" xfId="1" applyNumberFormat="1" applyFont="1" applyFill="1" applyBorder="1" applyAlignment="1">
      <alignment horizontal="left"/>
    </xf>
    <xf numFmtId="0" fontId="8" fillId="2" borderId="8" xfId="1" applyNumberFormat="1" applyFont="1" applyFill="1" applyBorder="1" applyAlignment="1">
      <alignment horizontal="center"/>
    </xf>
    <xf numFmtId="0" fontId="8" fillId="2" borderId="8" xfId="1" applyNumberFormat="1" applyFont="1" applyFill="1" applyBorder="1" applyAlignment="1">
      <alignment wrapText="1"/>
    </xf>
    <xf numFmtId="0" fontId="13" fillId="2" borderId="2" xfId="1" applyNumberFormat="1" applyFont="1" applyFill="1" applyBorder="1" applyAlignment="1">
      <alignment wrapText="1"/>
    </xf>
    <xf numFmtId="0" fontId="4" fillId="2" borderId="2" xfId="1" applyNumberFormat="1" applyFont="1" applyFill="1" applyBorder="1" applyAlignment="1">
      <alignment horizontal="left" vertical="top"/>
    </xf>
    <xf numFmtId="0" fontId="13" fillId="2" borderId="2" xfId="1" applyNumberFormat="1" applyFont="1" applyFill="1" applyBorder="1" applyAlignment="1">
      <alignment horizontal="left" vertical="top"/>
    </xf>
    <xf numFmtId="0" fontId="4" fillId="2" borderId="2" xfId="0" applyFont="1" applyFill="1" applyBorder="1" applyAlignment="1" applyProtection="1">
      <alignment horizontal="left"/>
      <protection locked="0"/>
    </xf>
    <xf numFmtId="14" fontId="8" fillId="2" borderId="2" xfId="1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14" fontId="4" fillId="2" borderId="8" xfId="0" applyNumberFormat="1" applyFont="1" applyFill="1" applyBorder="1" applyAlignment="1" applyProtection="1">
      <alignment horizontal="left"/>
      <protection locked="0"/>
    </xf>
    <xf numFmtId="0" fontId="8" fillId="2" borderId="8" xfId="1" applyNumberFormat="1" applyFont="1" applyFill="1" applyBorder="1" applyAlignment="1"/>
    <xf numFmtId="0" fontId="6" fillId="5" borderId="0" xfId="0" applyFont="1" applyFill="1"/>
    <xf numFmtId="9" fontId="6" fillId="5" borderId="0" xfId="0" applyNumberFormat="1" applyFont="1" applyFill="1"/>
    <xf numFmtId="0" fontId="3" fillId="5" borderId="0" xfId="0" applyFont="1" applyFill="1"/>
    <xf numFmtId="0" fontId="4" fillId="5" borderId="5" xfId="1" applyNumberFormat="1" applyFont="1" applyFill="1" applyBorder="1"/>
    <xf numFmtId="0" fontId="14" fillId="2" borderId="2" xfId="1" applyNumberFormat="1" applyFont="1" applyFill="1" applyBorder="1" applyAlignment="1">
      <alignment horizontal="center"/>
    </xf>
    <xf numFmtId="0" fontId="8" fillId="3" borderId="7" xfId="1" applyNumberFormat="1" applyFont="1" applyFill="1" applyBorder="1"/>
    <xf numFmtId="0" fontId="8" fillId="5" borderId="5" xfId="1" applyNumberFormat="1" applyFont="1" applyFill="1" applyBorder="1"/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11" xfId="1" applyNumberFormat="1" applyFont="1" applyFill="1" applyBorder="1" applyAlignment="1">
      <alignment horizontal="center" vertical="center" textRotation="90" wrapText="1"/>
    </xf>
    <xf numFmtId="0" fontId="4" fillId="2" borderId="15" xfId="1" applyNumberFormat="1" applyFont="1" applyFill="1" applyBorder="1" applyAlignment="1">
      <alignment horizontal="center" vertical="center" textRotation="90" wrapText="1"/>
    </xf>
    <xf numFmtId="0" fontId="4" fillId="2" borderId="20" xfId="1" applyNumberFormat="1" applyFont="1" applyFill="1" applyBorder="1" applyAlignment="1">
      <alignment horizontal="center" vertical="center" textRotation="90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textRotation="90" wrapText="1"/>
      <protection locked="0"/>
    </xf>
    <xf numFmtId="0" fontId="10" fillId="2" borderId="21" xfId="0" applyFont="1" applyFill="1" applyBorder="1" applyAlignment="1">
      <alignment horizontal="center"/>
    </xf>
    <xf numFmtId="3" fontId="8" fillId="2" borderId="8" xfId="1" applyNumberFormat="1" applyFont="1" applyFill="1" applyBorder="1" applyAlignment="1">
      <alignment horizontal="right"/>
    </xf>
    <xf numFmtId="0" fontId="10" fillId="2" borderId="36" xfId="0" applyFont="1" applyFill="1" applyBorder="1" applyAlignment="1">
      <alignment horizontal="center"/>
    </xf>
    <xf numFmtId="166" fontId="8" fillId="2" borderId="2" xfId="2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right"/>
    </xf>
    <xf numFmtId="0" fontId="8" fillId="2" borderId="8" xfId="1" applyNumberFormat="1" applyFont="1" applyFill="1" applyBorder="1" applyAlignment="1">
      <alignment horizontal="left" wrapText="1"/>
    </xf>
    <xf numFmtId="1" fontId="7" fillId="3" borderId="2" xfId="1" applyNumberFormat="1" applyFont="1" applyFill="1" applyBorder="1" applyAlignment="1">
      <alignment horizontal="center"/>
    </xf>
    <xf numFmtId="0" fontId="15" fillId="2" borderId="2" xfId="1" applyNumberFormat="1" applyFont="1" applyFill="1" applyBorder="1" applyAlignment="1">
      <alignment horizontal="left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textRotation="90" wrapText="1"/>
    </xf>
    <xf numFmtId="0" fontId="4" fillId="2" borderId="11" xfId="1" applyNumberFormat="1" applyFont="1" applyFill="1" applyBorder="1" applyAlignment="1">
      <alignment horizontal="center" vertical="center" textRotation="90" wrapText="1"/>
    </xf>
    <xf numFmtId="0" fontId="4" fillId="2" borderId="15" xfId="1" applyNumberFormat="1" applyFont="1" applyFill="1" applyBorder="1" applyAlignment="1">
      <alignment horizontal="center" vertical="center" textRotation="90" wrapText="1"/>
    </xf>
    <xf numFmtId="0" fontId="4" fillId="2" borderId="20" xfId="1" applyNumberFormat="1" applyFont="1" applyFill="1" applyBorder="1" applyAlignment="1">
      <alignment horizontal="center" vertical="center" textRotation="90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textRotation="90" wrapText="1"/>
      <protection locked="0"/>
    </xf>
    <xf numFmtId="0" fontId="8" fillId="2" borderId="8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horizontal="left" vertical="top"/>
    </xf>
    <xf numFmtId="0" fontId="8" fillId="2" borderId="8" xfId="1" applyNumberFormat="1" applyFont="1" applyFill="1" applyBorder="1" applyAlignment="1">
      <alignment horizontal="center" vertical="top" wrapText="1"/>
    </xf>
    <xf numFmtId="0" fontId="4" fillId="2" borderId="8" xfId="1" applyNumberFormat="1" applyFont="1" applyFill="1" applyBorder="1" applyAlignment="1"/>
    <xf numFmtId="0" fontId="8" fillId="2" borderId="0" xfId="0" applyFont="1" applyFill="1" applyBorder="1" applyAlignment="1" applyProtection="1">
      <alignment horizontal="left"/>
      <protection locked="0"/>
    </xf>
    <xf numFmtId="14" fontId="8" fillId="2" borderId="8" xfId="1" applyNumberFormat="1" applyFont="1" applyFill="1" applyBorder="1" applyAlignment="1">
      <alignment horizontal="left" wrapText="1"/>
    </xf>
    <xf numFmtId="0" fontId="0" fillId="2" borderId="2" xfId="0" applyFill="1" applyBorder="1"/>
    <xf numFmtId="0" fontId="5" fillId="2" borderId="2" xfId="0" applyFont="1" applyFill="1" applyBorder="1"/>
    <xf numFmtId="0" fontId="8" fillId="7" borderId="2" xfId="1" applyNumberFormat="1" applyFont="1" applyFill="1" applyBorder="1" applyAlignment="1">
      <alignment horizontal="left"/>
    </xf>
    <xf numFmtId="0" fontId="15" fillId="7" borderId="2" xfId="1" applyNumberFormat="1" applyFont="1" applyFill="1" applyBorder="1" applyAlignment="1">
      <alignment horizontal="left"/>
    </xf>
    <xf numFmtId="0" fontId="4" fillId="7" borderId="2" xfId="1" applyNumberFormat="1" applyFont="1" applyFill="1" applyBorder="1" applyAlignment="1">
      <alignment horizontal="left"/>
    </xf>
    <xf numFmtId="0" fontId="4" fillId="7" borderId="8" xfId="1" applyNumberFormat="1" applyFont="1" applyFill="1" applyBorder="1" applyAlignment="1">
      <alignment horizontal="left"/>
    </xf>
    <xf numFmtId="0" fontId="4" fillId="2" borderId="8" xfId="1" applyNumberFormat="1" applyFont="1" applyFill="1" applyBorder="1" applyAlignment="1">
      <alignment horizontal="left" wrapText="1"/>
    </xf>
    <xf numFmtId="14" fontId="4" fillId="2" borderId="8" xfId="1" applyNumberFormat="1" applyFont="1" applyFill="1" applyBorder="1" applyAlignment="1">
      <alignment horizontal="left" wrapText="1"/>
    </xf>
    <xf numFmtId="49" fontId="8" fillId="2" borderId="8" xfId="0" applyNumberFormat="1" applyFont="1" applyFill="1" applyBorder="1" applyAlignment="1" applyProtection="1">
      <alignment horizontal="left"/>
      <protection locked="0"/>
    </xf>
    <xf numFmtId="49" fontId="4" fillId="2" borderId="8" xfId="0" applyNumberFormat="1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textRotation="90" wrapText="1"/>
      <protection locked="0"/>
    </xf>
    <xf numFmtId="0" fontId="4" fillId="2" borderId="11" xfId="1" applyNumberFormat="1" applyFont="1" applyFill="1" applyBorder="1" applyAlignment="1">
      <alignment horizontal="center" vertical="center" textRotation="90" wrapText="1"/>
    </xf>
    <xf numFmtId="0" fontId="4" fillId="2" borderId="15" xfId="1" applyNumberFormat="1" applyFont="1" applyFill="1" applyBorder="1" applyAlignment="1">
      <alignment horizontal="center" vertical="center" textRotation="90" wrapText="1"/>
    </xf>
    <xf numFmtId="0" fontId="4" fillId="2" borderId="20" xfId="1" applyNumberFormat="1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textRotation="90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left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textRotation="90" wrapText="1"/>
    </xf>
    <xf numFmtId="0" fontId="4" fillId="2" borderId="11" xfId="1" applyNumberFormat="1" applyFont="1" applyFill="1" applyBorder="1" applyAlignment="1">
      <alignment horizontal="center" vertical="center" textRotation="90" wrapText="1"/>
    </xf>
    <xf numFmtId="0" fontId="4" fillId="2" borderId="15" xfId="1" applyNumberFormat="1" applyFont="1" applyFill="1" applyBorder="1" applyAlignment="1">
      <alignment horizontal="center" vertical="center" textRotation="90" wrapText="1"/>
    </xf>
    <xf numFmtId="0" fontId="4" fillId="2" borderId="20" xfId="1" applyNumberFormat="1" applyFont="1" applyFill="1" applyBorder="1" applyAlignment="1">
      <alignment horizontal="center" vertical="center" textRotation="90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/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textRotation="90" wrapText="1"/>
      <protection locked="0"/>
    </xf>
    <xf numFmtId="0" fontId="17" fillId="2" borderId="2" xfId="1" applyNumberFormat="1" applyFont="1" applyFill="1" applyBorder="1" applyAlignment="1">
      <alignment horizontal="left" wrapText="1"/>
    </xf>
    <xf numFmtId="0" fontId="19" fillId="2" borderId="2" xfId="1" applyNumberFormat="1" applyFont="1" applyFill="1" applyBorder="1" applyAlignment="1">
      <alignment horizontal="left" wrapText="1"/>
    </xf>
    <xf numFmtId="0" fontId="20" fillId="2" borderId="2" xfId="1" applyNumberFormat="1" applyFont="1" applyFill="1" applyBorder="1" applyAlignment="1">
      <alignment wrapText="1"/>
    </xf>
    <xf numFmtId="0" fontId="18" fillId="2" borderId="8" xfId="1" applyNumberFormat="1" applyFont="1" applyFill="1" applyBorder="1" applyAlignment="1">
      <alignment horizontal="left" wrapText="1"/>
    </xf>
    <xf numFmtId="0" fontId="16" fillId="2" borderId="2" xfId="1" applyNumberFormat="1" applyFont="1" applyFill="1" applyBorder="1" applyAlignment="1">
      <alignment wrapText="1"/>
    </xf>
    <xf numFmtId="0" fontId="17" fillId="2" borderId="2" xfId="1" applyNumberFormat="1" applyFont="1" applyFill="1" applyBorder="1" applyAlignment="1">
      <alignment wrapText="1"/>
    </xf>
    <xf numFmtId="0" fontId="7" fillId="2" borderId="5" xfId="1" applyNumberFormat="1" applyFont="1" applyFill="1" applyBorder="1" applyAlignment="1"/>
    <xf numFmtId="9" fontId="5" fillId="2" borderId="0" xfId="0" applyNumberFormat="1" applyFont="1" applyFill="1"/>
    <xf numFmtId="0" fontId="8" fillId="2" borderId="5" xfId="1" applyNumberFormat="1" applyFont="1" applyFill="1" applyBorder="1" applyAlignment="1"/>
    <xf numFmtId="0" fontId="8" fillId="2" borderId="7" xfId="1" applyNumberFormat="1" applyFont="1" applyFill="1" applyBorder="1" applyAlignment="1"/>
    <xf numFmtId="0" fontId="4" fillId="2" borderId="5" xfId="1" applyNumberFormat="1" applyFont="1" applyFill="1" applyBorder="1" applyAlignment="1"/>
    <xf numFmtId="0" fontId="4" fillId="2" borderId="7" xfId="1" applyNumberFormat="1" applyFont="1" applyFill="1" applyBorder="1" applyAlignment="1"/>
    <xf numFmtId="0" fontId="4" fillId="2" borderId="0" xfId="0" applyFont="1" applyFill="1" applyAlignment="1"/>
    <xf numFmtId="0" fontId="13" fillId="2" borderId="8" xfId="1" applyNumberFormat="1" applyFont="1" applyFill="1" applyBorder="1" applyAlignment="1">
      <alignment horizontal="left"/>
    </xf>
    <xf numFmtId="0" fontId="8" fillId="2" borderId="8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18" fillId="2" borderId="7" xfId="1" applyNumberFormat="1" applyFont="1" applyFill="1" applyBorder="1" applyAlignment="1"/>
    <xf numFmtId="0" fontId="18" fillId="2" borderId="5" xfId="1" applyNumberFormat="1" applyFont="1" applyFill="1" applyBorder="1" applyAlignment="1"/>
    <xf numFmtId="1" fontId="7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0" fontId="0" fillId="2" borderId="0" xfId="0" applyFill="1" applyAlignment="1"/>
    <xf numFmtId="0" fontId="5" fillId="2" borderId="0" xfId="0" applyFont="1" applyFill="1" applyAlignment="1"/>
    <xf numFmtId="16" fontId="8" fillId="2" borderId="2" xfId="0" applyNumberFormat="1" applyFont="1" applyFill="1" applyBorder="1" applyAlignment="1">
      <alignment horizontal="center" vertical="top" textRotation="90" wrapText="1"/>
    </xf>
    <xf numFmtId="0" fontId="10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8" fillId="2" borderId="0" xfId="0" applyFont="1" applyFill="1" applyAlignment="1"/>
    <xf numFmtId="0" fontId="4" fillId="2" borderId="1" xfId="1" applyNumberFormat="1" applyFont="1" applyFill="1" applyBorder="1" applyAlignment="1"/>
    <xf numFmtId="0" fontId="4" fillId="2" borderId="9" xfId="1" applyNumberFormat="1" applyFont="1" applyFill="1" applyBorder="1" applyAlignment="1"/>
    <xf numFmtId="0" fontId="4" fillId="2" borderId="6" xfId="1" applyNumberFormat="1" applyFont="1" applyFill="1" applyBorder="1" applyAlignment="1"/>
    <xf numFmtId="0" fontId="4" fillId="2" borderId="3" xfId="1" applyNumberFormat="1" applyFont="1" applyFill="1" applyBorder="1" applyAlignment="1"/>
    <xf numFmtId="1" fontId="4" fillId="2" borderId="2" xfId="1" applyNumberFormat="1" applyFont="1" applyFill="1" applyBorder="1" applyAlignment="1"/>
    <xf numFmtId="1" fontId="4" fillId="2" borderId="11" xfId="1" applyNumberFormat="1" applyFont="1" applyFill="1" applyBorder="1" applyAlignment="1"/>
    <xf numFmtId="1" fontId="4" fillId="2" borderId="6" xfId="1" applyNumberFormat="1" applyFont="1" applyFill="1" applyBorder="1" applyAlignment="1"/>
    <xf numFmtId="0" fontId="4" fillId="2" borderId="6" xfId="1" applyNumberFormat="1" applyFont="1" applyFill="1" applyBorder="1" applyAlignment="1">
      <alignment horizontal="center" wrapText="1"/>
    </xf>
    <xf numFmtId="0" fontId="4" fillId="2" borderId="5" xfId="1" applyNumberFormat="1" applyFont="1" applyFill="1" applyBorder="1" applyAlignment="1">
      <alignment horizontal="center" wrapText="1"/>
    </xf>
    <xf numFmtId="0" fontId="4" fillId="2" borderId="0" xfId="1" applyNumberFormat="1" applyFont="1" applyFill="1" applyAlignment="1"/>
    <xf numFmtId="0" fontId="4" fillId="2" borderId="11" xfId="1" applyNumberFormat="1" applyFont="1" applyFill="1" applyBorder="1" applyAlignment="1"/>
    <xf numFmtId="0" fontId="4" fillId="2" borderId="13" xfId="1" applyNumberFormat="1" applyFont="1" applyFill="1" applyBorder="1" applyAlignment="1"/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textRotation="90" wrapText="1"/>
      <protection locked="0"/>
    </xf>
    <xf numFmtId="0" fontId="4" fillId="2" borderId="11" xfId="1" applyNumberFormat="1" applyFont="1" applyFill="1" applyBorder="1" applyAlignment="1">
      <alignment horizontal="center" vertical="center" textRotation="90" wrapText="1"/>
    </xf>
    <xf numFmtId="0" fontId="4" fillId="2" borderId="15" xfId="1" applyNumberFormat="1" applyFont="1" applyFill="1" applyBorder="1" applyAlignment="1">
      <alignment horizontal="center" vertical="center" textRotation="90" wrapText="1"/>
    </xf>
    <xf numFmtId="0" fontId="4" fillId="2" borderId="20" xfId="1" applyNumberFormat="1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textRotation="90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4" fillId="7" borderId="2" xfId="1" applyNumberFormat="1" applyFont="1" applyFill="1" applyBorder="1" applyAlignment="1">
      <alignment horizontal="center"/>
    </xf>
    <xf numFmtId="0" fontId="4" fillId="7" borderId="2" xfId="1" applyNumberFormat="1" applyFont="1" applyFill="1" applyBorder="1" applyAlignment="1">
      <alignment wrapText="1"/>
    </xf>
    <xf numFmtId="0" fontId="8" fillId="7" borderId="2" xfId="0" applyFont="1" applyFill="1" applyBorder="1" applyAlignment="1" applyProtection="1">
      <alignment horizontal="left"/>
      <protection locked="0"/>
    </xf>
    <xf numFmtId="14" fontId="8" fillId="7" borderId="2" xfId="0" applyNumberFormat="1" applyFont="1" applyFill="1" applyBorder="1" applyAlignment="1" applyProtection="1">
      <alignment horizontal="left"/>
      <protection locked="0"/>
    </xf>
    <xf numFmtId="14" fontId="4" fillId="7" borderId="2" xfId="0" applyNumberFormat="1" applyFont="1" applyFill="1" applyBorder="1" applyAlignment="1" applyProtection="1">
      <alignment horizontal="left"/>
      <protection locked="0"/>
    </xf>
    <xf numFmtId="2" fontId="4" fillId="7" borderId="2" xfId="1" applyNumberFormat="1" applyFont="1" applyFill="1" applyBorder="1" applyAlignment="1">
      <alignment horizontal="center"/>
    </xf>
    <xf numFmtId="0" fontId="8" fillId="7" borderId="2" xfId="1" applyNumberFormat="1" applyFont="1" applyFill="1" applyBorder="1" applyAlignment="1"/>
    <xf numFmtId="3" fontId="8" fillId="7" borderId="2" xfId="1" applyNumberFormat="1" applyFont="1" applyFill="1" applyBorder="1" applyAlignment="1">
      <alignment horizontal="right"/>
    </xf>
    <xf numFmtId="0" fontId="8" fillId="7" borderId="2" xfId="1" applyNumberFormat="1" applyFont="1" applyFill="1" applyBorder="1" applyAlignment="1">
      <alignment horizontal="center"/>
    </xf>
    <xf numFmtId="1" fontId="12" fillId="7" borderId="2" xfId="1" applyNumberFormat="1" applyFont="1" applyFill="1" applyBorder="1" applyAlignment="1">
      <alignment horizontal="center"/>
    </xf>
    <xf numFmtId="165" fontId="4" fillId="7" borderId="2" xfId="1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right"/>
    </xf>
    <xf numFmtId="165" fontId="8" fillId="7" borderId="2" xfId="0" applyNumberFormat="1" applyFont="1" applyFill="1" applyBorder="1" applyAlignment="1">
      <alignment horizontal="right"/>
    </xf>
    <xf numFmtId="1" fontId="4" fillId="7" borderId="2" xfId="1" applyNumberFormat="1" applyFont="1" applyFill="1" applyBorder="1" applyAlignment="1">
      <alignment horizontal="center"/>
    </xf>
    <xf numFmtId="164" fontId="4" fillId="7" borderId="2" xfId="1" applyNumberFormat="1" applyFont="1" applyFill="1" applyBorder="1" applyAlignment="1">
      <alignment horizontal="center"/>
    </xf>
    <xf numFmtId="3" fontId="4" fillId="7" borderId="2" xfId="1" applyNumberFormat="1" applyFont="1" applyFill="1" applyBorder="1" applyAlignment="1">
      <alignment horizontal="right"/>
    </xf>
    <xf numFmtId="3" fontId="8" fillId="7" borderId="8" xfId="1" applyNumberFormat="1" applyFont="1" applyFill="1" applyBorder="1" applyAlignment="1">
      <alignment horizontal="right"/>
    </xf>
    <xf numFmtId="0" fontId="4" fillId="7" borderId="2" xfId="1" applyNumberFormat="1" applyFont="1" applyFill="1" applyBorder="1" applyAlignment="1"/>
    <xf numFmtId="0" fontId="5" fillId="7" borderId="0" xfId="0" applyFont="1" applyFill="1"/>
    <xf numFmtId="0" fontId="18" fillId="7" borderId="7" xfId="1" applyNumberFormat="1" applyFont="1" applyFill="1" applyBorder="1" applyAlignment="1"/>
    <xf numFmtId="0" fontId="18" fillId="7" borderId="5" xfId="1" applyNumberFormat="1" applyFont="1" applyFill="1" applyBorder="1" applyAlignment="1"/>
    <xf numFmtId="9" fontId="5" fillId="7" borderId="0" xfId="0" applyNumberFormat="1" applyFont="1" applyFill="1"/>
    <xf numFmtId="0" fontId="4" fillId="7" borderId="8" xfId="1" applyNumberFormat="1" applyFont="1" applyFill="1" applyBorder="1" applyAlignment="1">
      <alignment horizontal="center"/>
    </xf>
    <xf numFmtId="0" fontId="4" fillId="7" borderId="8" xfId="1" applyNumberFormat="1" applyFont="1" applyFill="1" applyBorder="1" applyAlignment="1">
      <alignment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textRotation="90" wrapText="1"/>
    </xf>
    <xf numFmtId="0" fontId="4" fillId="2" borderId="11" xfId="1" applyNumberFormat="1" applyFont="1" applyFill="1" applyBorder="1" applyAlignment="1">
      <alignment horizontal="center" vertical="center" textRotation="90" wrapText="1"/>
    </xf>
    <xf numFmtId="0" fontId="4" fillId="2" borderId="15" xfId="1" applyNumberFormat="1" applyFont="1" applyFill="1" applyBorder="1" applyAlignment="1">
      <alignment horizontal="center" vertical="center" textRotation="90" wrapText="1"/>
    </xf>
    <xf numFmtId="0" fontId="4" fillId="2" borderId="20" xfId="1" applyNumberFormat="1" applyFont="1" applyFill="1" applyBorder="1" applyAlignment="1">
      <alignment horizontal="center" vertical="center" textRotation="90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textRotation="90" wrapText="1"/>
      <protection locked="0"/>
    </xf>
    <xf numFmtId="165" fontId="4" fillId="2" borderId="2" xfId="1" applyNumberFormat="1" applyFont="1" applyFill="1" applyBorder="1" applyAlignment="1">
      <alignment horizontal="right"/>
    </xf>
    <xf numFmtId="165" fontId="8" fillId="2" borderId="2" xfId="1" applyNumberFormat="1" applyFont="1" applyFill="1" applyBorder="1" applyAlignment="1">
      <alignment horizontal="right"/>
    </xf>
    <xf numFmtId="0" fontId="13" fillId="2" borderId="8" xfId="1" applyNumberFormat="1" applyFont="1" applyFill="1" applyBorder="1" applyAlignment="1">
      <alignment horizontal="center"/>
    </xf>
    <xf numFmtId="0" fontId="7" fillId="2" borderId="8" xfId="1" applyNumberFormat="1" applyFont="1" applyFill="1" applyBorder="1" applyAlignment="1">
      <alignment horizontal="left"/>
    </xf>
    <xf numFmtId="0" fontId="23" fillId="2" borderId="2" xfId="1" applyNumberFormat="1" applyFont="1" applyFill="1" applyBorder="1" applyAlignment="1">
      <alignment horizontal="left"/>
    </xf>
    <xf numFmtId="0" fontId="24" fillId="2" borderId="2" xfId="1" applyNumberFormat="1" applyFont="1" applyFill="1" applyBorder="1" applyAlignment="1">
      <alignment horizontal="left" wrapText="1"/>
    </xf>
    <xf numFmtId="0" fontId="7" fillId="2" borderId="15" xfId="1" applyNumberFormat="1" applyFont="1" applyFill="1" applyBorder="1" applyAlignment="1">
      <alignment horizontal="center"/>
    </xf>
    <xf numFmtId="0" fontId="7" fillId="2" borderId="10" xfId="1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" wrapText="1"/>
    </xf>
    <xf numFmtId="0" fontId="8" fillId="2" borderId="0" xfId="0" applyFont="1" applyFill="1" applyBorder="1"/>
    <xf numFmtId="1" fontId="4" fillId="2" borderId="0" xfId="1" applyNumberFormat="1" applyFont="1" applyFill="1" applyBorder="1" applyAlignment="1"/>
    <xf numFmtId="2" fontId="4" fillId="3" borderId="2" xfId="1" applyNumberFormat="1" applyFont="1" applyFill="1" applyBorder="1" applyAlignment="1">
      <alignment horizontal="center"/>
    </xf>
    <xf numFmtId="3" fontId="8" fillId="3" borderId="2" xfId="1" applyNumberFormat="1" applyFont="1" applyFill="1" applyBorder="1" applyAlignment="1">
      <alignment horizontal="right"/>
    </xf>
    <xf numFmtId="1" fontId="12" fillId="3" borderId="2" xfId="1" applyNumberFormat="1" applyFont="1" applyFill="1" applyBorder="1" applyAlignment="1">
      <alignment horizontal="center"/>
    </xf>
    <xf numFmtId="0" fontId="4" fillId="8" borderId="2" xfId="1" applyNumberFormat="1" applyFont="1" applyFill="1" applyBorder="1" applyAlignment="1">
      <alignment horizontal="center"/>
    </xf>
    <xf numFmtId="0" fontId="8" fillId="8" borderId="2" xfId="1" applyNumberFormat="1" applyFont="1" applyFill="1" applyBorder="1" applyAlignment="1">
      <alignment horizontal="center"/>
    </xf>
    <xf numFmtId="0" fontId="5" fillId="8" borderId="0" xfId="0" applyFont="1" applyFill="1"/>
    <xf numFmtId="0" fontId="8" fillId="8" borderId="2" xfId="0" applyFont="1" applyFill="1" applyBorder="1" applyAlignment="1" applyProtection="1">
      <alignment horizontal="left"/>
      <protection locked="0"/>
    </xf>
    <xf numFmtId="14" fontId="8" fillId="8" borderId="2" xfId="0" applyNumberFormat="1" applyFont="1" applyFill="1" applyBorder="1" applyAlignment="1" applyProtection="1">
      <alignment horizontal="left"/>
      <protection locked="0"/>
    </xf>
    <xf numFmtId="0" fontId="0" fillId="8" borderId="0" xfId="0" applyFill="1"/>
    <xf numFmtId="0" fontId="3" fillId="7" borderId="0" xfId="0" applyFont="1" applyFill="1"/>
    <xf numFmtId="0" fontId="8" fillId="8" borderId="7" xfId="1" applyNumberFormat="1" applyFont="1" applyFill="1" applyBorder="1"/>
    <xf numFmtId="0" fontId="4" fillId="8" borderId="2" xfId="1" applyNumberFormat="1" applyFont="1" applyFill="1" applyBorder="1" applyAlignment="1">
      <alignment horizontal="left"/>
    </xf>
    <xf numFmtId="0" fontId="4" fillId="8" borderId="2" xfId="1" applyNumberFormat="1" applyFont="1" applyFill="1" applyBorder="1" applyAlignment="1">
      <alignment wrapText="1"/>
    </xf>
    <xf numFmtId="2" fontId="4" fillId="8" borderId="2" xfId="1" applyNumberFormat="1" applyFont="1" applyFill="1" applyBorder="1" applyAlignment="1">
      <alignment horizontal="center"/>
    </xf>
    <xf numFmtId="0" fontId="8" fillId="8" borderId="2" xfId="1" applyNumberFormat="1" applyFont="1" applyFill="1" applyBorder="1" applyAlignment="1"/>
    <xf numFmtId="3" fontId="8" fillId="8" borderId="2" xfId="1" applyNumberFormat="1" applyFont="1" applyFill="1" applyBorder="1" applyAlignment="1">
      <alignment horizontal="right"/>
    </xf>
    <xf numFmtId="1" fontId="12" fillId="8" borderId="2" xfId="1" applyNumberFormat="1" applyFont="1" applyFill="1" applyBorder="1" applyAlignment="1">
      <alignment horizontal="center"/>
    </xf>
    <xf numFmtId="165" fontId="4" fillId="8" borderId="2" xfId="1" applyNumberFormat="1" applyFont="1" applyFill="1" applyBorder="1" applyAlignment="1">
      <alignment horizontal="center"/>
    </xf>
    <xf numFmtId="3" fontId="8" fillId="8" borderId="2" xfId="0" applyNumberFormat="1" applyFont="1" applyFill="1" applyBorder="1" applyAlignment="1">
      <alignment horizontal="right"/>
    </xf>
    <xf numFmtId="165" fontId="8" fillId="8" borderId="2" xfId="0" applyNumberFormat="1" applyFont="1" applyFill="1" applyBorder="1" applyAlignment="1">
      <alignment horizontal="right"/>
    </xf>
    <xf numFmtId="1" fontId="4" fillId="8" borderId="2" xfId="1" applyNumberFormat="1" applyFont="1" applyFill="1" applyBorder="1" applyAlignment="1">
      <alignment horizontal="center"/>
    </xf>
    <xf numFmtId="164" fontId="4" fillId="8" borderId="2" xfId="1" applyNumberFormat="1" applyFont="1" applyFill="1" applyBorder="1" applyAlignment="1">
      <alignment horizontal="center"/>
    </xf>
    <xf numFmtId="3" fontId="4" fillId="8" borderId="2" xfId="1" applyNumberFormat="1" applyFont="1" applyFill="1" applyBorder="1" applyAlignment="1">
      <alignment horizontal="right"/>
    </xf>
    <xf numFmtId="3" fontId="8" fillId="8" borderId="8" xfId="1" applyNumberFormat="1" applyFont="1" applyFill="1" applyBorder="1" applyAlignment="1">
      <alignment horizontal="right"/>
    </xf>
    <xf numFmtId="9" fontId="5" fillId="8" borderId="0" xfId="0" applyNumberFormat="1" applyFont="1" applyFill="1"/>
    <xf numFmtId="0" fontId="4" fillId="8" borderId="5" xfId="1" applyNumberFormat="1" applyFont="1" applyFill="1" applyBorder="1"/>
    <xf numFmtId="0" fontId="8" fillId="8" borderId="5" xfId="1" applyNumberFormat="1" applyFont="1" applyFill="1" applyBorder="1"/>
    <xf numFmtId="2" fontId="8" fillId="8" borderId="2" xfId="1" applyNumberFormat="1" applyFont="1" applyFill="1" applyBorder="1" applyAlignment="1">
      <alignment horizontal="center"/>
    </xf>
    <xf numFmtId="165" fontId="8" fillId="8" borderId="2" xfId="1" applyNumberFormat="1" applyFont="1" applyFill="1" applyBorder="1" applyAlignment="1">
      <alignment horizontal="center"/>
    </xf>
    <xf numFmtId="1" fontId="8" fillId="8" borderId="2" xfId="1" applyNumberFormat="1" applyFont="1" applyFill="1" applyBorder="1" applyAlignment="1">
      <alignment horizontal="center"/>
    </xf>
    <xf numFmtId="164" fontId="8" fillId="8" borderId="2" xfId="1" applyNumberFormat="1" applyFont="1" applyFill="1" applyBorder="1" applyAlignment="1">
      <alignment horizontal="center"/>
    </xf>
    <xf numFmtId="0" fontId="8" fillId="8" borderId="2" xfId="1" applyNumberFormat="1" applyFont="1" applyFill="1" applyBorder="1" applyAlignment="1">
      <alignment wrapText="1"/>
    </xf>
    <xf numFmtId="0" fontId="0" fillId="2" borderId="0" xfId="0" applyFont="1" applyFill="1"/>
    <xf numFmtId="0" fontId="6" fillId="2" borderId="0" xfId="0" applyFont="1" applyFill="1"/>
    <xf numFmtId="1" fontId="0" fillId="2" borderId="0" xfId="0" applyNumberFormat="1" applyFont="1" applyFill="1"/>
    <xf numFmtId="0" fontId="12" fillId="2" borderId="2" xfId="0" applyFont="1" applyFill="1" applyBorder="1" applyAlignment="1" applyProtection="1">
      <alignment horizontal="left"/>
      <protection locked="0"/>
    </xf>
    <xf numFmtId="49" fontId="12" fillId="2" borderId="2" xfId="0" applyNumberFormat="1" applyFont="1" applyFill="1" applyBorder="1" applyAlignment="1" applyProtection="1">
      <alignment horizontal="left"/>
      <protection locked="0"/>
    </xf>
    <xf numFmtId="0" fontId="4" fillId="3" borderId="0" xfId="1" applyNumberFormat="1" applyFont="1" applyFill="1"/>
    <xf numFmtId="0" fontId="4" fillId="3" borderId="0" xfId="1" applyNumberFormat="1" applyFont="1" applyFill="1" applyBorder="1"/>
    <xf numFmtId="0" fontId="10" fillId="3" borderId="22" xfId="0" applyFont="1" applyFill="1" applyBorder="1" applyAlignment="1">
      <alignment horizontal="center"/>
    </xf>
    <xf numFmtId="3" fontId="4" fillId="3" borderId="2" xfId="1" applyNumberFormat="1" applyFont="1" applyFill="1" applyBorder="1" applyAlignment="1">
      <alignment horizontal="right"/>
    </xf>
    <xf numFmtId="1" fontId="7" fillId="3" borderId="2" xfId="1" applyNumberFormat="1" applyFont="1" applyFill="1" applyBorder="1" applyAlignment="1"/>
    <xf numFmtId="3" fontId="7" fillId="3" borderId="2" xfId="1" applyNumberFormat="1" applyFont="1" applyFill="1" applyBorder="1" applyAlignment="1"/>
    <xf numFmtId="1" fontId="10" fillId="3" borderId="2" xfId="1" applyNumberFormat="1" applyFont="1" applyFill="1" applyBorder="1" applyAlignment="1">
      <alignment horizontal="center"/>
    </xf>
    <xf numFmtId="3" fontId="4" fillId="3" borderId="0" xfId="0" applyNumberFormat="1" applyFont="1" applyFill="1"/>
    <xf numFmtId="0" fontId="4" fillId="3" borderId="0" xfId="0" applyFont="1" applyFill="1"/>
    <xf numFmtId="0" fontId="2" fillId="3" borderId="0" xfId="0" applyFont="1" applyFill="1"/>
    <xf numFmtId="0" fontId="4" fillId="3" borderId="2" xfId="0" applyFont="1" applyFill="1" applyBorder="1" applyAlignment="1"/>
    <xf numFmtId="166" fontId="8" fillId="3" borderId="2" xfId="2" applyNumberFormat="1" applyFont="1" applyFill="1" applyBorder="1" applyAlignment="1">
      <alignment horizontal="right"/>
    </xf>
    <xf numFmtId="3" fontId="4" fillId="2" borderId="2" xfId="1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/>
    <xf numFmtId="0" fontId="7" fillId="2" borderId="3" xfId="1" applyNumberFormat="1" applyFont="1" applyFill="1" applyBorder="1" applyAlignment="1"/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0" fontId="11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textRotation="90" wrapText="1"/>
      <protection locked="0"/>
    </xf>
    <xf numFmtId="0" fontId="4" fillId="2" borderId="27" xfId="1" applyNumberFormat="1" applyFont="1" applyFill="1" applyBorder="1" applyAlignment="1">
      <alignment horizontal="center" vertical="center" textRotation="90" wrapText="1"/>
    </xf>
    <xf numFmtId="0" fontId="4" fillId="2" borderId="28" xfId="1" applyNumberFormat="1" applyFont="1" applyFill="1" applyBorder="1" applyAlignment="1">
      <alignment horizontal="center" vertical="center" textRotation="90" wrapText="1"/>
    </xf>
    <xf numFmtId="0" fontId="4" fillId="2" borderId="29" xfId="1" applyNumberFormat="1" applyFont="1" applyFill="1" applyBorder="1" applyAlignment="1">
      <alignment horizontal="center" vertical="center" textRotation="90" wrapText="1"/>
    </xf>
    <xf numFmtId="0" fontId="4" fillId="2" borderId="11" xfId="1" applyNumberFormat="1" applyFont="1" applyFill="1" applyBorder="1" applyAlignment="1">
      <alignment horizontal="center" vertical="center" textRotation="90" wrapText="1"/>
    </xf>
    <xf numFmtId="0" fontId="4" fillId="2" borderId="15" xfId="1" applyNumberFormat="1" applyFont="1" applyFill="1" applyBorder="1" applyAlignment="1">
      <alignment horizontal="center" vertical="center" textRotation="90" wrapText="1"/>
    </xf>
    <xf numFmtId="0" fontId="4" fillId="2" borderId="20" xfId="1" applyNumberFormat="1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1" applyNumberFormat="1" applyFont="1" applyFill="1" applyBorder="1" applyAlignment="1">
      <alignment horizontal="center" vertical="center" wrapText="1"/>
    </xf>
    <xf numFmtId="0" fontId="4" fillId="2" borderId="15" xfId="1" applyNumberFormat="1" applyFont="1" applyFill="1" applyBorder="1" applyAlignment="1">
      <alignment horizontal="center" vertical="center" wrapText="1"/>
    </xf>
    <xf numFmtId="0" fontId="4" fillId="2" borderId="20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center" vertical="center" textRotation="90" wrapText="1"/>
    </xf>
    <xf numFmtId="0" fontId="8" fillId="2" borderId="25" xfId="0" applyFont="1" applyFill="1" applyBorder="1" applyAlignment="1">
      <alignment horizontal="center" vertical="center" textRotation="90" wrapText="1"/>
    </xf>
    <xf numFmtId="0" fontId="8" fillId="2" borderId="26" xfId="0" applyFont="1" applyFill="1" applyBorder="1" applyAlignment="1">
      <alignment horizontal="center" vertical="center" textRotation="90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3" borderId="11" xfId="1" applyNumberFormat="1" applyFont="1" applyFill="1" applyBorder="1" applyAlignment="1">
      <alignment horizontal="center" vertical="center" textRotation="90" wrapText="1"/>
    </xf>
    <xf numFmtId="0" fontId="4" fillId="3" borderId="15" xfId="1" applyNumberFormat="1" applyFont="1" applyFill="1" applyBorder="1" applyAlignment="1">
      <alignment horizontal="center" vertical="center" textRotation="90" wrapText="1"/>
    </xf>
    <xf numFmtId="0" fontId="4" fillId="3" borderId="20" xfId="1" applyNumberFormat="1" applyFont="1" applyFill="1" applyBorder="1" applyAlignment="1">
      <alignment horizontal="center" vertical="center" textRotation="90" wrapText="1"/>
    </xf>
    <xf numFmtId="0" fontId="8" fillId="2" borderId="35" xfId="0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 textRotation="90" wrapText="1"/>
    </xf>
    <xf numFmtId="0" fontId="4" fillId="2" borderId="4" xfId="1" applyNumberFormat="1" applyFont="1" applyFill="1" applyBorder="1" applyAlignment="1">
      <alignment horizontal="center" vertical="center" textRotation="90" wrapText="1"/>
    </xf>
    <xf numFmtId="0" fontId="4" fillId="2" borderId="13" xfId="1" applyNumberFormat="1" applyFont="1" applyFill="1" applyBorder="1" applyAlignment="1">
      <alignment horizontal="center" vertical="center" textRotation="90" wrapText="1"/>
    </xf>
    <xf numFmtId="0" fontId="4" fillId="2" borderId="10" xfId="1" applyNumberFormat="1" applyFont="1" applyFill="1" applyBorder="1" applyAlignment="1">
      <alignment horizontal="center" vertical="center" textRotation="90" wrapText="1"/>
    </xf>
    <xf numFmtId="0" fontId="4" fillId="2" borderId="0" xfId="1" applyNumberFormat="1" applyFont="1" applyFill="1" applyBorder="1" applyAlignment="1">
      <alignment horizontal="center" vertical="center" textRotation="90" wrapText="1"/>
    </xf>
    <xf numFmtId="0" fontId="4" fillId="2" borderId="14" xfId="1" applyNumberFormat="1" applyFont="1" applyFill="1" applyBorder="1" applyAlignment="1">
      <alignment horizontal="center" vertical="center" textRotation="90" wrapText="1"/>
    </xf>
    <xf numFmtId="0" fontId="4" fillId="2" borderId="7" xfId="1" applyNumberFormat="1" applyFont="1" applyFill="1" applyBorder="1" applyAlignment="1">
      <alignment horizontal="center" vertical="center" textRotation="90" wrapText="1"/>
    </xf>
    <xf numFmtId="0" fontId="4" fillId="2" borderId="1" xfId="1" applyNumberFormat="1" applyFont="1" applyFill="1" applyBorder="1" applyAlignment="1">
      <alignment horizontal="center" vertical="center" textRotation="90" wrapText="1"/>
    </xf>
    <xf numFmtId="0" fontId="4" fillId="2" borderId="9" xfId="1" applyNumberFormat="1" applyFont="1" applyFill="1" applyBorder="1" applyAlignment="1">
      <alignment horizontal="center" vertical="center" textRotation="90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4" fillId="2" borderId="11" xfId="1" applyNumberFormat="1" applyFont="1" applyFill="1" applyBorder="1" applyAlignment="1">
      <alignment textRotation="90"/>
    </xf>
    <xf numFmtId="0" fontId="4" fillId="2" borderId="15" xfId="1" applyNumberFormat="1" applyFont="1" applyFill="1" applyBorder="1" applyAlignment="1">
      <alignment textRotation="90"/>
    </xf>
    <xf numFmtId="0" fontId="4" fillId="2" borderId="20" xfId="1" applyNumberFormat="1" applyFont="1" applyFill="1" applyBorder="1" applyAlignment="1">
      <alignment textRotation="90"/>
    </xf>
    <xf numFmtId="0" fontId="4" fillId="2" borderId="24" xfId="1" applyNumberFormat="1" applyFont="1" applyFill="1" applyBorder="1" applyAlignment="1">
      <alignment vertical="center" wrapText="1"/>
    </xf>
    <xf numFmtId="0" fontId="4" fillId="2" borderId="25" xfId="1" applyNumberFormat="1" applyFont="1" applyFill="1" applyBorder="1" applyAlignment="1">
      <alignment vertical="center" wrapText="1"/>
    </xf>
    <xf numFmtId="0" fontId="4" fillId="2" borderId="26" xfId="1" applyNumberFormat="1" applyFont="1" applyFill="1" applyBorder="1" applyAlignment="1">
      <alignment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textRotation="90" wrapText="1"/>
    </xf>
    <xf numFmtId="0" fontId="4" fillId="2" borderId="2" xfId="1" applyNumberFormat="1" applyFont="1" applyFill="1" applyBorder="1" applyAlignment="1">
      <alignment horizontal="center" vertical="center" textRotation="90" wrapText="1"/>
    </xf>
    <xf numFmtId="9" fontId="4" fillId="2" borderId="11" xfId="1" applyNumberFormat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textRotation="90"/>
    </xf>
    <xf numFmtId="0" fontId="2" fillId="2" borderId="20" xfId="0" applyFont="1" applyFill="1" applyBorder="1" applyAlignment="1">
      <alignment horizontal="center" textRotation="90"/>
    </xf>
    <xf numFmtId="0" fontId="7" fillId="2" borderId="10" xfId="1" applyNumberFormat="1" applyFont="1" applyFill="1" applyBorder="1" applyAlignment="1">
      <alignment horizontal="center" vertical="center" wrapText="1"/>
    </xf>
    <xf numFmtId="0" fontId="7" fillId="2" borderId="37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top" textRotation="90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1" xfId="1" applyNumberFormat="1" applyFont="1" applyFill="1" applyBorder="1" applyAlignment="1">
      <alignment horizontal="center" vertical="top" textRotation="90" wrapText="1"/>
    </xf>
    <xf numFmtId="0" fontId="3" fillId="2" borderId="15" xfId="1" applyNumberFormat="1" applyFont="1" applyFill="1" applyBorder="1" applyAlignment="1">
      <alignment horizontal="center" vertical="top" textRotation="90" wrapText="1"/>
    </xf>
    <xf numFmtId="0" fontId="3" fillId="2" borderId="20" xfId="1" applyNumberFormat="1" applyFont="1" applyFill="1" applyBorder="1" applyAlignment="1">
      <alignment horizontal="center" vertical="top" textRotation="90" wrapText="1"/>
    </xf>
    <xf numFmtId="0" fontId="22" fillId="2" borderId="2" xfId="0" applyFont="1" applyFill="1" applyBorder="1" applyAlignment="1">
      <alignment horizontal="center" vertical="center" wrapText="1"/>
    </xf>
    <xf numFmtId="0" fontId="4" fillId="2" borderId="11" xfId="1" applyNumberFormat="1" applyFont="1" applyFill="1" applyBorder="1" applyAlignment="1">
      <alignment horizontal="center" vertical="top" textRotation="90" wrapText="1"/>
    </xf>
    <xf numFmtId="0" fontId="4" fillId="2" borderId="15" xfId="1" applyNumberFormat="1" applyFont="1" applyFill="1" applyBorder="1" applyAlignment="1">
      <alignment horizontal="center" vertical="top" textRotation="90" wrapText="1"/>
    </xf>
    <xf numFmtId="0" fontId="4" fillId="2" borderId="20" xfId="1" applyNumberFormat="1" applyFont="1" applyFill="1" applyBorder="1" applyAlignment="1">
      <alignment horizontal="center" vertical="top" textRotation="90" wrapText="1"/>
    </xf>
    <xf numFmtId="0" fontId="21" fillId="2" borderId="11" xfId="1" applyNumberFormat="1" applyFont="1" applyFill="1" applyBorder="1" applyAlignment="1">
      <alignment horizontal="center" vertical="top" wrapText="1"/>
    </xf>
    <xf numFmtId="0" fontId="21" fillId="2" borderId="15" xfId="1" applyNumberFormat="1" applyFont="1" applyFill="1" applyBorder="1" applyAlignment="1">
      <alignment horizontal="center" vertical="top" wrapText="1"/>
    </xf>
    <xf numFmtId="0" fontId="21" fillId="2" borderId="20" xfId="1" applyNumberFormat="1" applyFont="1" applyFill="1" applyBorder="1" applyAlignment="1">
      <alignment horizontal="center" vertical="top" wrapText="1"/>
    </xf>
    <xf numFmtId="0" fontId="21" fillId="2" borderId="11" xfId="1" applyNumberFormat="1" applyFont="1" applyFill="1" applyBorder="1" applyAlignment="1">
      <alignment horizontal="center" vertical="center" textRotation="90" wrapText="1"/>
    </xf>
    <xf numFmtId="0" fontId="21" fillId="2" borderId="15" xfId="1" applyNumberFormat="1" applyFont="1" applyFill="1" applyBorder="1" applyAlignment="1">
      <alignment horizontal="center" vertical="center" textRotation="90" wrapText="1"/>
    </xf>
    <xf numFmtId="0" fontId="21" fillId="2" borderId="20" xfId="1" applyNumberFormat="1" applyFont="1" applyFill="1" applyBorder="1" applyAlignment="1">
      <alignment horizontal="center" vertical="center" textRotation="90" wrapText="1"/>
    </xf>
    <xf numFmtId="0" fontId="3" fillId="2" borderId="11" xfId="1" applyNumberFormat="1" applyFont="1" applyFill="1" applyBorder="1" applyAlignment="1">
      <alignment horizontal="center" vertical="top" wrapText="1"/>
    </xf>
    <xf numFmtId="0" fontId="3" fillId="2" borderId="15" xfId="1" applyNumberFormat="1" applyFont="1" applyFill="1" applyBorder="1" applyAlignment="1">
      <alignment horizontal="center" vertical="top" wrapText="1"/>
    </xf>
    <xf numFmtId="0" fontId="3" fillId="2" borderId="20" xfId="1" applyNumberFormat="1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>
      <alignment horizontal="center" vertical="top" wrapText="1"/>
    </xf>
    <xf numFmtId="0" fontId="8" fillId="2" borderId="3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vertical="top" wrapText="1"/>
    </xf>
    <xf numFmtId="0" fontId="8" fillId="2" borderId="28" xfId="0" applyFont="1" applyFill="1" applyBorder="1" applyAlignment="1">
      <alignment vertical="top" wrapText="1"/>
    </xf>
    <xf numFmtId="0" fontId="8" fillId="2" borderId="29" xfId="0" applyFont="1" applyFill="1" applyBorder="1" applyAlignment="1">
      <alignment vertical="top" wrapText="1"/>
    </xf>
    <xf numFmtId="0" fontId="7" fillId="2" borderId="40" xfId="1" applyNumberFormat="1" applyFont="1" applyFill="1" applyBorder="1" applyAlignment="1">
      <alignment horizontal="center"/>
    </xf>
    <xf numFmtId="0" fontId="7" fillId="2" borderId="41" xfId="1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 vertical="top" textRotation="90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Главная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E252"/>
  <sheetViews>
    <sheetView tabSelected="1" view="pageBreakPreview" zoomScale="115" zoomScaleSheetLayoutView="115" workbookViewId="0">
      <pane xSplit="6" ySplit="21" topLeftCell="AA22" activePane="bottomRight" state="frozen"/>
      <selection pane="topRight" activeCell="G1" sqref="G1"/>
      <selection pane="bottomLeft" activeCell="A19" sqref="A19"/>
      <selection pane="bottomRight" activeCell="AF1" sqref="AF1:AF1048576"/>
    </sheetView>
  </sheetViews>
  <sheetFormatPr defaultRowHeight="12.75" customHeight="1" x14ac:dyDescent="0.25"/>
  <cols>
    <col min="1" max="1" width="4.140625" style="5" customWidth="1"/>
    <col min="2" max="2" width="36.85546875" style="5" customWidth="1"/>
    <col min="3" max="3" width="19" style="5" customWidth="1"/>
    <col min="4" max="4" width="8.42578125" style="5" customWidth="1"/>
    <col min="5" max="5" width="24.28515625" style="5" customWidth="1"/>
    <col min="6" max="6" width="12.7109375" style="9" customWidth="1"/>
    <col min="7" max="7" width="14.85546875" style="9" customWidth="1"/>
    <col min="8" max="8" width="13.85546875" style="9" customWidth="1"/>
    <col min="9" max="9" width="15.42578125" style="9" customWidth="1"/>
    <col min="10" max="10" width="5.42578125" style="5" customWidth="1"/>
    <col min="11" max="11" width="8" style="5" customWidth="1"/>
    <col min="12" max="12" width="8.42578125" style="5" customWidth="1"/>
    <col min="13" max="13" width="6.85546875" style="5" customWidth="1"/>
    <col min="14" max="14" width="8.42578125" style="5" customWidth="1"/>
    <col min="15" max="15" width="15.85546875" style="5" customWidth="1"/>
    <col min="16" max="16" width="10.140625" style="5" customWidth="1"/>
    <col min="17" max="17" width="8.42578125" style="5" customWidth="1"/>
    <col min="18" max="18" width="7.5703125" style="5" customWidth="1"/>
    <col min="19" max="19" width="6.85546875" style="5" customWidth="1"/>
    <col min="20" max="20" width="5.85546875" style="5" customWidth="1"/>
    <col min="21" max="21" width="6.42578125" style="5" customWidth="1"/>
    <col min="22" max="22" width="7.140625" style="5" customWidth="1"/>
    <col min="23" max="23" width="7.5703125" style="5" customWidth="1"/>
    <col min="24" max="24" width="9.42578125" style="5" customWidth="1"/>
    <col min="25" max="25" width="14.85546875" style="5" customWidth="1"/>
    <col min="26" max="26" width="14.5703125" style="5" customWidth="1"/>
    <col min="27" max="27" width="14" style="5" customWidth="1"/>
    <col min="28" max="28" width="13.140625" style="5" customWidth="1"/>
    <col min="29" max="29" width="15.140625" style="5" customWidth="1"/>
    <col min="30" max="30" width="8.5703125" style="5" customWidth="1"/>
    <col min="31" max="31" width="16.28515625" style="5" customWidth="1"/>
    <col min="32" max="32" width="14.42578125" style="5" customWidth="1"/>
    <col min="33" max="33" width="10.7109375" style="5" customWidth="1"/>
    <col min="34" max="34" width="10.140625" style="5" customWidth="1"/>
    <col min="35" max="35" width="14.28515625" style="5" customWidth="1"/>
    <col min="36" max="36" width="9.5703125" style="5" customWidth="1"/>
    <col min="37" max="37" width="9.42578125" style="5" customWidth="1"/>
    <col min="38" max="38" width="9" style="5" customWidth="1"/>
    <col min="39" max="39" width="6.85546875" style="5" customWidth="1"/>
    <col min="40" max="40" width="9.28515625" style="5" customWidth="1"/>
    <col min="41" max="41" width="5.28515625" style="5" customWidth="1"/>
    <col min="42" max="42" width="8.85546875" style="5" customWidth="1"/>
    <col min="43" max="43" width="6.42578125" style="5" customWidth="1"/>
    <col min="44" max="44" width="9" style="5" customWidth="1"/>
    <col min="45" max="45" width="7" style="5" customWidth="1"/>
    <col min="46" max="46" width="8.85546875" style="5" customWidth="1"/>
    <col min="47" max="47" width="6" style="5" customWidth="1"/>
    <col min="48" max="48" width="9" style="5" customWidth="1"/>
    <col min="49" max="49" width="6" style="5" customWidth="1"/>
    <col min="50" max="50" width="11.7109375" style="5" customWidth="1"/>
    <col min="51" max="51" width="6" style="5" customWidth="1"/>
    <col min="52" max="52" width="9.5703125" style="5" customWidth="1"/>
    <col min="53" max="53" width="6.42578125" style="5" customWidth="1"/>
    <col min="54" max="54" width="6.28515625" style="5" customWidth="1"/>
    <col min="55" max="55" width="8" style="5" customWidth="1"/>
    <col min="56" max="56" width="11" style="5" customWidth="1"/>
    <col min="57" max="57" width="11.140625" style="5" customWidth="1"/>
    <col min="58" max="60" width="3" style="5" customWidth="1"/>
    <col min="61" max="61" width="9.7109375" style="5" customWidth="1"/>
    <col min="62" max="62" width="7.5703125" style="5" customWidth="1"/>
    <col min="63" max="63" width="16.140625" style="5" customWidth="1"/>
    <col min="64" max="64" width="5.140625" style="5" customWidth="1"/>
    <col min="65" max="65" width="11" style="5" customWidth="1"/>
    <col min="66" max="66" width="6.7109375" style="5" customWidth="1"/>
    <col min="67" max="67" width="19.140625" style="5" customWidth="1"/>
    <col min="68" max="68" width="11.42578125" style="384" customWidth="1"/>
    <col min="69" max="69" width="17.42578125" style="5" customWidth="1"/>
    <col min="70" max="70" width="16.7109375" style="5" customWidth="1"/>
    <col min="71" max="72" width="17.7109375" style="5" customWidth="1"/>
    <col min="73" max="73" width="14.42578125" style="5" customWidth="1"/>
    <col min="74" max="74" width="15.5703125" style="5" customWidth="1"/>
    <col min="75" max="75" width="16.28515625" style="5" customWidth="1"/>
    <col min="76" max="76" width="9.140625" style="370" customWidth="1"/>
  </cols>
  <sheetData>
    <row r="1" spans="1:75" ht="12.75" customHeight="1" x14ac:dyDescent="0.3">
      <c r="A1" s="14"/>
      <c r="B1" s="15" t="s">
        <v>0</v>
      </c>
      <c r="C1" s="14"/>
      <c r="D1" s="16"/>
      <c r="E1" s="17"/>
      <c r="F1" s="18"/>
      <c r="G1" s="18"/>
      <c r="H1" s="18"/>
      <c r="I1" s="18"/>
      <c r="J1" s="19"/>
      <c r="K1" s="16"/>
      <c r="L1" s="16"/>
      <c r="M1" s="20"/>
      <c r="N1" s="14"/>
      <c r="O1" s="14"/>
      <c r="P1" s="14"/>
      <c r="Q1" s="14"/>
      <c r="R1" s="19"/>
      <c r="S1" s="21"/>
      <c r="T1" s="22"/>
      <c r="U1" s="22"/>
      <c r="V1" s="22"/>
      <c r="W1" s="23"/>
      <c r="X1" s="24" t="s">
        <v>1</v>
      </c>
      <c r="Y1" s="22" t="s">
        <v>2</v>
      </c>
      <c r="Z1" s="22" t="s">
        <v>3</v>
      </c>
      <c r="AA1" s="22" t="s">
        <v>4</v>
      </c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375"/>
      <c r="BQ1" s="14"/>
      <c r="BR1" s="25"/>
      <c r="BS1" s="19"/>
      <c r="BT1" s="19"/>
      <c r="BU1" s="19"/>
      <c r="BV1" s="19"/>
      <c r="BW1" s="19"/>
    </row>
    <row r="2" spans="1:75" ht="12.75" customHeight="1" x14ac:dyDescent="0.3">
      <c r="A2" s="14" t="s">
        <v>214</v>
      </c>
      <c r="B2" s="18"/>
      <c r="C2" s="18"/>
      <c r="D2" s="16"/>
      <c r="E2" s="17"/>
      <c r="F2" s="18"/>
      <c r="G2" s="18"/>
      <c r="H2" s="18"/>
      <c r="I2" s="18"/>
      <c r="J2" s="19"/>
      <c r="K2" s="16"/>
      <c r="L2" s="16"/>
      <c r="M2" s="26"/>
      <c r="N2" s="14"/>
      <c r="O2" s="21"/>
      <c r="P2" s="21"/>
      <c r="Q2" s="21"/>
      <c r="R2" s="21"/>
      <c r="S2" s="21"/>
      <c r="T2" s="27" t="s">
        <v>5</v>
      </c>
      <c r="U2" s="22"/>
      <c r="V2" s="22"/>
      <c r="W2" s="22"/>
      <c r="X2" s="28">
        <v>13</v>
      </c>
      <c r="Y2" s="29">
        <v>16</v>
      </c>
      <c r="Z2" s="30">
        <v>4</v>
      </c>
      <c r="AA2" s="29">
        <f>SUM(X2:Z2)</f>
        <v>33</v>
      </c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375"/>
      <c r="BQ2" s="14"/>
      <c r="BR2" s="19"/>
      <c r="BS2" s="19"/>
      <c r="BT2" s="19"/>
      <c r="BU2" s="19"/>
      <c r="BV2" s="19"/>
      <c r="BW2" s="19"/>
    </row>
    <row r="3" spans="1:75" ht="12.75" customHeight="1" x14ac:dyDescent="0.3">
      <c r="A3" s="14"/>
      <c r="B3" s="14"/>
      <c r="C3" s="14"/>
      <c r="D3" s="16"/>
      <c r="E3" s="17"/>
      <c r="F3" s="18"/>
      <c r="G3" s="18"/>
      <c r="H3" s="18"/>
      <c r="I3" s="18"/>
      <c r="J3" s="19"/>
      <c r="K3" s="16"/>
      <c r="L3" s="31" t="s">
        <v>6</v>
      </c>
      <c r="M3" s="16"/>
      <c r="N3" s="14"/>
      <c r="O3" s="21"/>
      <c r="P3" s="21"/>
      <c r="Q3" s="21"/>
      <c r="R3" s="21"/>
      <c r="S3" s="21"/>
      <c r="T3" s="32" t="s">
        <v>7</v>
      </c>
      <c r="U3" s="19"/>
      <c r="V3" s="19"/>
      <c r="W3" s="19"/>
      <c r="X3" s="28">
        <v>13</v>
      </c>
      <c r="Y3" s="28">
        <v>16</v>
      </c>
      <c r="Z3" s="33">
        <v>4</v>
      </c>
      <c r="AA3" s="29">
        <f>SUM(X3:Z3)</f>
        <v>33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19"/>
      <c r="BG3" s="14"/>
      <c r="BH3" s="14"/>
      <c r="BI3" s="14"/>
      <c r="BJ3" s="14"/>
      <c r="BK3" s="14"/>
      <c r="BL3" s="14"/>
      <c r="BM3" s="14"/>
      <c r="BN3" s="14"/>
      <c r="BO3" s="14"/>
      <c r="BP3" s="375"/>
      <c r="BQ3" s="14"/>
      <c r="BR3" s="19"/>
      <c r="BS3" s="19"/>
      <c r="BT3" s="19"/>
      <c r="BU3" s="19"/>
      <c r="BV3" s="19"/>
      <c r="BW3" s="19"/>
    </row>
    <row r="4" spans="1:75" ht="16.5" customHeight="1" x14ac:dyDescent="0.3">
      <c r="A4" s="15" t="s">
        <v>8</v>
      </c>
      <c r="B4" s="13"/>
      <c r="C4" s="14"/>
      <c r="D4" s="34" t="s">
        <v>9</v>
      </c>
      <c r="E4" s="17"/>
      <c r="F4" s="18"/>
      <c r="G4" s="18"/>
      <c r="H4" s="18"/>
      <c r="I4" s="18"/>
      <c r="J4" s="19"/>
      <c r="K4" s="16"/>
      <c r="L4" s="35">
        <v>17697</v>
      </c>
      <c r="M4" s="16"/>
      <c r="N4" s="14"/>
      <c r="O4" s="21"/>
      <c r="P4" s="21"/>
      <c r="Q4" s="21"/>
      <c r="R4" s="21"/>
      <c r="S4" s="21"/>
      <c r="T4" s="36" t="s">
        <v>10</v>
      </c>
      <c r="U4" s="37"/>
      <c r="V4" s="24"/>
      <c r="W4" s="24"/>
      <c r="X4" s="28">
        <v>226</v>
      </c>
      <c r="Y4" s="28">
        <v>283</v>
      </c>
      <c r="Z4" s="33">
        <v>46</v>
      </c>
      <c r="AA4" s="29">
        <f>SUM(X4:Z4)</f>
        <v>555</v>
      </c>
      <c r="AB4" s="21" t="s">
        <v>214</v>
      </c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19"/>
      <c r="BG4" s="14"/>
      <c r="BH4" s="14"/>
      <c r="BI4" s="14"/>
      <c r="BJ4" s="14"/>
      <c r="BK4" s="14"/>
      <c r="BL4" s="14"/>
      <c r="BM4" s="14"/>
      <c r="BN4" s="14"/>
      <c r="BO4" s="14"/>
      <c r="BP4" s="375"/>
      <c r="BQ4" s="14"/>
      <c r="BR4" s="19"/>
      <c r="BS4" s="19"/>
      <c r="BT4" s="19"/>
      <c r="BU4" s="19"/>
      <c r="BV4" s="19"/>
      <c r="BW4" s="19"/>
    </row>
    <row r="5" spans="1:75" ht="18" customHeight="1" x14ac:dyDescent="0.3">
      <c r="A5" s="15" t="s">
        <v>11</v>
      </c>
      <c r="B5" s="13"/>
      <c r="C5" s="38"/>
      <c r="D5" s="39" t="s">
        <v>12</v>
      </c>
      <c r="E5" s="17"/>
      <c r="F5" s="18"/>
      <c r="G5" s="18"/>
      <c r="H5" s="18"/>
      <c r="I5" s="18"/>
      <c r="J5" s="19"/>
      <c r="K5" s="16"/>
      <c r="L5" s="26"/>
      <c r="M5" s="18"/>
      <c r="N5" s="22"/>
      <c r="O5" s="21"/>
      <c r="P5" s="21"/>
      <c r="Q5" s="21"/>
      <c r="R5" s="21"/>
      <c r="S5" s="21"/>
      <c r="T5" s="36" t="s">
        <v>14</v>
      </c>
      <c r="U5" s="24"/>
      <c r="V5" s="24"/>
      <c r="W5" s="24"/>
      <c r="X5" s="40"/>
      <c r="Y5" s="41"/>
      <c r="Z5" s="42"/>
      <c r="AA5" s="28">
        <f>SUM(X5:Z5)</f>
        <v>0</v>
      </c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19"/>
      <c r="BG5" s="14"/>
      <c r="BH5" s="14"/>
      <c r="BI5" s="14"/>
      <c r="BJ5" s="14"/>
      <c r="BK5" s="14"/>
      <c r="BL5" s="14"/>
      <c r="BM5" s="14"/>
      <c r="BN5" s="14"/>
      <c r="BO5" s="14"/>
      <c r="BP5" s="375"/>
      <c r="BQ5" s="14"/>
      <c r="BR5" s="19"/>
      <c r="BS5" s="19"/>
      <c r="BT5" s="19"/>
      <c r="BU5" s="19"/>
      <c r="BV5" s="19"/>
      <c r="BW5" s="19"/>
    </row>
    <row r="6" spans="1:75" ht="18" customHeight="1" x14ac:dyDescent="0.3">
      <c r="A6" s="39" t="s">
        <v>140</v>
      </c>
      <c r="B6" s="13"/>
      <c r="C6" s="19"/>
      <c r="D6" s="39" t="s">
        <v>15</v>
      </c>
      <c r="E6" s="17"/>
      <c r="F6" s="18"/>
      <c r="G6" s="18"/>
      <c r="H6" s="18"/>
      <c r="I6" s="18"/>
      <c r="J6" s="19"/>
      <c r="K6" s="16"/>
      <c r="L6" s="26"/>
      <c r="M6" s="43"/>
      <c r="N6" s="28"/>
      <c r="O6" s="170" t="s">
        <v>16</v>
      </c>
      <c r="P6" s="169">
        <v>1</v>
      </c>
      <c r="Q6" s="169">
        <v>2</v>
      </c>
      <c r="R6" s="160">
        <v>3</v>
      </c>
      <c r="S6" s="28">
        <v>4</v>
      </c>
      <c r="T6" s="29">
        <v>5</v>
      </c>
      <c r="U6" s="29">
        <v>6</v>
      </c>
      <c r="V6" s="29">
        <v>7</v>
      </c>
      <c r="W6" s="44">
        <v>8</v>
      </c>
      <c r="X6" s="28">
        <v>9</v>
      </c>
      <c r="Y6" s="28">
        <v>10</v>
      </c>
      <c r="Z6" s="33">
        <v>11</v>
      </c>
      <c r="AA6" s="28" t="s">
        <v>17</v>
      </c>
      <c r="AB6" s="19"/>
      <c r="AC6" s="19"/>
      <c r="AD6" s="19"/>
      <c r="AE6" s="45"/>
      <c r="AF6" s="45"/>
      <c r="AG6" s="19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19"/>
      <c r="BG6" s="19"/>
      <c r="BH6" s="19"/>
      <c r="BI6" s="14"/>
      <c r="BJ6" s="14"/>
      <c r="BK6" s="14"/>
      <c r="BL6" s="14"/>
      <c r="BM6" s="14"/>
      <c r="BN6" s="14"/>
      <c r="BO6" s="14"/>
      <c r="BP6" s="375"/>
      <c r="BQ6" s="14"/>
      <c r="BR6" s="19"/>
      <c r="BS6" s="19"/>
      <c r="BT6" s="19"/>
      <c r="BU6" s="19"/>
      <c r="BV6" s="19"/>
      <c r="BW6" s="19"/>
    </row>
    <row r="7" spans="1:75" ht="16.5" customHeight="1" x14ac:dyDescent="0.3">
      <c r="A7" s="47" t="s">
        <v>547</v>
      </c>
      <c r="B7" s="13"/>
      <c r="C7" s="14"/>
      <c r="D7" s="47" t="s">
        <v>547</v>
      </c>
      <c r="E7" s="17"/>
      <c r="F7" s="18"/>
      <c r="G7" s="18"/>
      <c r="H7" s="18"/>
      <c r="I7" s="18"/>
      <c r="J7" s="19"/>
      <c r="K7" s="16"/>
      <c r="L7" s="26"/>
      <c r="M7" s="43"/>
      <c r="N7" s="28"/>
      <c r="O7" s="170">
        <v>3</v>
      </c>
      <c r="P7" s="169">
        <v>1</v>
      </c>
      <c r="Q7" s="169">
        <v>2</v>
      </c>
      <c r="R7" s="160">
        <v>1</v>
      </c>
      <c r="S7" s="28">
        <v>1</v>
      </c>
      <c r="T7" s="28">
        <v>2</v>
      </c>
      <c r="U7" s="28">
        <v>1</v>
      </c>
      <c r="V7" s="28">
        <v>1</v>
      </c>
      <c r="W7" s="37">
        <v>1</v>
      </c>
      <c r="X7" s="28">
        <v>1</v>
      </c>
      <c r="Y7" s="28">
        <v>2</v>
      </c>
      <c r="Z7" s="33">
        <v>2</v>
      </c>
      <c r="AA7" s="28">
        <f>SUM(P7:Z7)</f>
        <v>15</v>
      </c>
      <c r="AB7" s="19" t="s">
        <v>13</v>
      </c>
      <c r="AC7" s="19"/>
      <c r="AD7" s="19"/>
      <c r="AE7" s="45"/>
      <c r="AF7" s="45"/>
      <c r="AG7" s="19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19"/>
      <c r="BG7" s="19"/>
      <c r="BH7" s="19"/>
      <c r="BI7" s="14"/>
      <c r="BJ7" s="14"/>
      <c r="BK7" s="14"/>
      <c r="BL7" s="14"/>
      <c r="BM7" s="14"/>
      <c r="BN7" s="14"/>
      <c r="BO7" s="14"/>
      <c r="BP7" s="375"/>
      <c r="BQ7" s="14"/>
      <c r="BR7" s="19"/>
      <c r="BS7" s="19"/>
      <c r="BT7" s="19"/>
      <c r="BU7" s="19"/>
      <c r="BV7" s="19"/>
      <c r="BW7" s="19"/>
    </row>
    <row r="8" spans="1:75" ht="12.75" customHeight="1" x14ac:dyDescent="0.3">
      <c r="A8" s="14"/>
      <c r="B8" s="14"/>
      <c r="C8" s="14"/>
      <c r="D8" s="16"/>
      <c r="E8" s="17"/>
      <c r="F8" s="18"/>
      <c r="G8" s="18"/>
      <c r="H8" s="18"/>
      <c r="I8" s="18"/>
      <c r="J8" s="19">
        <v>186</v>
      </c>
      <c r="K8" s="16"/>
      <c r="L8" s="26"/>
      <c r="M8" s="43"/>
      <c r="N8" s="28"/>
      <c r="O8" s="170">
        <v>3</v>
      </c>
      <c r="P8" s="169">
        <v>1</v>
      </c>
      <c r="Q8" s="169">
        <v>2</v>
      </c>
      <c r="R8" s="160">
        <v>1</v>
      </c>
      <c r="S8" s="28">
        <v>1</v>
      </c>
      <c r="T8" s="28">
        <v>2</v>
      </c>
      <c r="U8" s="28">
        <v>1</v>
      </c>
      <c r="V8" s="28">
        <v>1</v>
      </c>
      <c r="W8" s="37">
        <v>1</v>
      </c>
      <c r="X8" s="28">
        <v>1</v>
      </c>
      <c r="Y8" s="28">
        <v>2</v>
      </c>
      <c r="Z8" s="33">
        <v>2</v>
      </c>
      <c r="AA8" s="28">
        <f>SUM(P8:Z8)</f>
        <v>15</v>
      </c>
      <c r="AB8" s="19" t="s">
        <v>352</v>
      </c>
      <c r="AC8" s="19"/>
      <c r="AD8" s="19"/>
      <c r="AE8" s="45"/>
      <c r="AF8" s="45"/>
      <c r="AG8" s="19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19"/>
      <c r="BG8" s="19"/>
      <c r="BH8" s="19"/>
      <c r="BI8" s="14"/>
      <c r="BJ8" s="14"/>
      <c r="BK8" s="14"/>
      <c r="BL8" s="14"/>
      <c r="BM8" s="14"/>
      <c r="BN8" s="14"/>
      <c r="BO8" s="14"/>
      <c r="BP8" s="375"/>
      <c r="BQ8" s="14"/>
      <c r="BR8" s="19"/>
      <c r="BS8" s="19"/>
      <c r="BT8" s="19"/>
      <c r="BU8" s="19"/>
      <c r="BV8" s="19"/>
      <c r="BW8" s="19"/>
    </row>
    <row r="9" spans="1:75" ht="12.75" customHeight="1" x14ac:dyDescent="0.3">
      <c r="A9" s="14"/>
      <c r="B9" s="14"/>
      <c r="C9" s="14"/>
      <c r="D9" s="16"/>
      <c r="E9" s="17"/>
      <c r="F9" s="18"/>
      <c r="G9" s="18"/>
      <c r="H9" s="18"/>
      <c r="I9" s="18"/>
      <c r="J9" s="19">
        <v>164</v>
      </c>
      <c r="K9" s="16"/>
      <c r="L9" s="26"/>
      <c r="M9" s="43"/>
      <c r="N9" s="28"/>
      <c r="O9" s="170">
        <v>55</v>
      </c>
      <c r="P9" s="169">
        <v>25</v>
      </c>
      <c r="Q9" s="169">
        <v>33</v>
      </c>
      <c r="R9" s="160">
        <v>21</v>
      </c>
      <c r="S9" s="28">
        <v>20</v>
      </c>
      <c r="T9" s="28">
        <v>40</v>
      </c>
      <c r="U9" s="28">
        <v>22</v>
      </c>
      <c r="V9" s="28">
        <v>22</v>
      </c>
      <c r="W9" s="37">
        <v>15</v>
      </c>
      <c r="X9" s="28">
        <v>23</v>
      </c>
      <c r="Y9" s="28">
        <v>18</v>
      </c>
      <c r="Z9" s="33">
        <v>28</v>
      </c>
      <c r="AA9" s="28">
        <f>SUM(P9:Z9)</f>
        <v>267</v>
      </c>
      <c r="AB9" s="19"/>
      <c r="AC9" s="19"/>
      <c r="AD9" s="19"/>
      <c r="AE9" s="45"/>
      <c r="AF9" s="45"/>
      <c r="AG9" s="19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376"/>
      <c r="BQ9" s="19"/>
      <c r="BR9" s="19"/>
      <c r="BS9" s="19"/>
      <c r="BT9" s="19"/>
      <c r="BU9" s="19"/>
      <c r="BV9" s="19"/>
      <c r="BW9" s="19"/>
    </row>
    <row r="10" spans="1:75" ht="16.5" customHeight="1" x14ac:dyDescent="0.3">
      <c r="A10" s="14"/>
      <c r="B10" s="14"/>
      <c r="C10" s="38" t="s">
        <v>18</v>
      </c>
      <c r="D10" s="16"/>
      <c r="E10" s="17"/>
      <c r="F10" s="18"/>
      <c r="G10" s="18"/>
      <c r="H10" s="18"/>
      <c r="I10" s="18"/>
      <c r="J10" s="19"/>
      <c r="K10" s="26"/>
      <c r="L10" s="26"/>
      <c r="M10" s="48"/>
      <c r="N10" s="28"/>
      <c r="O10" s="14"/>
      <c r="P10" s="14"/>
      <c r="Q10" s="14"/>
      <c r="R10" s="14"/>
      <c r="S10" s="14"/>
      <c r="T10" s="14"/>
      <c r="U10" s="14"/>
      <c r="V10" s="14"/>
      <c r="W10" s="14"/>
      <c r="X10" s="28"/>
      <c r="Y10" s="28"/>
      <c r="Z10" s="24"/>
      <c r="AA10" s="33"/>
      <c r="AB10" s="19"/>
      <c r="AC10" s="18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376"/>
      <c r="BQ10" s="19"/>
      <c r="BR10" s="19"/>
      <c r="BS10" s="19"/>
      <c r="BT10" s="19"/>
      <c r="BU10" s="19"/>
      <c r="BV10" s="19"/>
      <c r="BW10" s="19"/>
    </row>
    <row r="11" spans="1:75" ht="17.25" customHeight="1" x14ac:dyDescent="0.3">
      <c r="A11" s="34" t="s">
        <v>546</v>
      </c>
      <c r="B11" s="13"/>
      <c r="C11" s="19"/>
      <c r="D11" s="26"/>
      <c r="E11" s="17"/>
      <c r="F11" s="18"/>
      <c r="G11" s="18"/>
      <c r="H11" s="18"/>
      <c r="I11" s="18"/>
      <c r="J11" s="19"/>
      <c r="K11" s="26"/>
      <c r="L11" s="26"/>
      <c r="M11" s="43"/>
      <c r="N11" s="28"/>
      <c r="O11" s="170" t="s">
        <v>20</v>
      </c>
      <c r="P11" s="169">
        <v>1</v>
      </c>
      <c r="Q11" s="169">
        <v>2</v>
      </c>
      <c r="R11" s="160">
        <v>3</v>
      </c>
      <c r="S11" s="28">
        <v>4</v>
      </c>
      <c r="T11" s="28">
        <v>5</v>
      </c>
      <c r="U11" s="28">
        <v>6</v>
      </c>
      <c r="V11" s="28">
        <v>7</v>
      </c>
      <c r="W11" s="37">
        <v>8</v>
      </c>
      <c r="X11" s="28">
        <v>9</v>
      </c>
      <c r="Y11" s="28">
        <v>10</v>
      </c>
      <c r="Z11" s="33">
        <v>11</v>
      </c>
      <c r="AA11" s="28" t="s">
        <v>17</v>
      </c>
      <c r="AB11" s="19" t="s">
        <v>19</v>
      </c>
      <c r="AC11" s="26"/>
      <c r="AD11" s="19"/>
      <c r="AE11" s="166"/>
      <c r="AF11" s="166"/>
      <c r="AG11" s="166"/>
      <c r="AH11" s="166"/>
      <c r="AI11" s="166"/>
      <c r="AJ11" s="19"/>
      <c r="AK11" s="19"/>
      <c r="AL11" s="19"/>
      <c r="AM11" s="19"/>
      <c r="AN11" s="19"/>
      <c r="AO11" s="19"/>
      <c r="AP11" s="19"/>
      <c r="AQ11" s="19"/>
      <c r="AR11" s="19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376"/>
      <c r="BQ11" s="19"/>
      <c r="BR11" s="19"/>
      <c r="BS11" s="19"/>
      <c r="BT11" s="19"/>
      <c r="BU11" s="19"/>
      <c r="BV11" s="19"/>
      <c r="BW11" s="19"/>
    </row>
    <row r="12" spans="1:75" ht="12.75" customHeight="1" x14ac:dyDescent="0.3">
      <c r="A12" s="34"/>
      <c r="B12" s="13"/>
      <c r="C12" s="19"/>
      <c r="D12" s="26"/>
      <c r="E12" s="17"/>
      <c r="F12" s="18"/>
      <c r="G12" s="18"/>
      <c r="H12" s="18"/>
      <c r="I12" s="18"/>
      <c r="J12" s="19"/>
      <c r="K12" s="26"/>
      <c r="L12" s="26"/>
      <c r="M12" s="43"/>
      <c r="N12" s="28"/>
      <c r="O12" s="170">
        <v>0</v>
      </c>
      <c r="P12" s="169">
        <v>1</v>
      </c>
      <c r="Q12" s="169">
        <v>1</v>
      </c>
      <c r="R12" s="160">
        <v>1</v>
      </c>
      <c r="S12" s="28">
        <v>1</v>
      </c>
      <c r="T12" s="28">
        <v>1</v>
      </c>
      <c r="U12" s="28">
        <v>1</v>
      </c>
      <c r="V12" s="29">
        <v>1</v>
      </c>
      <c r="W12" s="44">
        <v>1</v>
      </c>
      <c r="X12" s="28">
        <v>1</v>
      </c>
      <c r="Y12" s="28">
        <v>0</v>
      </c>
      <c r="Z12" s="33">
        <v>0</v>
      </c>
      <c r="AA12" s="28">
        <f t="shared" ref="AA12:AA14" si="0">SUM(P12:Z12)</f>
        <v>9</v>
      </c>
      <c r="AB12" s="19" t="s">
        <v>351</v>
      </c>
      <c r="AC12" s="26"/>
      <c r="AD12" s="19"/>
      <c r="AE12" s="166"/>
      <c r="AF12" s="166"/>
      <c r="AG12" s="166"/>
      <c r="AH12" s="166"/>
      <c r="AI12" s="166"/>
      <c r="AJ12" s="19"/>
      <c r="AK12" s="19"/>
      <c r="AL12" s="19"/>
      <c r="AM12" s="19"/>
      <c r="AN12" s="19"/>
      <c r="AO12" s="19"/>
      <c r="AP12" s="19"/>
      <c r="AQ12" s="19"/>
      <c r="AR12" s="19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376"/>
      <c r="BQ12" s="19"/>
      <c r="BR12" s="19"/>
      <c r="BS12" s="19"/>
      <c r="BT12" s="19"/>
      <c r="BU12" s="19"/>
      <c r="BV12" s="19"/>
      <c r="BW12" s="19"/>
    </row>
    <row r="13" spans="1:75" ht="12.75" customHeight="1" x14ac:dyDescent="0.3">
      <c r="A13" s="34"/>
      <c r="B13" s="13"/>
      <c r="C13" s="19"/>
      <c r="D13" s="26"/>
      <c r="E13" s="17"/>
      <c r="F13" s="18"/>
      <c r="G13" s="18"/>
      <c r="H13" s="18"/>
      <c r="I13" s="18"/>
      <c r="J13" s="19"/>
      <c r="K13" s="26"/>
      <c r="L13" s="26"/>
      <c r="M13" s="43"/>
      <c r="N13" s="28"/>
      <c r="O13" s="170">
        <v>0</v>
      </c>
      <c r="P13" s="169">
        <v>1</v>
      </c>
      <c r="Q13" s="169">
        <v>1</v>
      </c>
      <c r="R13" s="160">
        <v>1</v>
      </c>
      <c r="S13" s="28">
        <v>1</v>
      </c>
      <c r="T13" s="28">
        <v>1</v>
      </c>
      <c r="U13" s="28">
        <v>1</v>
      </c>
      <c r="V13" s="29">
        <v>1</v>
      </c>
      <c r="W13" s="44">
        <v>1</v>
      </c>
      <c r="X13" s="28">
        <v>1</v>
      </c>
      <c r="Y13" s="28">
        <v>0</v>
      </c>
      <c r="Z13" s="33">
        <v>0</v>
      </c>
      <c r="AA13" s="28">
        <f t="shared" si="0"/>
        <v>9</v>
      </c>
      <c r="AB13" s="19"/>
      <c r="AC13" s="26"/>
      <c r="AD13" s="19"/>
      <c r="AE13" s="166"/>
      <c r="AF13" s="166"/>
      <c r="AG13" s="166"/>
      <c r="AH13" s="166"/>
      <c r="AI13" s="166"/>
      <c r="AJ13" s="19"/>
      <c r="AK13" s="19"/>
      <c r="AL13" s="19"/>
      <c r="AM13" s="19"/>
      <c r="AN13" s="19"/>
      <c r="AO13" s="19"/>
      <c r="AP13" s="19"/>
      <c r="AQ13" s="19"/>
      <c r="AR13" s="19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376"/>
      <c r="BQ13" s="19"/>
      <c r="BR13" s="19"/>
      <c r="BS13" s="19"/>
      <c r="BT13" s="19"/>
      <c r="BU13" s="19"/>
      <c r="BV13" s="19"/>
      <c r="BW13" s="19"/>
    </row>
    <row r="14" spans="1:75" ht="12.75" customHeight="1" x14ac:dyDescent="0.3">
      <c r="A14" s="34"/>
      <c r="B14" s="13"/>
      <c r="C14" s="19"/>
      <c r="D14" s="26"/>
      <c r="E14" s="17"/>
      <c r="F14" s="18"/>
      <c r="G14" s="18"/>
      <c r="H14" s="18"/>
      <c r="I14" s="18"/>
      <c r="J14" s="19"/>
      <c r="K14" s="26"/>
      <c r="L14" s="26"/>
      <c r="M14" s="43"/>
      <c r="N14" s="28"/>
      <c r="O14" s="170">
        <v>0</v>
      </c>
      <c r="P14" s="169">
        <v>8</v>
      </c>
      <c r="Q14" s="169">
        <v>17</v>
      </c>
      <c r="R14" s="160">
        <v>7</v>
      </c>
      <c r="S14" s="28">
        <v>12</v>
      </c>
      <c r="T14" s="28">
        <v>9</v>
      </c>
      <c r="U14" s="28">
        <v>14</v>
      </c>
      <c r="V14" s="29">
        <v>16</v>
      </c>
      <c r="W14" s="44">
        <v>12</v>
      </c>
      <c r="X14" s="28">
        <v>16</v>
      </c>
      <c r="Y14" s="28">
        <v>0</v>
      </c>
      <c r="Z14" s="33">
        <v>0</v>
      </c>
      <c r="AA14" s="28">
        <f t="shared" si="0"/>
        <v>111</v>
      </c>
      <c r="AB14" s="19"/>
      <c r="AC14" s="26"/>
      <c r="AD14" s="19"/>
      <c r="AE14" s="166"/>
      <c r="AF14" s="166"/>
      <c r="AG14" s="166"/>
      <c r="AH14" s="166"/>
      <c r="AI14" s="166"/>
      <c r="AJ14" s="19"/>
      <c r="AK14" s="19"/>
      <c r="AL14" s="19"/>
      <c r="AM14" s="19"/>
      <c r="AN14" s="19"/>
      <c r="AO14" s="19"/>
      <c r="AP14" s="19"/>
      <c r="AQ14" s="19"/>
      <c r="AR14" s="19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376"/>
      <c r="BQ14" s="19"/>
      <c r="BR14" s="19"/>
      <c r="BS14" s="19"/>
      <c r="BT14" s="19"/>
      <c r="BU14" s="19"/>
      <c r="BV14" s="19"/>
      <c r="BW14" s="19"/>
    </row>
    <row r="15" spans="1:75" ht="13.5" customHeight="1" x14ac:dyDescent="0.3">
      <c r="A15" s="34" t="s">
        <v>21</v>
      </c>
      <c r="B15" s="13"/>
      <c r="C15" s="19"/>
      <c r="D15" s="26"/>
      <c r="E15" s="17"/>
      <c r="F15" s="18"/>
      <c r="G15" s="18"/>
      <c r="H15" s="18"/>
      <c r="I15" s="18"/>
      <c r="J15" s="19"/>
      <c r="K15" s="26"/>
      <c r="L15" s="26"/>
      <c r="M15" s="43"/>
      <c r="N15" s="28"/>
      <c r="O15" s="170">
        <v>0</v>
      </c>
      <c r="P15" s="169">
        <v>1</v>
      </c>
      <c r="Q15" s="169">
        <v>1</v>
      </c>
      <c r="R15" s="160">
        <v>1</v>
      </c>
      <c r="S15" s="28">
        <v>1</v>
      </c>
      <c r="T15" s="28">
        <v>1</v>
      </c>
      <c r="U15" s="28">
        <v>1</v>
      </c>
      <c r="V15" s="29">
        <v>1</v>
      </c>
      <c r="W15" s="44">
        <v>1</v>
      </c>
      <c r="X15" s="28">
        <v>1</v>
      </c>
      <c r="Y15" s="28">
        <v>0</v>
      </c>
      <c r="Z15" s="33">
        <v>0</v>
      </c>
      <c r="AA15" s="28">
        <f>SUM(P15:Z15)</f>
        <v>9</v>
      </c>
      <c r="AB15" s="19" t="s">
        <v>352</v>
      </c>
      <c r="AC15" s="26"/>
      <c r="AD15" s="19"/>
      <c r="AE15" s="166"/>
      <c r="AF15" s="166"/>
      <c r="AG15" s="166"/>
      <c r="AH15" s="166"/>
      <c r="AI15" s="166"/>
      <c r="AJ15" s="19"/>
      <c r="AK15" s="19"/>
      <c r="AL15" s="19"/>
      <c r="AM15" s="19"/>
      <c r="AN15" s="19"/>
      <c r="AO15" s="19"/>
      <c r="AP15" s="19"/>
      <c r="AQ15" s="19"/>
      <c r="AR15" s="19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376"/>
      <c r="BQ15" s="19"/>
      <c r="BR15" s="19"/>
      <c r="BS15" s="19"/>
      <c r="BT15" s="19"/>
      <c r="BU15" s="19"/>
      <c r="BV15" s="19"/>
      <c r="BW15" s="19"/>
    </row>
    <row r="16" spans="1:75" ht="12.75" customHeight="1" x14ac:dyDescent="0.3">
      <c r="A16" s="14"/>
      <c r="B16" s="34"/>
      <c r="C16" s="19"/>
      <c r="D16" s="26"/>
      <c r="E16" s="17"/>
      <c r="F16" s="18"/>
      <c r="G16" s="18"/>
      <c r="H16" s="18"/>
      <c r="I16" s="18"/>
      <c r="J16" s="19"/>
      <c r="K16" s="26"/>
      <c r="L16" s="26"/>
      <c r="M16" s="43"/>
      <c r="N16" s="28"/>
      <c r="O16" s="170">
        <v>0</v>
      </c>
      <c r="P16" s="169">
        <v>1</v>
      </c>
      <c r="Q16" s="169">
        <v>1</v>
      </c>
      <c r="R16" s="160">
        <v>1</v>
      </c>
      <c r="S16" s="28">
        <v>1</v>
      </c>
      <c r="T16" s="28">
        <v>1</v>
      </c>
      <c r="U16" s="28">
        <v>1</v>
      </c>
      <c r="V16" s="28">
        <v>1</v>
      </c>
      <c r="W16" s="37">
        <v>1</v>
      </c>
      <c r="X16" s="28">
        <v>1</v>
      </c>
      <c r="Y16" s="28">
        <v>0</v>
      </c>
      <c r="Z16" s="33">
        <v>0</v>
      </c>
      <c r="AA16" s="28">
        <f>SUM(P16:Z16)</f>
        <v>9</v>
      </c>
      <c r="AB16" s="19"/>
      <c r="AC16" s="26"/>
      <c r="AD16" s="19"/>
      <c r="AE16" s="166"/>
      <c r="AF16" s="166"/>
      <c r="AG16" s="166"/>
      <c r="AH16" s="166"/>
      <c r="AI16" s="166"/>
      <c r="AJ16" s="19"/>
      <c r="AK16" s="19"/>
      <c r="AL16" s="19"/>
      <c r="AM16" s="19"/>
      <c r="AN16" s="19"/>
      <c r="AO16" s="19"/>
      <c r="AP16" s="19"/>
      <c r="AQ16" s="19"/>
      <c r="AR16" s="19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376"/>
      <c r="BQ16" s="19"/>
      <c r="BR16" s="19"/>
      <c r="BS16" s="19"/>
      <c r="BT16" s="19"/>
      <c r="BU16" s="19"/>
      <c r="BV16" s="19"/>
      <c r="BW16" s="19"/>
    </row>
    <row r="17" spans="1:83" ht="12.75" customHeight="1" thickBot="1" x14ac:dyDescent="0.35">
      <c r="A17" s="14"/>
      <c r="B17" s="34"/>
      <c r="C17" s="19"/>
      <c r="D17" s="26"/>
      <c r="E17" s="17"/>
      <c r="F17" s="18"/>
      <c r="G17" s="18"/>
      <c r="H17" s="18"/>
      <c r="I17" s="18"/>
      <c r="J17" s="19"/>
      <c r="K17" s="26"/>
      <c r="L17" s="26"/>
      <c r="M17" s="43"/>
      <c r="N17" s="28"/>
      <c r="O17" s="170">
        <v>0</v>
      </c>
      <c r="P17" s="169">
        <v>24</v>
      </c>
      <c r="Q17" s="169">
        <v>19</v>
      </c>
      <c r="R17" s="160">
        <v>19</v>
      </c>
      <c r="S17" s="28">
        <v>21</v>
      </c>
      <c r="T17" s="28">
        <v>24</v>
      </c>
      <c r="U17" s="28">
        <v>22</v>
      </c>
      <c r="V17" s="28">
        <v>14</v>
      </c>
      <c r="W17" s="37">
        <v>17</v>
      </c>
      <c r="X17" s="28">
        <v>17</v>
      </c>
      <c r="Y17" s="49">
        <v>0</v>
      </c>
      <c r="Z17" s="50">
        <v>0</v>
      </c>
      <c r="AA17" s="49">
        <f>SUM(P17:Z17)</f>
        <v>177</v>
      </c>
      <c r="AB17" s="19"/>
      <c r="AC17" s="26"/>
      <c r="AD17" s="19"/>
      <c r="AE17" s="166"/>
      <c r="AF17" s="166"/>
      <c r="AG17" s="166"/>
      <c r="AH17" s="166"/>
      <c r="AI17" s="166"/>
      <c r="AJ17" s="19"/>
      <c r="AK17" s="19"/>
      <c r="AL17" s="19"/>
      <c r="AM17" s="19"/>
      <c r="AN17" s="19"/>
      <c r="AO17" s="19"/>
      <c r="AP17" s="19"/>
      <c r="AQ17" s="19"/>
      <c r="AR17" s="19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376"/>
      <c r="BQ17" s="19"/>
      <c r="BR17" s="22"/>
      <c r="BS17" s="19"/>
      <c r="BT17" s="19"/>
      <c r="BU17" s="19"/>
      <c r="BV17" s="19"/>
      <c r="BW17" s="19"/>
    </row>
    <row r="18" spans="1:83" ht="12.75" customHeight="1" x14ac:dyDescent="0.25">
      <c r="A18" s="450" t="s">
        <v>22</v>
      </c>
      <c r="B18" s="417" t="s">
        <v>23</v>
      </c>
      <c r="C18" s="402" t="s">
        <v>24</v>
      </c>
      <c r="D18" s="417" t="s">
        <v>25</v>
      </c>
      <c r="E18" s="453" t="s">
        <v>26</v>
      </c>
      <c r="F18" s="456" t="s">
        <v>141</v>
      </c>
      <c r="G18" s="457"/>
      <c r="H18" s="457"/>
      <c r="I18" s="457"/>
      <c r="J18" s="458"/>
      <c r="K18" s="399" t="s">
        <v>28</v>
      </c>
      <c r="L18" s="402" t="s">
        <v>29</v>
      </c>
      <c r="M18" s="402" t="s">
        <v>285</v>
      </c>
      <c r="N18" s="402" t="s">
        <v>30</v>
      </c>
      <c r="O18" s="402" t="s">
        <v>31</v>
      </c>
      <c r="P18" s="465" t="s">
        <v>32</v>
      </c>
      <c r="Q18" s="466"/>
      <c r="R18" s="466"/>
      <c r="S18" s="466"/>
      <c r="T18" s="466"/>
      <c r="U18" s="466"/>
      <c r="V18" s="466"/>
      <c r="W18" s="466"/>
      <c r="X18" s="467"/>
      <c r="Y18" s="434" t="s">
        <v>33</v>
      </c>
      <c r="Z18" s="434"/>
      <c r="AA18" s="434"/>
      <c r="AB18" s="434"/>
      <c r="AC18" s="434"/>
      <c r="AD18" s="434"/>
      <c r="AE18" s="434"/>
      <c r="AF18" s="463">
        <v>0.25</v>
      </c>
      <c r="AG18" s="461">
        <v>0.1</v>
      </c>
      <c r="AH18" s="462" t="s">
        <v>34</v>
      </c>
      <c r="AI18" s="462" t="s">
        <v>35</v>
      </c>
      <c r="AJ18" s="388" t="s">
        <v>157</v>
      </c>
      <c r="AK18" s="388"/>
      <c r="AL18" s="388"/>
      <c r="AM18" s="392" t="s">
        <v>36</v>
      </c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409" t="s">
        <v>37</v>
      </c>
      <c r="AZ18" s="409"/>
      <c r="BA18" s="410" t="s">
        <v>38</v>
      </c>
      <c r="BB18" s="410"/>
      <c r="BC18" s="410"/>
      <c r="BD18" s="410"/>
      <c r="BE18" s="411"/>
      <c r="BF18" s="439" t="s">
        <v>39</v>
      </c>
      <c r="BG18" s="440"/>
      <c r="BH18" s="440"/>
      <c r="BI18" s="441"/>
      <c r="BJ18" s="402" t="s">
        <v>462</v>
      </c>
      <c r="BK18" s="402" t="s">
        <v>363</v>
      </c>
      <c r="BL18" s="402" t="s">
        <v>263</v>
      </c>
      <c r="BM18" s="402" t="s">
        <v>364</v>
      </c>
      <c r="BN18" s="163"/>
      <c r="BO18" s="402" t="s">
        <v>264</v>
      </c>
      <c r="BP18" s="435" t="s">
        <v>349</v>
      </c>
      <c r="BQ18" s="402" t="s">
        <v>267</v>
      </c>
      <c r="BR18" s="402" t="s">
        <v>40</v>
      </c>
      <c r="BS18" s="402" t="s">
        <v>286</v>
      </c>
      <c r="BT18" s="163"/>
      <c r="BU18" s="402" t="s">
        <v>287</v>
      </c>
      <c r="BV18" s="417" t="s">
        <v>463</v>
      </c>
      <c r="BW18" s="389" t="s">
        <v>477</v>
      </c>
    </row>
    <row r="19" spans="1:83" ht="12.75" customHeight="1" x14ac:dyDescent="0.25">
      <c r="A19" s="451"/>
      <c r="B19" s="418"/>
      <c r="C19" s="403"/>
      <c r="D19" s="418"/>
      <c r="E19" s="454"/>
      <c r="F19" s="459"/>
      <c r="G19" s="414"/>
      <c r="H19" s="414"/>
      <c r="I19" s="414"/>
      <c r="J19" s="460"/>
      <c r="K19" s="400"/>
      <c r="L19" s="403"/>
      <c r="M19" s="403"/>
      <c r="N19" s="403"/>
      <c r="O19" s="403"/>
      <c r="P19" s="468"/>
      <c r="Q19" s="469"/>
      <c r="R19" s="469"/>
      <c r="S19" s="469"/>
      <c r="T19" s="469"/>
      <c r="U19" s="469"/>
      <c r="V19" s="469"/>
      <c r="W19" s="469"/>
      <c r="X19" s="470"/>
      <c r="Y19" s="434"/>
      <c r="Z19" s="434"/>
      <c r="AA19" s="434"/>
      <c r="AB19" s="434"/>
      <c r="AC19" s="434"/>
      <c r="AD19" s="434"/>
      <c r="AE19" s="434"/>
      <c r="AF19" s="418"/>
      <c r="AG19" s="461"/>
      <c r="AH19" s="462"/>
      <c r="AI19" s="462"/>
      <c r="AJ19" s="388"/>
      <c r="AK19" s="388"/>
      <c r="AL19" s="388"/>
      <c r="AM19" s="420" t="s">
        <v>43</v>
      </c>
      <c r="AN19" s="420"/>
      <c r="AO19" s="420"/>
      <c r="AP19" s="420"/>
      <c r="AQ19" s="420"/>
      <c r="AR19" s="420"/>
      <c r="AS19" s="420" t="s">
        <v>146</v>
      </c>
      <c r="AT19" s="420"/>
      <c r="AU19" s="420"/>
      <c r="AV19" s="420"/>
      <c r="AW19" s="420"/>
      <c r="AX19" s="420"/>
      <c r="AY19" s="409"/>
      <c r="AZ19" s="409"/>
      <c r="BA19" s="412"/>
      <c r="BB19" s="412"/>
      <c r="BC19" s="412"/>
      <c r="BD19" s="412"/>
      <c r="BE19" s="413"/>
      <c r="BF19" s="442"/>
      <c r="BG19" s="443"/>
      <c r="BH19" s="443"/>
      <c r="BI19" s="444"/>
      <c r="BJ19" s="403"/>
      <c r="BK19" s="403"/>
      <c r="BL19" s="403"/>
      <c r="BM19" s="403"/>
      <c r="BN19" s="403" t="s">
        <v>499</v>
      </c>
      <c r="BO19" s="403"/>
      <c r="BP19" s="436"/>
      <c r="BQ19" s="403"/>
      <c r="BR19" s="403"/>
      <c r="BS19" s="403"/>
      <c r="BT19" s="164"/>
      <c r="BU19" s="403"/>
      <c r="BV19" s="418"/>
      <c r="BW19" s="389"/>
    </row>
    <row r="20" spans="1:83" ht="13.5" customHeight="1" x14ac:dyDescent="0.25">
      <c r="A20" s="451"/>
      <c r="B20" s="418"/>
      <c r="C20" s="403"/>
      <c r="D20" s="418"/>
      <c r="E20" s="454"/>
      <c r="F20" s="421" t="s">
        <v>142</v>
      </c>
      <c r="G20" s="424" t="s">
        <v>143</v>
      </c>
      <c r="H20" s="425"/>
      <c r="I20" s="428" t="s">
        <v>73</v>
      </c>
      <c r="J20" s="431" t="s">
        <v>27</v>
      </c>
      <c r="K20" s="400"/>
      <c r="L20" s="403"/>
      <c r="M20" s="403"/>
      <c r="N20" s="403"/>
      <c r="O20" s="403"/>
      <c r="P20" s="471"/>
      <c r="Q20" s="472"/>
      <c r="R20" s="472"/>
      <c r="S20" s="472"/>
      <c r="T20" s="472"/>
      <c r="U20" s="472"/>
      <c r="V20" s="472"/>
      <c r="W20" s="472"/>
      <c r="X20" s="473"/>
      <c r="Y20" s="434" t="s">
        <v>41</v>
      </c>
      <c r="Z20" s="434"/>
      <c r="AA20" s="434"/>
      <c r="AB20" s="434" t="s">
        <v>42</v>
      </c>
      <c r="AC20" s="434"/>
      <c r="AD20" s="434"/>
      <c r="AE20" s="434" t="s">
        <v>4</v>
      </c>
      <c r="AF20" s="418"/>
      <c r="AG20" s="461"/>
      <c r="AH20" s="462"/>
      <c r="AI20" s="462"/>
      <c r="AJ20" s="162" t="s">
        <v>154</v>
      </c>
      <c r="AK20" s="162" t="s">
        <v>155</v>
      </c>
      <c r="AL20" s="162" t="s">
        <v>156</v>
      </c>
      <c r="AM20" s="416" t="s">
        <v>460</v>
      </c>
      <c r="AN20" s="416"/>
      <c r="AO20" s="416" t="s">
        <v>461</v>
      </c>
      <c r="AP20" s="416"/>
      <c r="AQ20" s="392" t="s">
        <v>4</v>
      </c>
      <c r="AR20" s="392"/>
      <c r="AS20" s="392" t="s">
        <v>461</v>
      </c>
      <c r="AT20" s="392"/>
      <c r="AU20" s="392" t="s">
        <v>460</v>
      </c>
      <c r="AV20" s="392"/>
      <c r="AW20" s="408" t="s">
        <v>4</v>
      </c>
      <c r="AX20" s="408"/>
      <c r="AY20" s="409"/>
      <c r="AZ20" s="409"/>
      <c r="BA20" s="414"/>
      <c r="BB20" s="414"/>
      <c r="BC20" s="414"/>
      <c r="BD20" s="414"/>
      <c r="BE20" s="415"/>
      <c r="BF20" s="442"/>
      <c r="BG20" s="443"/>
      <c r="BH20" s="443"/>
      <c r="BI20" s="444"/>
      <c r="BJ20" s="403"/>
      <c r="BK20" s="403"/>
      <c r="BL20" s="403"/>
      <c r="BM20" s="403"/>
      <c r="BN20" s="403"/>
      <c r="BO20" s="403"/>
      <c r="BP20" s="436"/>
      <c r="BQ20" s="403"/>
      <c r="BR20" s="403"/>
      <c r="BS20" s="403"/>
      <c r="BT20" s="164"/>
      <c r="BU20" s="403"/>
      <c r="BV20" s="418"/>
      <c r="BW20" s="389"/>
    </row>
    <row r="21" spans="1:83" ht="39" customHeight="1" x14ac:dyDescent="0.25">
      <c r="A21" s="451"/>
      <c r="B21" s="418"/>
      <c r="C21" s="403"/>
      <c r="D21" s="418"/>
      <c r="E21" s="454"/>
      <c r="F21" s="422"/>
      <c r="G21" s="426"/>
      <c r="H21" s="427"/>
      <c r="I21" s="429"/>
      <c r="J21" s="432"/>
      <c r="K21" s="400"/>
      <c r="L21" s="403"/>
      <c r="M21" s="403"/>
      <c r="N21" s="403"/>
      <c r="O21" s="403"/>
      <c r="P21" s="393" t="s">
        <v>44</v>
      </c>
      <c r="Q21" s="394"/>
      <c r="R21" s="395"/>
      <c r="S21" s="393" t="s">
        <v>45</v>
      </c>
      <c r="T21" s="394"/>
      <c r="U21" s="395"/>
      <c r="V21" s="393" t="s">
        <v>4</v>
      </c>
      <c r="W21" s="394"/>
      <c r="X21" s="395"/>
      <c r="Y21" s="434"/>
      <c r="Z21" s="434"/>
      <c r="AA21" s="434"/>
      <c r="AB21" s="434"/>
      <c r="AC21" s="434"/>
      <c r="AD21" s="434"/>
      <c r="AE21" s="434"/>
      <c r="AF21" s="418"/>
      <c r="AG21" s="461"/>
      <c r="AH21" s="462"/>
      <c r="AI21" s="462"/>
      <c r="AJ21" s="396" t="s">
        <v>147</v>
      </c>
      <c r="AK21" s="388" t="s">
        <v>148</v>
      </c>
      <c r="AL21" s="397" t="s">
        <v>149</v>
      </c>
      <c r="AM21" s="398" t="s">
        <v>46</v>
      </c>
      <c r="AN21" s="392" t="s">
        <v>47</v>
      </c>
      <c r="AO21" s="392" t="s">
        <v>150</v>
      </c>
      <c r="AP21" s="392"/>
      <c r="AQ21" s="392"/>
      <c r="AR21" s="392"/>
      <c r="AS21" s="392" t="s">
        <v>151</v>
      </c>
      <c r="AT21" s="392"/>
      <c r="AU21" s="392" t="s">
        <v>152</v>
      </c>
      <c r="AV21" s="392"/>
      <c r="AW21" s="408"/>
      <c r="AX21" s="408"/>
      <c r="AY21" s="409"/>
      <c r="AZ21" s="409"/>
      <c r="BA21" s="411" t="s">
        <v>48</v>
      </c>
      <c r="BB21" s="405" t="s">
        <v>49</v>
      </c>
      <c r="BC21" s="406"/>
      <c r="BD21" s="407"/>
      <c r="BE21" s="448" t="s">
        <v>47</v>
      </c>
      <c r="BF21" s="445"/>
      <c r="BG21" s="446"/>
      <c r="BH21" s="446"/>
      <c r="BI21" s="447"/>
      <c r="BJ21" s="403"/>
      <c r="BK21" s="403"/>
      <c r="BL21" s="403"/>
      <c r="BM21" s="403"/>
      <c r="BN21" s="403"/>
      <c r="BO21" s="403"/>
      <c r="BP21" s="436"/>
      <c r="BQ21" s="403"/>
      <c r="BR21" s="403"/>
      <c r="BS21" s="403"/>
      <c r="BT21" s="164"/>
      <c r="BU21" s="403"/>
      <c r="BV21" s="418"/>
      <c r="BW21" s="389"/>
      <c r="CE21">
        <v>106</v>
      </c>
    </row>
    <row r="22" spans="1:83" ht="42.75" customHeight="1" thickBot="1" x14ac:dyDescent="0.3">
      <c r="A22" s="452"/>
      <c r="B22" s="419"/>
      <c r="C22" s="404"/>
      <c r="D22" s="419"/>
      <c r="E22" s="455"/>
      <c r="F22" s="423"/>
      <c r="G22" s="51" t="s">
        <v>144</v>
      </c>
      <c r="H22" s="51" t="s">
        <v>145</v>
      </c>
      <c r="I22" s="430"/>
      <c r="J22" s="433"/>
      <c r="K22" s="401"/>
      <c r="L22" s="404"/>
      <c r="M22" s="404"/>
      <c r="N22" s="404"/>
      <c r="O22" s="404"/>
      <c r="P22" s="160" t="s">
        <v>50</v>
      </c>
      <c r="Q22" s="160" t="s">
        <v>51</v>
      </c>
      <c r="R22" s="160" t="s">
        <v>3</v>
      </c>
      <c r="S22" s="160" t="s">
        <v>50</v>
      </c>
      <c r="T22" s="160" t="s">
        <v>51</v>
      </c>
      <c r="U22" s="160" t="s">
        <v>3</v>
      </c>
      <c r="V22" s="160" t="s">
        <v>50</v>
      </c>
      <c r="W22" s="160" t="s">
        <v>51</v>
      </c>
      <c r="X22" s="160" t="s">
        <v>3</v>
      </c>
      <c r="Y22" s="160" t="s">
        <v>43</v>
      </c>
      <c r="Z22" s="160" t="s">
        <v>51</v>
      </c>
      <c r="AA22" s="160" t="s">
        <v>3</v>
      </c>
      <c r="AB22" s="160" t="s">
        <v>43</v>
      </c>
      <c r="AC22" s="160" t="s">
        <v>51</v>
      </c>
      <c r="AD22" s="160" t="s">
        <v>3</v>
      </c>
      <c r="AE22" s="434"/>
      <c r="AF22" s="464"/>
      <c r="AG22" s="461"/>
      <c r="AH22" s="462"/>
      <c r="AI22" s="462"/>
      <c r="AJ22" s="396"/>
      <c r="AK22" s="388"/>
      <c r="AL22" s="397"/>
      <c r="AM22" s="398"/>
      <c r="AN22" s="392"/>
      <c r="AO22" s="167" t="s">
        <v>52</v>
      </c>
      <c r="AP22" s="167" t="s">
        <v>47</v>
      </c>
      <c r="AQ22" s="171" t="s">
        <v>153</v>
      </c>
      <c r="AR22" s="171" t="s">
        <v>47</v>
      </c>
      <c r="AS22" s="171" t="s">
        <v>52</v>
      </c>
      <c r="AT22" s="171" t="s">
        <v>47</v>
      </c>
      <c r="AU22" s="171" t="s">
        <v>52</v>
      </c>
      <c r="AV22" s="171" t="s">
        <v>47</v>
      </c>
      <c r="AW22" s="52" t="s">
        <v>52</v>
      </c>
      <c r="AX22" s="52" t="s">
        <v>47</v>
      </c>
      <c r="AY22" s="168" t="s">
        <v>52</v>
      </c>
      <c r="AZ22" s="168" t="s">
        <v>47</v>
      </c>
      <c r="BA22" s="438"/>
      <c r="BB22" s="53" t="s">
        <v>53</v>
      </c>
      <c r="BC22" s="53" t="s">
        <v>54</v>
      </c>
      <c r="BD22" s="53" t="s">
        <v>55</v>
      </c>
      <c r="BE22" s="449"/>
      <c r="BF22" s="161">
        <v>0.2</v>
      </c>
      <c r="BG22" s="161">
        <v>0.3</v>
      </c>
      <c r="BH22" s="161"/>
      <c r="BI22" s="161" t="s">
        <v>47</v>
      </c>
      <c r="BJ22" s="404"/>
      <c r="BK22" s="404"/>
      <c r="BL22" s="404"/>
      <c r="BM22" s="404"/>
      <c r="BN22" s="165"/>
      <c r="BO22" s="404"/>
      <c r="BP22" s="437"/>
      <c r="BQ22" s="404"/>
      <c r="BR22" s="404"/>
      <c r="BS22" s="404"/>
      <c r="BT22" s="165" t="s">
        <v>476</v>
      </c>
      <c r="BU22" s="404"/>
      <c r="BV22" s="419"/>
      <c r="BW22" s="389"/>
      <c r="CE22">
        <v>97</v>
      </c>
    </row>
    <row r="23" spans="1:83" ht="18.75" customHeight="1" thickBot="1" x14ac:dyDescent="0.35">
      <c r="A23" s="54"/>
      <c r="B23" s="55" t="s">
        <v>56</v>
      </c>
      <c r="C23" s="55" t="s">
        <v>57</v>
      </c>
      <c r="D23" s="55" t="s">
        <v>58</v>
      </c>
      <c r="E23" s="56" t="s">
        <v>59</v>
      </c>
      <c r="F23" s="57">
        <v>1</v>
      </c>
      <c r="G23" s="58">
        <v>2</v>
      </c>
      <c r="H23" s="58">
        <v>3</v>
      </c>
      <c r="I23" s="58">
        <v>4</v>
      </c>
      <c r="J23" s="59">
        <v>5</v>
      </c>
      <c r="K23" s="60">
        <v>6</v>
      </c>
      <c r="L23" s="61">
        <v>7</v>
      </c>
      <c r="M23" s="61"/>
      <c r="N23" s="61">
        <v>9</v>
      </c>
      <c r="O23" s="59">
        <v>10</v>
      </c>
      <c r="P23" s="60">
        <v>11</v>
      </c>
      <c r="Q23" s="61">
        <v>12</v>
      </c>
      <c r="R23" s="61">
        <v>13</v>
      </c>
      <c r="S23" s="61">
        <v>14</v>
      </c>
      <c r="T23" s="59">
        <v>15</v>
      </c>
      <c r="U23" s="60">
        <v>16</v>
      </c>
      <c r="V23" s="61">
        <v>17</v>
      </c>
      <c r="W23" s="61">
        <v>18</v>
      </c>
      <c r="X23" s="61">
        <v>19</v>
      </c>
      <c r="Y23" s="62">
        <v>20</v>
      </c>
      <c r="Z23" s="63">
        <v>21</v>
      </c>
      <c r="AA23" s="64">
        <v>22</v>
      </c>
      <c r="AB23" s="64">
        <v>23</v>
      </c>
      <c r="AC23" s="64">
        <v>24</v>
      </c>
      <c r="AD23" s="62">
        <v>25</v>
      </c>
      <c r="AE23" s="63">
        <v>26</v>
      </c>
      <c r="AF23" s="65"/>
      <c r="AG23" s="64">
        <v>27</v>
      </c>
      <c r="AH23" s="64">
        <v>28</v>
      </c>
      <c r="AI23" s="64">
        <v>29</v>
      </c>
      <c r="AJ23" s="62">
        <v>30</v>
      </c>
      <c r="AK23" s="63">
        <v>31</v>
      </c>
      <c r="AL23" s="64">
        <v>32</v>
      </c>
      <c r="AM23" s="64">
        <v>33</v>
      </c>
      <c r="AN23" s="64">
        <v>34</v>
      </c>
      <c r="AO23" s="62">
        <v>35</v>
      </c>
      <c r="AP23" s="63">
        <v>36</v>
      </c>
      <c r="AQ23" s="64">
        <v>37</v>
      </c>
      <c r="AR23" s="64">
        <v>38</v>
      </c>
      <c r="AS23" s="64">
        <v>39</v>
      </c>
      <c r="AT23" s="62">
        <v>40</v>
      </c>
      <c r="AU23" s="63">
        <v>41</v>
      </c>
      <c r="AV23" s="64">
        <v>42</v>
      </c>
      <c r="AW23" s="64">
        <v>43</v>
      </c>
      <c r="AX23" s="64">
        <v>44</v>
      </c>
      <c r="AY23" s="62">
        <v>45</v>
      </c>
      <c r="AZ23" s="63">
        <v>46</v>
      </c>
      <c r="BA23" s="61">
        <v>47</v>
      </c>
      <c r="BB23" s="61">
        <v>48</v>
      </c>
      <c r="BC23" s="61">
        <v>49</v>
      </c>
      <c r="BD23" s="59">
        <v>50</v>
      </c>
      <c r="BE23" s="60">
        <v>51</v>
      </c>
      <c r="BF23" s="61">
        <v>52</v>
      </c>
      <c r="BG23" s="61">
        <v>53</v>
      </c>
      <c r="BH23" s="61"/>
      <c r="BI23" s="61">
        <v>54</v>
      </c>
      <c r="BJ23" s="66"/>
      <c r="BK23" s="66"/>
      <c r="BL23" s="66"/>
      <c r="BM23" s="66"/>
      <c r="BN23" s="66"/>
      <c r="BO23" s="66"/>
      <c r="BP23" s="377"/>
      <c r="BQ23" s="66"/>
      <c r="BR23" s="59">
        <v>55</v>
      </c>
      <c r="BS23" s="67"/>
      <c r="BT23" s="67"/>
      <c r="BU23" s="67"/>
      <c r="BV23" s="172">
        <v>56</v>
      </c>
      <c r="BW23" s="258"/>
    </row>
    <row r="24" spans="1:83" s="129" customFormat="1" ht="14.25" customHeight="1" x14ac:dyDescent="0.3">
      <c r="A24" s="242">
        <v>1</v>
      </c>
      <c r="B24" s="69" t="s">
        <v>158</v>
      </c>
      <c r="C24" s="69" t="s">
        <v>60</v>
      </c>
      <c r="D24" s="70" t="s">
        <v>61</v>
      </c>
      <c r="E24" s="71" t="s">
        <v>215</v>
      </c>
      <c r="F24" s="72">
        <v>70</v>
      </c>
      <c r="G24" s="73">
        <v>42905</v>
      </c>
      <c r="H24" s="73">
        <v>44731</v>
      </c>
      <c r="I24" s="72" t="s">
        <v>182</v>
      </c>
      <c r="J24" s="70" t="s">
        <v>58</v>
      </c>
      <c r="K24" s="70" t="s">
        <v>64</v>
      </c>
      <c r="L24" s="74">
        <v>28.03</v>
      </c>
      <c r="M24" s="70">
        <v>5.41</v>
      </c>
      <c r="N24" s="75">
        <v>17697</v>
      </c>
      <c r="O24" s="76">
        <f>N24*M24</f>
        <v>95740.77</v>
      </c>
      <c r="P24" s="70"/>
      <c r="Q24" s="70"/>
      <c r="R24" s="70">
        <v>3</v>
      </c>
      <c r="S24" s="70"/>
      <c r="T24" s="70">
        <v>10</v>
      </c>
      <c r="U24" s="70"/>
      <c r="V24" s="70">
        <f t="shared" ref="V24:X39" si="1">SUM(P24+S24)</f>
        <v>0</v>
      </c>
      <c r="W24" s="70">
        <f t="shared" si="1"/>
        <v>10</v>
      </c>
      <c r="X24" s="70">
        <f t="shared" si="1"/>
        <v>3</v>
      </c>
      <c r="Y24" s="76">
        <f>SUM(O24/18*P24)</f>
        <v>0</v>
      </c>
      <c r="Z24" s="76">
        <f>SUM(O24/18*Q24)</f>
        <v>0</v>
      </c>
      <c r="AA24" s="76">
        <f>SUM(O24/18*R24)</f>
        <v>15956.795000000002</v>
      </c>
      <c r="AB24" s="76">
        <f>SUM(O24/18*S24)</f>
        <v>0</v>
      </c>
      <c r="AC24" s="76">
        <f>SUM(O24/18*T24)</f>
        <v>53189.316666666673</v>
      </c>
      <c r="AD24" s="76">
        <f>SUM(O24/18*U24)</f>
        <v>0</v>
      </c>
      <c r="AE24" s="76">
        <f>SUM(Y24:AD24)</f>
        <v>69146.111666666679</v>
      </c>
      <c r="AF24" s="76">
        <f>AE24*50%</f>
        <v>34573.055833333339</v>
      </c>
      <c r="AG24" s="76">
        <f>(AE24+AF24)*10%</f>
        <v>10371.916750000002</v>
      </c>
      <c r="AH24" s="76">
        <f>SUM(N24/18*S24+N24/18*T24+N24/18*U24)*20%</f>
        <v>1966.3333333333333</v>
      </c>
      <c r="AI24" s="76">
        <f>AH24+AG24+AF24+AE24</f>
        <v>116057.41758333336</v>
      </c>
      <c r="AJ24" s="139"/>
      <c r="AK24" s="139"/>
      <c r="AL24" s="139"/>
      <c r="AM24" s="77"/>
      <c r="AN24" s="78">
        <f>N24/18*AM24*40%</f>
        <v>0</v>
      </c>
      <c r="AO24" s="77"/>
      <c r="AP24" s="78">
        <f>N24/18*AO24*50%</f>
        <v>0</v>
      </c>
      <c r="AQ24" s="78">
        <f t="shared" ref="AQ24:AR39" si="2">AM24+AO24</f>
        <v>0</v>
      </c>
      <c r="AR24" s="78">
        <f t="shared" si="2"/>
        <v>0</v>
      </c>
      <c r="AS24" s="77">
        <v>11.5</v>
      </c>
      <c r="AT24" s="78">
        <f>N24/18*AS24*50%</f>
        <v>5653.208333333333</v>
      </c>
      <c r="AU24" s="77"/>
      <c r="AV24" s="78">
        <f>N24/18*AU24*40%</f>
        <v>0</v>
      </c>
      <c r="AW24" s="77">
        <f t="shared" ref="AW24:AX39" si="3">AS24+AU24</f>
        <v>11.5</v>
      </c>
      <c r="AX24" s="78">
        <f t="shared" si="3"/>
        <v>5653.208333333333</v>
      </c>
      <c r="AY24" s="77">
        <f t="shared" ref="AY24:AZ39" si="4">AQ24+AW24</f>
        <v>11.5</v>
      </c>
      <c r="AZ24" s="78">
        <f t="shared" si="4"/>
        <v>5653.208333333333</v>
      </c>
      <c r="BA24" s="78" t="s">
        <v>201</v>
      </c>
      <c r="BB24" s="176"/>
      <c r="BC24" s="176">
        <v>1</v>
      </c>
      <c r="BD24" s="176"/>
      <c r="BE24" s="78">
        <f>SUM(N24*BB24)*50%+(N24*BC24)*60%+(N24*BD24)*60%</f>
        <v>10618.199999999999</v>
      </c>
      <c r="BF24" s="140"/>
      <c r="BG24" s="70"/>
      <c r="BH24" s="70"/>
      <c r="BI24" s="76">
        <f>SUM(N24*BF24*20%)+(N24*BG24)*30%</f>
        <v>0</v>
      </c>
      <c r="BJ24" s="76">
        <f>V24+W24+X24</f>
        <v>13</v>
      </c>
      <c r="BK24" s="76">
        <f>(O24/18*BJ24)*1.25*30%</f>
        <v>25929.791875000006</v>
      </c>
      <c r="BL24" s="76"/>
      <c r="BM24" s="76">
        <f t="shared" ref="BM24:BM35" si="5">(O24/18*BL24)*30%</f>
        <v>0</v>
      </c>
      <c r="BN24" s="76"/>
      <c r="BO24" s="76"/>
      <c r="BP24" s="339"/>
      <c r="BQ24" s="101">
        <f t="shared" ref="BQ24:BQ86" si="6">7079/18*BP24</f>
        <v>0</v>
      </c>
      <c r="BR24" s="76">
        <f>AJ24+AK24+AL24+AZ24+BE24+BI24+BK24+BM24+BO24+BQ24</f>
        <v>42201.200208333335</v>
      </c>
      <c r="BS24" s="76">
        <f>AE24+AG24+AH24+AJ24+AK24+AL24+BI24+BQ24</f>
        <v>81484.361750000011</v>
      </c>
      <c r="BT24" s="76">
        <f>AZ24+BE24+BK24+BM24</f>
        <v>42201.200208333335</v>
      </c>
      <c r="BU24" s="76">
        <f>AF24+BO24</f>
        <v>34573.055833333339</v>
      </c>
      <c r="BV24" s="76">
        <f>SUM(AI24+BR24)</f>
        <v>158258.61779166671</v>
      </c>
      <c r="BW24" s="173">
        <f>BV24*12</f>
        <v>1899103.4135000005</v>
      </c>
      <c r="BX24" s="370"/>
    </row>
    <row r="25" spans="1:83" s="129" customFormat="1" ht="14.25" customHeight="1" x14ac:dyDescent="0.3">
      <c r="A25" s="243">
        <v>2</v>
      </c>
      <c r="B25" s="69" t="s">
        <v>158</v>
      </c>
      <c r="C25" s="69" t="s">
        <v>63</v>
      </c>
      <c r="D25" s="70" t="s">
        <v>61</v>
      </c>
      <c r="E25" s="71" t="s">
        <v>161</v>
      </c>
      <c r="F25" s="72">
        <v>70</v>
      </c>
      <c r="G25" s="73">
        <v>42905</v>
      </c>
      <c r="H25" s="73">
        <v>44731</v>
      </c>
      <c r="I25" s="72" t="s">
        <v>182</v>
      </c>
      <c r="J25" s="70" t="s">
        <v>58</v>
      </c>
      <c r="K25" s="70" t="s">
        <v>64</v>
      </c>
      <c r="L25" s="74">
        <v>28.03</v>
      </c>
      <c r="M25" s="70">
        <v>5.41</v>
      </c>
      <c r="N25" s="75">
        <v>17697</v>
      </c>
      <c r="O25" s="76">
        <f t="shared" ref="O25:O86" si="7">N25*M25</f>
        <v>95740.77</v>
      </c>
      <c r="P25" s="70"/>
      <c r="Q25" s="70">
        <v>4</v>
      </c>
      <c r="R25" s="70">
        <v>4</v>
      </c>
      <c r="S25" s="70"/>
      <c r="T25" s="70">
        <v>4</v>
      </c>
      <c r="U25" s="70"/>
      <c r="V25" s="70">
        <f t="shared" si="1"/>
        <v>0</v>
      </c>
      <c r="W25" s="70">
        <f t="shared" si="1"/>
        <v>8</v>
      </c>
      <c r="X25" s="70">
        <f t="shared" si="1"/>
        <v>4</v>
      </c>
      <c r="Y25" s="76">
        <f t="shared" ref="Y25:Y86" si="8">SUM(O25/18*P25)</f>
        <v>0</v>
      </c>
      <c r="Z25" s="76">
        <f t="shared" ref="Z25:Z86" si="9">SUM(O25/18*Q25)</f>
        <v>21275.726666666669</v>
      </c>
      <c r="AA25" s="76">
        <f t="shared" ref="AA25:AA86" si="10">SUM(O25/18*R25)</f>
        <v>21275.726666666669</v>
      </c>
      <c r="AB25" s="76">
        <f t="shared" ref="AB25:AB86" si="11">SUM(O25/18*S25)</f>
        <v>0</v>
      </c>
      <c r="AC25" s="76">
        <f t="shared" ref="AC25:AC86" si="12">SUM(O25/18*T25)</f>
        <v>21275.726666666669</v>
      </c>
      <c r="AD25" s="76">
        <f t="shared" ref="AD25:AD86" si="13">SUM(O25/18*U25)</f>
        <v>0</v>
      </c>
      <c r="AE25" s="76">
        <f t="shared" ref="AE25:AE86" si="14">SUM(Y25:AD25)</f>
        <v>63827.180000000008</v>
      </c>
      <c r="AF25" s="76">
        <f t="shared" ref="AF25:AF88" si="15">AE25*50%</f>
        <v>31913.590000000004</v>
      </c>
      <c r="AG25" s="76">
        <f t="shared" ref="AG25:AG27" si="16">(AE25+AF25)*10%</f>
        <v>9574.077000000003</v>
      </c>
      <c r="AH25" s="76">
        <f t="shared" ref="AH25:AH27" si="17">SUM(N25/18*S25+N25/18*T25+N25/18*U25)*20%</f>
        <v>786.5333333333333</v>
      </c>
      <c r="AI25" s="76">
        <f t="shared" ref="AI25:AI86" si="18">AH25+AG25+AF25+AE25</f>
        <v>106101.38033333335</v>
      </c>
      <c r="AJ25" s="139"/>
      <c r="AK25" s="139"/>
      <c r="AL25" s="139"/>
      <c r="AM25" s="77"/>
      <c r="AN25" s="78">
        <f t="shared" ref="AN25:AN86" si="19">N25/18*AM25*40%</f>
        <v>0</v>
      </c>
      <c r="AO25" s="77"/>
      <c r="AP25" s="78">
        <f t="shared" ref="AP25:AP86" si="20">N25/18*AO25*50%</f>
        <v>0</v>
      </c>
      <c r="AQ25" s="78">
        <f t="shared" si="2"/>
        <v>0</v>
      </c>
      <c r="AR25" s="78">
        <f t="shared" si="2"/>
        <v>0</v>
      </c>
      <c r="AS25" s="77"/>
      <c r="AT25" s="78">
        <f t="shared" ref="AT25:AT86" si="21">N25/18*AS25*50%</f>
        <v>0</v>
      </c>
      <c r="AU25" s="77"/>
      <c r="AV25" s="78">
        <f t="shared" ref="AV25:AV86" si="22">N25/18*AU25*40%</f>
        <v>0</v>
      </c>
      <c r="AW25" s="77">
        <f t="shared" si="3"/>
        <v>0</v>
      </c>
      <c r="AX25" s="78">
        <f t="shared" si="3"/>
        <v>0</v>
      </c>
      <c r="AY25" s="77">
        <f t="shared" si="4"/>
        <v>0</v>
      </c>
      <c r="AZ25" s="78">
        <f t="shared" si="4"/>
        <v>0</v>
      </c>
      <c r="BA25" s="78"/>
      <c r="BB25" s="176"/>
      <c r="BC25" s="176"/>
      <c r="BD25" s="176"/>
      <c r="BE25" s="78">
        <f t="shared" ref="BE25:BE86" si="23">SUM(N25*BB25)*50%+(N25*BC25)*60%+(N25*BD25)*60%</f>
        <v>0</v>
      </c>
      <c r="BF25" s="140"/>
      <c r="BG25" s="70"/>
      <c r="BH25" s="70"/>
      <c r="BI25" s="76">
        <f t="shared" ref="BI25:BI86" si="24">SUM(N25*BF25*20%)+(N25*BG25)*30%</f>
        <v>0</v>
      </c>
      <c r="BJ25" s="76">
        <f t="shared" ref="BJ25:BJ86" si="25">V25+W25+X25</f>
        <v>12</v>
      </c>
      <c r="BK25" s="76">
        <f t="shared" ref="BK25:BK86" si="26">(O25/18*BJ25)*1.25*30%</f>
        <v>23935.192500000001</v>
      </c>
      <c r="BL25" s="76"/>
      <c r="BM25" s="76">
        <f t="shared" si="5"/>
        <v>0</v>
      </c>
      <c r="BN25" s="76"/>
      <c r="BO25" s="76"/>
      <c r="BP25" s="339"/>
      <c r="BQ25" s="101">
        <f t="shared" si="6"/>
        <v>0</v>
      </c>
      <c r="BR25" s="76">
        <f t="shared" ref="BR25:BR86" si="27">AJ25+AK25+AL25+AZ25+BE25+BI25+BK25+BM25+BO25+BQ25</f>
        <v>23935.192500000001</v>
      </c>
      <c r="BS25" s="76">
        <f t="shared" ref="BS25:BS86" si="28">AE25+AG25+AH25+AJ25+AK25+AL25+BI25+BQ25</f>
        <v>74187.790333333352</v>
      </c>
      <c r="BT25" s="76">
        <f t="shared" ref="BT25:BT86" si="29">AZ25+BE25+BK25+BM25</f>
        <v>23935.192500000001</v>
      </c>
      <c r="BU25" s="76">
        <f t="shared" ref="BU25:BU86" si="30">AF25+BO25</f>
        <v>31913.590000000004</v>
      </c>
      <c r="BV25" s="76">
        <f t="shared" ref="BV25:BV86" si="31">SUM(AI25+BR25)</f>
        <v>130036.57283333335</v>
      </c>
      <c r="BW25" s="173">
        <f t="shared" ref="BW25:BW86" si="32">BV25*12</f>
        <v>1560438.8740000003</v>
      </c>
      <c r="BX25" s="370"/>
    </row>
    <row r="26" spans="1:83" s="7" customFormat="1" ht="14.25" customHeight="1" x14ac:dyDescent="0.3">
      <c r="A26" s="242">
        <v>3</v>
      </c>
      <c r="B26" s="69" t="s">
        <v>247</v>
      </c>
      <c r="C26" s="69" t="s">
        <v>85</v>
      </c>
      <c r="D26" s="70" t="s">
        <v>61</v>
      </c>
      <c r="E26" s="75" t="s">
        <v>248</v>
      </c>
      <c r="F26" s="80">
        <v>2</v>
      </c>
      <c r="G26" s="81">
        <v>42824</v>
      </c>
      <c r="H26" s="81">
        <v>44650</v>
      </c>
      <c r="I26" s="80" t="s">
        <v>183</v>
      </c>
      <c r="J26" s="70" t="s">
        <v>67</v>
      </c>
      <c r="K26" s="70" t="s">
        <v>68</v>
      </c>
      <c r="L26" s="74">
        <v>9.0500000000000007</v>
      </c>
      <c r="M26" s="70">
        <v>4.74</v>
      </c>
      <c r="N26" s="75">
        <v>17697</v>
      </c>
      <c r="O26" s="76">
        <f t="shared" si="7"/>
        <v>83883.78</v>
      </c>
      <c r="P26" s="70"/>
      <c r="Q26" s="70">
        <v>5</v>
      </c>
      <c r="R26" s="70"/>
      <c r="S26" s="70">
        <v>3</v>
      </c>
      <c r="T26" s="70">
        <v>10</v>
      </c>
      <c r="U26" s="70"/>
      <c r="V26" s="70">
        <f t="shared" si="1"/>
        <v>3</v>
      </c>
      <c r="W26" s="70">
        <f t="shared" si="1"/>
        <v>15</v>
      </c>
      <c r="X26" s="70">
        <f t="shared" si="1"/>
        <v>0</v>
      </c>
      <c r="Y26" s="76">
        <f t="shared" si="8"/>
        <v>0</v>
      </c>
      <c r="Z26" s="76">
        <f t="shared" si="9"/>
        <v>23301.05</v>
      </c>
      <c r="AA26" s="76">
        <f t="shared" si="10"/>
        <v>0</v>
      </c>
      <c r="AB26" s="76">
        <f t="shared" si="11"/>
        <v>13980.630000000001</v>
      </c>
      <c r="AC26" s="76">
        <f t="shared" si="12"/>
        <v>46602.1</v>
      </c>
      <c r="AD26" s="76">
        <f t="shared" si="13"/>
        <v>0</v>
      </c>
      <c r="AE26" s="76">
        <f t="shared" si="14"/>
        <v>83883.78</v>
      </c>
      <c r="AF26" s="76">
        <f t="shared" si="15"/>
        <v>41941.89</v>
      </c>
      <c r="AG26" s="76">
        <f t="shared" si="16"/>
        <v>12582.567000000001</v>
      </c>
      <c r="AH26" s="76">
        <f t="shared" si="17"/>
        <v>2556.2333333333336</v>
      </c>
      <c r="AI26" s="76">
        <f t="shared" si="18"/>
        <v>140964.47033333333</v>
      </c>
      <c r="AJ26" s="82"/>
      <c r="AK26" s="82"/>
      <c r="AL26" s="82"/>
      <c r="AM26" s="83"/>
      <c r="AN26" s="78">
        <f t="shared" si="19"/>
        <v>0</v>
      </c>
      <c r="AO26" s="83">
        <v>3</v>
      </c>
      <c r="AP26" s="78">
        <f t="shared" si="20"/>
        <v>1474.75</v>
      </c>
      <c r="AQ26" s="78">
        <f t="shared" si="2"/>
        <v>3</v>
      </c>
      <c r="AR26" s="78">
        <f t="shared" si="2"/>
        <v>1474.75</v>
      </c>
      <c r="AS26" s="83">
        <v>12.5</v>
      </c>
      <c r="AT26" s="78">
        <f t="shared" si="21"/>
        <v>6144.7916666666661</v>
      </c>
      <c r="AU26" s="78"/>
      <c r="AV26" s="78">
        <f t="shared" si="22"/>
        <v>0</v>
      </c>
      <c r="AW26" s="77">
        <f t="shared" si="3"/>
        <v>12.5</v>
      </c>
      <c r="AX26" s="78">
        <f t="shared" si="3"/>
        <v>6144.7916666666661</v>
      </c>
      <c r="AY26" s="77">
        <f t="shared" si="4"/>
        <v>15.5</v>
      </c>
      <c r="AZ26" s="78">
        <f t="shared" si="4"/>
        <v>7619.5416666666661</v>
      </c>
      <c r="BA26" s="84" t="s">
        <v>370</v>
      </c>
      <c r="BB26" s="85"/>
      <c r="BC26" s="84">
        <v>1</v>
      </c>
      <c r="BD26" s="85"/>
      <c r="BE26" s="78">
        <f t="shared" si="23"/>
        <v>10618.199999999999</v>
      </c>
      <c r="BF26" s="70"/>
      <c r="BG26" s="70"/>
      <c r="BH26" s="70"/>
      <c r="BI26" s="76">
        <f t="shared" si="24"/>
        <v>0</v>
      </c>
      <c r="BJ26" s="76">
        <f t="shared" si="25"/>
        <v>18</v>
      </c>
      <c r="BK26" s="76">
        <f t="shared" si="26"/>
        <v>31456.4175</v>
      </c>
      <c r="BL26" s="76"/>
      <c r="BM26" s="76">
        <f t="shared" si="5"/>
        <v>0</v>
      </c>
      <c r="BN26" s="76"/>
      <c r="BO26" s="76"/>
      <c r="BP26" s="339"/>
      <c r="BQ26" s="101">
        <f t="shared" si="6"/>
        <v>0</v>
      </c>
      <c r="BR26" s="76">
        <f t="shared" si="27"/>
        <v>49694.159166666665</v>
      </c>
      <c r="BS26" s="76">
        <f t="shared" si="28"/>
        <v>99022.580333333332</v>
      </c>
      <c r="BT26" s="76">
        <f t="shared" si="29"/>
        <v>49694.159166666665</v>
      </c>
      <c r="BU26" s="76">
        <f t="shared" si="30"/>
        <v>41941.89</v>
      </c>
      <c r="BV26" s="76">
        <f t="shared" si="31"/>
        <v>190658.62949999998</v>
      </c>
      <c r="BW26" s="173">
        <f t="shared" si="32"/>
        <v>2287903.5539999995</v>
      </c>
      <c r="BX26" s="370"/>
    </row>
    <row r="27" spans="1:83" s="11" customFormat="1" ht="14.25" customHeight="1" x14ac:dyDescent="0.3">
      <c r="A27" s="243">
        <v>4</v>
      </c>
      <c r="B27" s="69" t="s">
        <v>276</v>
      </c>
      <c r="C27" s="69" t="s">
        <v>288</v>
      </c>
      <c r="D27" s="70" t="s">
        <v>61</v>
      </c>
      <c r="E27" s="71" t="s">
        <v>66</v>
      </c>
      <c r="F27" s="86">
        <v>111</v>
      </c>
      <c r="G27" s="87">
        <v>44071</v>
      </c>
      <c r="H27" s="88">
        <v>45897</v>
      </c>
      <c r="I27" s="86" t="s">
        <v>183</v>
      </c>
      <c r="J27" s="70">
        <v>1</v>
      </c>
      <c r="K27" s="70" t="s">
        <v>72</v>
      </c>
      <c r="L27" s="89">
        <v>12.09</v>
      </c>
      <c r="M27" s="43">
        <v>4.8600000000000003</v>
      </c>
      <c r="N27" s="75">
        <v>17697</v>
      </c>
      <c r="O27" s="76">
        <f t="shared" si="7"/>
        <v>86007.420000000013</v>
      </c>
      <c r="P27" s="70"/>
      <c r="Q27" s="70"/>
      <c r="R27" s="70">
        <v>15</v>
      </c>
      <c r="S27" s="70"/>
      <c r="T27" s="70">
        <v>5</v>
      </c>
      <c r="U27" s="70"/>
      <c r="V27" s="70">
        <f t="shared" si="1"/>
        <v>0</v>
      </c>
      <c r="W27" s="70">
        <f t="shared" si="1"/>
        <v>5</v>
      </c>
      <c r="X27" s="70">
        <f t="shared" si="1"/>
        <v>15</v>
      </c>
      <c r="Y27" s="76">
        <f t="shared" si="8"/>
        <v>0</v>
      </c>
      <c r="Z27" s="76">
        <f t="shared" si="9"/>
        <v>0</v>
      </c>
      <c r="AA27" s="76">
        <f t="shared" si="10"/>
        <v>71672.850000000006</v>
      </c>
      <c r="AB27" s="76">
        <f t="shared" si="11"/>
        <v>0</v>
      </c>
      <c r="AC27" s="76">
        <f t="shared" si="12"/>
        <v>23890.950000000004</v>
      </c>
      <c r="AD27" s="76">
        <f t="shared" si="13"/>
        <v>0</v>
      </c>
      <c r="AE27" s="76">
        <f t="shared" si="14"/>
        <v>95563.800000000017</v>
      </c>
      <c r="AF27" s="76">
        <f t="shared" si="15"/>
        <v>47781.900000000009</v>
      </c>
      <c r="AG27" s="76">
        <f t="shared" si="16"/>
        <v>14334.570000000002</v>
      </c>
      <c r="AH27" s="76">
        <f t="shared" si="17"/>
        <v>983.16666666666663</v>
      </c>
      <c r="AI27" s="76">
        <f t="shared" si="18"/>
        <v>158663.4366666667</v>
      </c>
      <c r="AJ27" s="82"/>
      <c r="AK27" s="82"/>
      <c r="AL27" s="82"/>
      <c r="AM27" s="83"/>
      <c r="AN27" s="78">
        <f t="shared" si="19"/>
        <v>0</v>
      </c>
      <c r="AO27" s="83"/>
      <c r="AP27" s="78">
        <f t="shared" si="20"/>
        <v>0</v>
      </c>
      <c r="AQ27" s="78">
        <f t="shared" si="2"/>
        <v>0</v>
      </c>
      <c r="AR27" s="78">
        <f t="shared" si="2"/>
        <v>0</v>
      </c>
      <c r="AS27" s="83">
        <v>12.5</v>
      </c>
      <c r="AT27" s="78">
        <f t="shared" si="21"/>
        <v>6144.7916666666661</v>
      </c>
      <c r="AU27" s="83"/>
      <c r="AV27" s="78">
        <f t="shared" si="22"/>
        <v>0</v>
      </c>
      <c r="AW27" s="77">
        <f t="shared" si="3"/>
        <v>12.5</v>
      </c>
      <c r="AX27" s="78">
        <f t="shared" si="3"/>
        <v>6144.7916666666661</v>
      </c>
      <c r="AY27" s="77">
        <v>15</v>
      </c>
      <c r="AZ27" s="78">
        <f t="shared" si="4"/>
        <v>6144.7916666666661</v>
      </c>
      <c r="BA27" s="84" t="s">
        <v>204</v>
      </c>
      <c r="BB27" s="84"/>
      <c r="BC27" s="84">
        <v>1</v>
      </c>
      <c r="BD27" s="85"/>
      <c r="BE27" s="78">
        <f t="shared" si="23"/>
        <v>10618.199999999999</v>
      </c>
      <c r="BF27" s="70"/>
      <c r="BG27" s="70"/>
      <c r="BH27" s="70"/>
      <c r="BI27" s="76">
        <f t="shared" si="24"/>
        <v>0</v>
      </c>
      <c r="BJ27" s="76">
        <f t="shared" si="25"/>
        <v>20</v>
      </c>
      <c r="BK27" s="76">
        <f t="shared" si="26"/>
        <v>35836.42500000001</v>
      </c>
      <c r="BL27" s="76"/>
      <c r="BM27" s="76">
        <f t="shared" si="5"/>
        <v>0</v>
      </c>
      <c r="BN27" s="76">
        <f t="shared" ref="BN27:BN87" si="33">V27+W27+X27</f>
        <v>20</v>
      </c>
      <c r="BO27" s="76">
        <f>(AE27+AF27)*35%</f>
        <v>50170.995000000003</v>
      </c>
      <c r="BP27" s="339"/>
      <c r="BQ27" s="101">
        <f t="shared" si="6"/>
        <v>0</v>
      </c>
      <c r="BR27" s="76">
        <f t="shared" si="27"/>
        <v>102770.41166666668</v>
      </c>
      <c r="BS27" s="76">
        <f t="shared" si="28"/>
        <v>110881.5366666667</v>
      </c>
      <c r="BT27" s="76">
        <f t="shared" si="29"/>
        <v>52599.416666666672</v>
      </c>
      <c r="BU27" s="76">
        <f t="shared" si="30"/>
        <v>97952.895000000019</v>
      </c>
      <c r="BV27" s="76">
        <f t="shared" si="31"/>
        <v>261433.84833333339</v>
      </c>
      <c r="BW27" s="173">
        <f t="shared" si="32"/>
        <v>3137206.1800000006</v>
      </c>
      <c r="BX27" s="370" t="s">
        <v>270</v>
      </c>
    </row>
    <row r="28" spans="1:83" s="129" customFormat="1" ht="14.25" customHeight="1" x14ac:dyDescent="0.3">
      <c r="A28" s="242">
        <v>5</v>
      </c>
      <c r="B28" s="69" t="s">
        <v>233</v>
      </c>
      <c r="C28" s="72" t="s">
        <v>218</v>
      </c>
      <c r="D28" s="92" t="s">
        <v>61</v>
      </c>
      <c r="E28" s="71" t="s">
        <v>439</v>
      </c>
      <c r="F28" s="80"/>
      <c r="G28" s="81"/>
      <c r="H28" s="81"/>
      <c r="I28" s="80"/>
      <c r="J28" s="70" t="s">
        <v>65</v>
      </c>
      <c r="K28" s="70" t="s">
        <v>62</v>
      </c>
      <c r="L28" s="74">
        <v>22.07</v>
      </c>
      <c r="M28" s="70">
        <v>4.2300000000000004</v>
      </c>
      <c r="N28" s="75">
        <v>17697</v>
      </c>
      <c r="O28" s="76">
        <f t="shared" si="7"/>
        <v>74858.310000000012</v>
      </c>
      <c r="P28" s="70">
        <v>6</v>
      </c>
      <c r="Q28" s="70"/>
      <c r="R28" s="70"/>
      <c r="S28" s="70">
        <v>4</v>
      </c>
      <c r="T28" s="70"/>
      <c r="U28" s="70"/>
      <c r="V28" s="70">
        <f t="shared" si="1"/>
        <v>10</v>
      </c>
      <c r="W28" s="70">
        <f t="shared" si="1"/>
        <v>0</v>
      </c>
      <c r="X28" s="70">
        <f t="shared" si="1"/>
        <v>0</v>
      </c>
      <c r="Y28" s="76">
        <f t="shared" si="8"/>
        <v>24952.770000000004</v>
      </c>
      <c r="Z28" s="76">
        <f t="shared" si="9"/>
        <v>0</v>
      </c>
      <c r="AA28" s="76">
        <f t="shared" si="10"/>
        <v>0</v>
      </c>
      <c r="AB28" s="76">
        <f t="shared" si="11"/>
        <v>16635.180000000004</v>
      </c>
      <c r="AC28" s="76">
        <f t="shared" si="12"/>
        <v>0</v>
      </c>
      <c r="AD28" s="76">
        <f t="shared" si="13"/>
        <v>0</v>
      </c>
      <c r="AE28" s="76">
        <f t="shared" si="14"/>
        <v>41587.950000000012</v>
      </c>
      <c r="AF28" s="76">
        <f t="shared" si="15"/>
        <v>20793.975000000006</v>
      </c>
      <c r="AG28" s="76"/>
      <c r="AH28" s="76">
        <f t="shared" ref="AH28:AH87" si="34">SUM(N28/18*S28+N28/18*T28+N28/18*U28)*20%</f>
        <v>786.5333333333333</v>
      </c>
      <c r="AI28" s="76">
        <f t="shared" si="18"/>
        <v>63168.45833333335</v>
      </c>
      <c r="AJ28" s="82"/>
      <c r="AK28" s="82"/>
      <c r="AL28" s="82"/>
      <c r="AM28" s="83"/>
      <c r="AN28" s="78">
        <f t="shared" si="19"/>
        <v>0</v>
      </c>
      <c r="AO28" s="83">
        <v>7</v>
      </c>
      <c r="AP28" s="78">
        <f t="shared" si="20"/>
        <v>3441.083333333333</v>
      </c>
      <c r="AQ28" s="78"/>
      <c r="AR28" s="78">
        <f t="shared" si="2"/>
        <v>3441.083333333333</v>
      </c>
      <c r="AS28" s="83"/>
      <c r="AT28" s="78">
        <f t="shared" si="21"/>
        <v>0</v>
      </c>
      <c r="AU28" s="78"/>
      <c r="AV28" s="78">
        <f t="shared" si="22"/>
        <v>0</v>
      </c>
      <c r="AW28" s="77">
        <f t="shared" si="3"/>
        <v>0</v>
      </c>
      <c r="AX28" s="78">
        <f t="shared" si="3"/>
        <v>0</v>
      </c>
      <c r="AY28" s="77">
        <v>7</v>
      </c>
      <c r="AZ28" s="78">
        <f t="shared" si="4"/>
        <v>3441.083333333333</v>
      </c>
      <c r="BA28" s="84"/>
      <c r="BB28" s="84"/>
      <c r="BC28" s="85"/>
      <c r="BD28" s="84"/>
      <c r="BE28" s="78">
        <f t="shared" si="23"/>
        <v>0</v>
      </c>
      <c r="BF28" s="70"/>
      <c r="BG28" s="70"/>
      <c r="BH28" s="70"/>
      <c r="BI28" s="76">
        <f t="shared" si="24"/>
        <v>0</v>
      </c>
      <c r="BJ28" s="76">
        <f t="shared" si="25"/>
        <v>10</v>
      </c>
      <c r="BK28" s="76">
        <f t="shared" si="26"/>
        <v>15595.481250000004</v>
      </c>
      <c r="BL28" s="76"/>
      <c r="BM28" s="76">
        <f t="shared" si="5"/>
        <v>0</v>
      </c>
      <c r="BN28" s="76"/>
      <c r="BO28" s="76"/>
      <c r="BP28" s="76">
        <v>2</v>
      </c>
      <c r="BQ28" s="101">
        <f t="shared" si="6"/>
        <v>786.55555555555554</v>
      </c>
      <c r="BR28" s="76">
        <f t="shared" si="27"/>
        <v>19823.120138888891</v>
      </c>
      <c r="BS28" s="76">
        <f t="shared" si="28"/>
        <v>43161.038888888899</v>
      </c>
      <c r="BT28" s="76">
        <f t="shared" si="29"/>
        <v>19036.564583333336</v>
      </c>
      <c r="BU28" s="76">
        <f t="shared" si="30"/>
        <v>20793.975000000006</v>
      </c>
      <c r="BV28" s="76">
        <f t="shared" si="31"/>
        <v>82991.578472222245</v>
      </c>
      <c r="BW28" s="173">
        <f t="shared" si="32"/>
        <v>995898.94166666688</v>
      </c>
      <c r="BX28" s="370"/>
      <c r="BZ28" s="130"/>
    </row>
    <row r="29" spans="1:83" s="129" customFormat="1" ht="14.25" customHeight="1" x14ac:dyDescent="0.3">
      <c r="A29" s="243">
        <v>6</v>
      </c>
      <c r="B29" s="94" t="s">
        <v>482</v>
      </c>
      <c r="C29" s="94" t="s">
        <v>63</v>
      </c>
      <c r="D29" s="95" t="s">
        <v>61</v>
      </c>
      <c r="E29" s="152" t="s">
        <v>468</v>
      </c>
      <c r="F29" s="80">
        <v>24</v>
      </c>
      <c r="G29" s="81">
        <v>42529</v>
      </c>
      <c r="H29" s="81">
        <v>44355</v>
      </c>
      <c r="I29" s="80" t="s">
        <v>469</v>
      </c>
      <c r="J29" s="70">
        <v>1</v>
      </c>
      <c r="K29" s="70" t="s">
        <v>486</v>
      </c>
      <c r="L29" s="74">
        <v>9.0299999999999994</v>
      </c>
      <c r="M29" s="70">
        <v>4.79</v>
      </c>
      <c r="N29" s="75">
        <v>17697</v>
      </c>
      <c r="O29" s="76">
        <f t="shared" si="7"/>
        <v>84768.63</v>
      </c>
      <c r="P29" s="70"/>
      <c r="Q29" s="70"/>
      <c r="R29" s="70"/>
      <c r="S29" s="70">
        <v>3</v>
      </c>
      <c r="T29" s="70"/>
      <c r="U29" s="70"/>
      <c r="V29" s="70">
        <f t="shared" ref="V29" si="35">SUM(P29+S29)</f>
        <v>3</v>
      </c>
      <c r="W29" s="70">
        <f t="shared" si="1"/>
        <v>0</v>
      </c>
      <c r="X29" s="70">
        <f t="shared" si="1"/>
        <v>0</v>
      </c>
      <c r="Y29" s="76">
        <f t="shared" si="8"/>
        <v>0</v>
      </c>
      <c r="Z29" s="76">
        <f t="shared" si="9"/>
        <v>0</v>
      </c>
      <c r="AA29" s="76">
        <f t="shared" si="10"/>
        <v>0</v>
      </c>
      <c r="AB29" s="76">
        <f t="shared" si="11"/>
        <v>14128.105000000001</v>
      </c>
      <c r="AC29" s="76">
        <f t="shared" si="12"/>
        <v>0</v>
      </c>
      <c r="AD29" s="76">
        <f t="shared" si="13"/>
        <v>0</v>
      </c>
      <c r="AE29" s="76">
        <f t="shared" si="14"/>
        <v>14128.105000000001</v>
      </c>
      <c r="AF29" s="76">
        <f t="shared" si="15"/>
        <v>7064.0525000000007</v>
      </c>
      <c r="AG29" s="76"/>
      <c r="AH29" s="76">
        <f t="shared" si="34"/>
        <v>589.9</v>
      </c>
      <c r="AI29" s="76">
        <f t="shared" si="18"/>
        <v>21782.057500000003</v>
      </c>
      <c r="AJ29" s="82"/>
      <c r="AK29" s="82"/>
      <c r="AL29" s="82"/>
      <c r="AM29" s="83"/>
      <c r="AN29" s="78">
        <f t="shared" si="19"/>
        <v>0</v>
      </c>
      <c r="AO29" s="83"/>
      <c r="AP29" s="78">
        <f t="shared" si="20"/>
        <v>0</v>
      </c>
      <c r="AQ29" s="78">
        <f t="shared" ref="AQ29" si="36">AM29+AO29</f>
        <v>0</v>
      </c>
      <c r="AR29" s="78">
        <f t="shared" si="2"/>
        <v>0</v>
      </c>
      <c r="AS29" s="83"/>
      <c r="AT29" s="78">
        <f t="shared" si="21"/>
        <v>0</v>
      </c>
      <c r="AU29" s="78"/>
      <c r="AV29" s="78">
        <f t="shared" si="22"/>
        <v>0</v>
      </c>
      <c r="AW29" s="77">
        <f t="shared" si="3"/>
        <v>0</v>
      </c>
      <c r="AX29" s="78">
        <f t="shared" si="3"/>
        <v>0</v>
      </c>
      <c r="AY29" s="77">
        <f t="shared" si="4"/>
        <v>0</v>
      </c>
      <c r="AZ29" s="78">
        <f t="shared" si="4"/>
        <v>0</v>
      </c>
      <c r="BA29" s="84"/>
      <c r="BB29" s="85"/>
      <c r="BC29" s="84"/>
      <c r="BD29" s="85"/>
      <c r="BE29" s="78">
        <f t="shared" si="23"/>
        <v>0</v>
      </c>
      <c r="BF29" s="70"/>
      <c r="BG29" s="70"/>
      <c r="BH29" s="70"/>
      <c r="BI29" s="76">
        <f t="shared" si="24"/>
        <v>0</v>
      </c>
      <c r="BJ29" s="76">
        <f t="shared" si="25"/>
        <v>3</v>
      </c>
      <c r="BK29" s="76">
        <f t="shared" si="26"/>
        <v>5298.0393750000003</v>
      </c>
      <c r="BL29" s="76"/>
      <c r="BM29" s="76">
        <f>(O29/18*BL29)*30%</f>
        <v>0</v>
      </c>
      <c r="BN29" s="76"/>
      <c r="BO29" s="76"/>
      <c r="BP29" s="339"/>
      <c r="BQ29" s="101">
        <f t="shared" si="6"/>
        <v>0</v>
      </c>
      <c r="BR29" s="76">
        <f t="shared" si="27"/>
        <v>5298.0393750000003</v>
      </c>
      <c r="BS29" s="76">
        <f t="shared" si="28"/>
        <v>14718.005000000001</v>
      </c>
      <c r="BT29" s="76">
        <f t="shared" si="29"/>
        <v>5298.0393750000003</v>
      </c>
      <c r="BU29" s="76">
        <f t="shared" si="30"/>
        <v>7064.0525000000007</v>
      </c>
      <c r="BV29" s="76">
        <f t="shared" si="31"/>
        <v>27080.096875000003</v>
      </c>
      <c r="BW29" s="173">
        <f t="shared" si="32"/>
        <v>324961.16250000003</v>
      </c>
      <c r="BX29" s="370"/>
    </row>
    <row r="30" spans="1:83" s="11" customFormat="1" ht="14.25" customHeight="1" x14ac:dyDescent="0.3">
      <c r="A30" s="242">
        <v>7</v>
      </c>
      <c r="B30" s="141" t="s">
        <v>69</v>
      </c>
      <c r="C30" s="141" t="s">
        <v>70</v>
      </c>
      <c r="D30" s="142" t="s">
        <v>61</v>
      </c>
      <c r="E30" s="71" t="s">
        <v>289</v>
      </c>
      <c r="F30" s="80">
        <v>87</v>
      </c>
      <c r="G30" s="81">
        <v>43458</v>
      </c>
      <c r="H30" s="81">
        <v>45284</v>
      </c>
      <c r="I30" s="80" t="s">
        <v>184</v>
      </c>
      <c r="J30" s="70" t="s">
        <v>58</v>
      </c>
      <c r="K30" s="70" t="s">
        <v>64</v>
      </c>
      <c r="L30" s="74">
        <v>14.03</v>
      </c>
      <c r="M30" s="70">
        <v>5.16</v>
      </c>
      <c r="N30" s="75">
        <v>17697</v>
      </c>
      <c r="O30" s="76">
        <f t="shared" si="7"/>
        <v>91316.52</v>
      </c>
      <c r="P30" s="70"/>
      <c r="Q30" s="70">
        <v>10</v>
      </c>
      <c r="R30" s="70">
        <v>3</v>
      </c>
      <c r="S30" s="70"/>
      <c r="T30" s="70">
        <v>8</v>
      </c>
      <c r="U30" s="70"/>
      <c r="V30" s="70">
        <f t="shared" si="1"/>
        <v>0</v>
      </c>
      <c r="W30" s="70">
        <f t="shared" si="1"/>
        <v>18</v>
      </c>
      <c r="X30" s="70">
        <f t="shared" si="1"/>
        <v>3</v>
      </c>
      <c r="Y30" s="76">
        <f t="shared" si="8"/>
        <v>0</v>
      </c>
      <c r="Z30" s="76">
        <f t="shared" si="9"/>
        <v>50731.4</v>
      </c>
      <c r="AA30" s="76">
        <f t="shared" si="10"/>
        <v>15219.420000000002</v>
      </c>
      <c r="AB30" s="76">
        <f t="shared" si="11"/>
        <v>0</v>
      </c>
      <c r="AC30" s="76">
        <f t="shared" si="12"/>
        <v>40585.120000000003</v>
      </c>
      <c r="AD30" s="76">
        <f t="shared" si="13"/>
        <v>0</v>
      </c>
      <c r="AE30" s="76">
        <f t="shared" si="14"/>
        <v>106535.94</v>
      </c>
      <c r="AF30" s="76">
        <f t="shared" si="15"/>
        <v>53267.97</v>
      </c>
      <c r="AG30" s="76">
        <f t="shared" ref="AG30:AG87" si="37">(AE30+AF30)*10%</f>
        <v>15980.391000000001</v>
      </c>
      <c r="AH30" s="76">
        <f t="shared" si="34"/>
        <v>1573.0666666666666</v>
      </c>
      <c r="AI30" s="76">
        <f t="shared" si="18"/>
        <v>177357.36766666669</v>
      </c>
      <c r="AJ30" s="82"/>
      <c r="AK30" s="82"/>
      <c r="AL30" s="82"/>
      <c r="AM30" s="83"/>
      <c r="AN30" s="78">
        <f t="shared" si="19"/>
        <v>0</v>
      </c>
      <c r="AO30" s="83"/>
      <c r="AP30" s="78">
        <f t="shared" si="20"/>
        <v>0</v>
      </c>
      <c r="AQ30" s="78">
        <f t="shared" ref="AQ30:AQ36" si="38">AM30+AO30</f>
        <v>0</v>
      </c>
      <c r="AR30" s="78">
        <f t="shared" si="2"/>
        <v>0</v>
      </c>
      <c r="AS30" s="83"/>
      <c r="AT30" s="78">
        <f t="shared" si="21"/>
        <v>0</v>
      </c>
      <c r="AU30" s="78"/>
      <c r="AV30" s="78">
        <f t="shared" si="22"/>
        <v>0</v>
      </c>
      <c r="AW30" s="77">
        <f t="shared" si="3"/>
        <v>0</v>
      </c>
      <c r="AX30" s="78">
        <f t="shared" si="3"/>
        <v>0</v>
      </c>
      <c r="AY30" s="77">
        <f t="shared" si="4"/>
        <v>0</v>
      </c>
      <c r="AZ30" s="78">
        <f t="shared" si="4"/>
        <v>0</v>
      </c>
      <c r="BA30" s="84"/>
      <c r="BB30" s="84"/>
      <c r="BC30" s="85"/>
      <c r="BD30" s="84"/>
      <c r="BE30" s="78">
        <f t="shared" si="23"/>
        <v>0</v>
      </c>
      <c r="BF30" s="70"/>
      <c r="BG30" s="70"/>
      <c r="BH30" s="70"/>
      <c r="BI30" s="76">
        <f t="shared" si="24"/>
        <v>0</v>
      </c>
      <c r="BJ30" s="76">
        <f t="shared" si="25"/>
        <v>21</v>
      </c>
      <c r="BK30" s="76">
        <f t="shared" si="26"/>
        <v>39950.977499999994</v>
      </c>
      <c r="BL30" s="76"/>
      <c r="BM30" s="76">
        <f t="shared" si="5"/>
        <v>0</v>
      </c>
      <c r="BN30" s="76">
        <f t="shared" si="33"/>
        <v>21</v>
      </c>
      <c r="BO30" s="76">
        <f t="shared" ref="BO30:BO78" si="39">(AE30+AF30)*40%</f>
        <v>63921.564000000006</v>
      </c>
      <c r="BP30" s="339">
        <v>3</v>
      </c>
      <c r="BQ30" s="101">
        <f t="shared" si="6"/>
        <v>1179.8333333333333</v>
      </c>
      <c r="BR30" s="76">
        <f t="shared" si="27"/>
        <v>105052.37483333332</v>
      </c>
      <c r="BS30" s="76">
        <f t="shared" si="28"/>
        <v>125269.231</v>
      </c>
      <c r="BT30" s="76">
        <f t="shared" si="29"/>
        <v>39950.977499999994</v>
      </c>
      <c r="BU30" s="76">
        <f t="shared" si="30"/>
        <v>117189.53400000001</v>
      </c>
      <c r="BV30" s="76">
        <f t="shared" si="31"/>
        <v>282409.74249999999</v>
      </c>
      <c r="BW30" s="173">
        <f t="shared" si="32"/>
        <v>3388916.91</v>
      </c>
      <c r="BX30" s="370" t="s">
        <v>266</v>
      </c>
    </row>
    <row r="31" spans="1:83" s="11" customFormat="1" ht="14.25" customHeight="1" x14ac:dyDescent="0.3">
      <c r="A31" s="243">
        <v>8</v>
      </c>
      <c r="B31" s="141" t="s">
        <v>69</v>
      </c>
      <c r="C31" s="141" t="s">
        <v>73</v>
      </c>
      <c r="D31" s="142" t="s">
        <v>61</v>
      </c>
      <c r="E31" s="71" t="s">
        <v>290</v>
      </c>
      <c r="F31" s="80">
        <v>87</v>
      </c>
      <c r="G31" s="81">
        <v>43458</v>
      </c>
      <c r="H31" s="81">
        <v>45284</v>
      </c>
      <c r="I31" s="80" t="s">
        <v>73</v>
      </c>
      <c r="J31" s="70" t="s">
        <v>58</v>
      </c>
      <c r="K31" s="70" t="s">
        <v>64</v>
      </c>
      <c r="L31" s="74">
        <v>14.03</v>
      </c>
      <c r="M31" s="70">
        <v>5.16</v>
      </c>
      <c r="N31" s="75">
        <v>17697</v>
      </c>
      <c r="O31" s="76">
        <f t="shared" si="7"/>
        <v>91316.52</v>
      </c>
      <c r="P31" s="70"/>
      <c r="Q31" s="70">
        <v>6</v>
      </c>
      <c r="R31" s="70"/>
      <c r="S31" s="70"/>
      <c r="T31" s="70"/>
      <c r="U31" s="70"/>
      <c r="V31" s="70">
        <f t="shared" si="1"/>
        <v>0</v>
      </c>
      <c r="W31" s="70">
        <f t="shared" si="1"/>
        <v>6</v>
      </c>
      <c r="X31" s="70">
        <f t="shared" si="1"/>
        <v>0</v>
      </c>
      <c r="Y31" s="76">
        <f t="shared" si="8"/>
        <v>0</v>
      </c>
      <c r="Z31" s="76">
        <f t="shared" si="9"/>
        <v>30438.840000000004</v>
      </c>
      <c r="AA31" s="76">
        <f t="shared" si="10"/>
        <v>0</v>
      </c>
      <c r="AB31" s="76">
        <f t="shared" si="11"/>
        <v>0</v>
      </c>
      <c r="AC31" s="76">
        <f t="shared" si="12"/>
        <v>0</v>
      </c>
      <c r="AD31" s="76">
        <f t="shared" si="13"/>
        <v>0</v>
      </c>
      <c r="AE31" s="76">
        <f t="shared" si="14"/>
        <v>30438.840000000004</v>
      </c>
      <c r="AF31" s="76">
        <f t="shared" si="15"/>
        <v>15219.420000000002</v>
      </c>
      <c r="AG31" s="76">
        <f t="shared" si="37"/>
        <v>4565.8260000000009</v>
      </c>
      <c r="AH31" s="76">
        <f t="shared" si="34"/>
        <v>0</v>
      </c>
      <c r="AI31" s="76">
        <f t="shared" si="18"/>
        <v>50224.08600000001</v>
      </c>
      <c r="AJ31" s="82"/>
      <c r="AK31" s="82"/>
      <c r="AL31" s="82"/>
      <c r="AM31" s="83"/>
      <c r="AN31" s="78">
        <f t="shared" si="19"/>
        <v>0</v>
      </c>
      <c r="AO31" s="83"/>
      <c r="AP31" s="78">
        <f t="shared" si="20"/>
        <v>0</v>
      </c>
      <c r="AQ31" s="78">
        <f t="shared" si="38"/>
        <v>0</v>
      </c>
      <c r="AR31" s="78">
        <f t="shared" si="2"/>
        <v>0</v>
      </c>
      <c r="AS31" s="83"/>
      <c r="AT31" s="78">
        <f t="shared" si="21"/>
        <v>0</v>
      </c>
      <c r="AU31" s="78"/>
      <c r="AV31" s="78">
        <f t="shared" si="22"/>
        <v>0</v>
      </c>
      <c r="AW31" s="77">
        <f t="shared" si="3"/>
        <v>0</v>
      </c>
      <c r="AX31" s="78">
        <f t="shared" si="3"/>
        <v>0</v>
      </c>
      <c r="AY31" s="77">
        <f t="shared" si="4"/>
        <v>0</v>
      </c>
      <c r="AZ31" s="78">
        <f t="shared" si="4"/>
        <v>0</v>
      </c>
      <c r="BA31" s="84"/>
      <c r="BB31" s="84"/>
      <c r="BC31" s="85"/>
      <c r="BD31" s="84"/>
      <c r="BE31" s="78">
        <f t="shared" si="23"/>
        <v>0</v>
      </c>
      <c r="BF31" s="70"/>
      <c r="BG31" s="70"/>
      <c r="BH31" s="70"/>
      <c r="BI31" s="76">
        <f t="shared" si="24"/>
        <v>0</v>
      </c>
      <c r="BJ31" s="76">
        <f t="shared" si="25"/>
        <v>6</v>
      </c>
      <c r="BK31" s="76">
        <f t="shared" si="26"/>
        <v>11414.565000000001</v>
      </c>
      <c r="BL31" s="76"/>
      <c r="BM31" s="76">
        <f t="shared" si="5"/>
        <v>0</v>
      </c>
      <c r="BN31" s="76">
        <f t="shared" si="33"/>
        <v>6</v>
      </c>
      <c r="BO31" s="76">
        <f t="shared" si="39"/>
        <v>18263.304000000004</v>
      </c>
      <c r="BP31" s="339"/>
      <c r="BQ31" s="101">
        <f t="shared" si="6"/>
        <v>0</v>
      </c>
      <c r="BR31" s="76">
        <f t="shared" si="27"/>
        <v>29677.869000000006</v>
      </c>
      <c r="BS31" s="76">
        <f t="shared" si="28"/>
        <v>35004.666000000005</v>
      </c>
      <c r="BT31" s="76">
        <f t="shared" si="29"/>
        <v>11414.565000000001</v>
      </c>
      <c r="BU31" s="76">
        <f t="shared" si="30"/>
        <v>33482.724000000002</v>
      </c>
      <c r="BV31" s="76">
        <f t="shared" si="31"/>
        <v>79901.955000000016</v>
      </c>
      <c r="BW31" s="173">
        <f t="shared" si="32"/>
        <v>958823.4600000002</v>
      </c>
      <c r="BX31" s="370" t="s">
        <v>266</v>
      </c>
    </row>
    <row r="32" spans="1:83" s="129" customFormat="1" ht="14.25" customHeight="1" x14ac:dyDescent="0.3">
      <c r="A32" s="242">
        <v>9</v>
      </c>
      <c r="B32" s="141" t="s">
        <v>429</v>
      </c>
      <c r="C32" s="141" t="s">
        <v>432</v>
      </c>
      <c r="D32" s="142" t="s">
        <v>61</v>
      </c>
      <c r="E32" s="143" t="s">
        <v>433</v>
      </c>
      <c r="F32" s="80">
        <v>34</v>
      </c>
      <c r="G32" s="81">
        <v>42091</v>
      </c>
      <c r="H32" s="81">
        <v>43918</v>
      </c>
      <c r="I32" s="80" t="s">
        <v>179</v>
      </c>
      <c r="J32" s="70">
        <v>2</v>
      </c>
      <c r="K32" s="70" t="s">
        <v>68</v>
      </c>
      <c r="L32" s="74">
        <v>10.039999999999999</v>
      </c>
      <c r="M32" s="70">
        <v>4.8099999999999996</v>
      </c>
      <c r="N32" s="75">
        <v>17697</v>
      </c>
      <c r="O32" s="76">
        <f t="shared" si="7"/>
        <v>85122.569999999992</v>
      </c>
      <c r="P32" s="70"/>
      <c r="Q32" s="70">
        <v>15</v>
      </c>
      <c r="R32" s="70">
        <v>3</v>
      </c>
      <c r="S32" s="70"/>
      <c r="T32" s="70">
        <v>3</v>
      </c>
      <c r="U32" s="70"/>
      <c r="V32" s="70">
        <f t="shared" si="1"/>
        <v>0</v>
      </c>
      <c r="W32" s="70">
        <f t="shared" si="1"/>
        <v>18</v>
      </c>
      <c r="X32" s="70">
        <f t="shared" si="1"/>
        <v>3</v>
      </c>
      <c r="Y32" s="76">
        <f t="shared" si="8"/>
        <v>0</v>
      </c>
      <c r="Z32" s="76">
        <f t="shared" si="9"/>
        <v>70935.474999999991</v>
      </c>
      <c r="AA32" s="76">
        <f t="shared" si="10"/>
        <v>14187.094999999998</v>
      </c>
      <c r="AB32" s="76">
        <f t="shared" si="11"/>
        <v>0</v>
      </c>
      <c r="AC32" s="76">
        <f t="shared" si="12"/>
        <v>14187.094999999998</v>
      </c>
      <c r="AD32" s="76">
        <f t="shared" si="13"/>
        <v>0</v>
      </c>
      <c r="AE32" s="76">
        <f t="shared" si="14"/>
        <v>99309.664999999994</v>
      </c>
      <c r="AF32" s="76">
        <f t="shared" si="15"/>
        <v>49654.832499999997</v>
      </c>
      <c r="AG32" s="76">
        <f t="shared" si="37"/>
        <v>14896.44975</v>
      </c>
      <c r="AH32" s="76">
        <f t="shared" si="34"/>
        <v>589.9</v>
      </c>
      <c r="AI32" s="76">
        <f t="shared" si="18"/>
        <v>164450.84724999999</v>
      </c>
      <c r="AJ32" s="82"/>
      <c r="AK32" s="82"/>
      <c r="AL32" s="82"/>
      <c r="AM32" s="83"/>
      <c r="AN32" s="78">
        <f t="shared" si="19"/>
        <v>0</v>
      </c>
      <c r="AO32" s="83"/>
      <c r="AP32" s="78">
        <f t="shared" si="20"/>
        <v>0</v>
      </c>
      <c r="AQ32" s="78"/>
      <c r="AR32" s="78">
        <f t="shared" si="2"/>
        <v>0</v>
      </c>
      <c r="AS32" s="83"/>
      <c r="AT32" s="78">
        <f t="shared" si="21"/>
        <v>0</v>
      </c>
      <c r="AU32" s="77">
        <v>18</v>
      </c>
      <c r="AV32" s="78">
        <f t="shared" si="22"/>
        <v>7078.8</v>
      </c>
      <c r="AW32" s="77">
        <f t="shared" si="3"/>
        <v>18</v>
      </c>
      <c r="AX32" s="78">
        <f t="shared" si="3"/>
        <v>7078.8</v>
      </c>
      <c r="AY32" s="77">
        <f t="shared" si="4"/>
        <v>18</v>
      </c>
      <c r="AZ32" s="78">
        <f t="shared" si="4"/>
        <v>7078.8</v>
      </c>
      <c r="BA32" s="84"/>
      <c r="BB32" s="84"/>
      <c r="BC32" s="85"/>
      <c r="BD32" s="84"/>
      <c r="BE32" s="78">
        <f t="shared" si="23"/>
        <v>0</v>
      </c>
      <c r="BF32" s="70"/>
      <c r="BG32" s="70"/>
      <c r="BH32" s="70"/>
      <c r="BI32" s="76">
        <f t="shared" si="24"/>
        <v>0</v>
      </c>
      <c r="BJ32" s="76">
        <f t="shared" si="25"/>
        <v>21</v>
      </c>
      <c r="BK32" s="76">
        <f t="shared" si="26"/>
        <v>37241.124374999992</v>
      </c>
      <c r="BL32" s="76"/>
      <c r="BM32" s="76">
        <f t="shared" si="5"/>
        <v>0</v>
      </c>
      <c r="BN32" s="76"/>
      <c r="BO32" s="76"/>
      <c r="BP32" s="339"/>
      <c r="BQ32" s="101">
        <f t="shared" si="6"/>
        <v>0</v>
      </c>
      <c r="BR32" s="76">
        <f t="shared" si="27"/>
        <v>44319.924374999995</v>
      </c>
      <c r="BS32" s="76">
        <f t="shared" si="28"/>
        <v>114796.01474999999</v>
      </c>
      <c r="BT32" s="76">
        <f t="shared" si="29"/>
        <v>44319.924374999995</v>
      </c>
      <c r="BU32" s="76">
        <f t="shared" si="30"/>
        <v>49654.832499999997</v>
      </c>
      <c r="BV32" s="76">
        <f t="shared" si="31"/>
        <v>208770.77162499999</v>
      </c>
      <c r="BW32" s="173">
        <f t="shared" si="32"/>
        <v>2505249.2594999997</v>
      </c>
      <c r="BX32" s="370"/>
    </row>
    <row r="33" spans="1:77" s="2" customFormat="1" ht="14.25" customHeight="1" x14ac:dyDescent="0.3">
      <c r="A33" s="243">
        <v>10</v>
      </c>
      <c r="B33" s="94" t="s">
        <v>180</v>
      </c>
      <c r="C33" s="94" t="s">
        <v>88</v>
      </c>
      <c r="D33" s="95" t="s">
        <v>61</v>
      </c>
      <c r="E33" s="96" t="s">
        <v>361</v>
      </c>
      <c r="F33" s="97"/>
      <c r="G33" s="98"/>
      <c r="H33" s="98"/>
      <c r="I33" s="97"/>
      <c r="J33" s="43" t="s">
        <v>65</v>
      </c>
      <c r="K33" s="43" t="s">
        <v>62</v>
      </c>
      <c r="L33" s="89">
        <v>5.0599999999999996</v>
      </c>
      <c r="M33" s="89">
        <v>4.2699999999999996</v>
      </c>
      <c r="N33" s="75">
        <v>17697</v>
      </c>
      <c r="O33" s="76">
        <f t="shared" si="7"/>
        <v>75566.189999999988</v>
      </c>
      <c r="P33" s="43"/>
      <c r="Q33" s="43">
        <v>3</v>
      </c>
      <c r="R33" s="43"/>
      <c r="S33" s="43">
        <v>4</v>
      </c>
      <c r="T33" s="43">
        <v>4</v>
      </c>
      <c r="U33" s="43"/>
      <c r="V33" s="70">
        <f t="shared" si="1"/>
        <v>4</v>
      </c>
      <c r="W33" s="70">
        <f t="shared" si="1"/>
        <v>7</v>
      </c>
      <c r="X33" s="70">
        <f t="shared" si="1"/>
        <v>0</v>
      </c>
      <c r="Y33" s="76">
        <f t="shared" si="8"/>
        <v>0</v>
      </c>
      <c r="Z33" s="76">
        <f t="shared" si="9"/>
        <v>12594.364999999998</v>
      </c>
      <c r="AA33" s="76">
        <f t="shared" si="10"/>
        <v>0</v>
      </c>
      <c r="AB33" s="76">
        <f t="shared" si="11"/>
        <v>16792.486666666664</v>
      </c>
      <c r="AC33" s="76">
        <f t="shared" si="12"/>
        <v>16792.486666666664</v>
      </c>
      <c r="AD33" s="76">
        <f t="shared" si="13"/>
        <v>0</v>
      </c>
      <c r="AE33" s="76">
        <f t="shared" si="14"/>
        <v>46179.338333333326</v>
      </c>
      <c r="AF33" s="76">
        <f t="shared" si="15"/>
        <v>23089.669166666663</v>
      </c>
      <c r="AG33" s="76"/>
      <c r="AH33" s="76">
        <f t="shared" si="34"/>
        <v>1573.0666666666666</v>
      </c>
      <c r="AI33" s="76">
        <f t="shared" si="18"/>
        <v>70842.074166666658</v>
      </c>
      <c r="AJ33" s="82"/>
      <c r="AK33" s="82"/>
      <c r="AL33" s="82"/>
      <c r="AM33" s="99"/>
      <c r="AN33" s="78">
        <f t="shared" si="19"/>
        <v>0</v>
      </c>
      <c r="AO33" s="99"/>
      <c r="AP33" s="78">
        <f t="shared" si="20"/>
        <v>0</v>
      </c>
      <c r="AQ33" s="78">
        <f t="shared" si="38"/>
        <v>0</v>
      </c>
      <c r="AR33" s="78">
        <f t="shared" si="2"/>
        <v>0</v>
      </c>
      <c r="AS33" s="99"/>
      <c r="AT33" s="78">
        <f t="shared" si="21"/>
        <v>0</v>
      </c>
      <c r="AU33" s="99"/>
      <c r="AV33" s="78">
        <f t="shared" si="22"/>
        <v>0</v>
      </c>
      <c r="AW33" s="77">
        <f t="shared" si="3"/>
        <v>0</v>
      </c>
      <c r="AX33" s="78">
        <f t="shared" si="3"/>
        <v>0</v>
      </c>
      <c r="AY33" s="77">
        <f t="shared" si="4"/>
        <v>0</v>
      </c>
      <c r="AZ33" s="78">
        <f t="shared" si="4"/>
        <v>0</v>
      </c>
      <c r="BA33" s="100"/>
      <c r="BB33" s="177"/>
      <c r="BC33" s="177"/>
      <c r="BD33" s="177"/>
      <c r="BE33" s="78">
        <f t="shared" si="23"/>
        <v>0</v>
      </c>
      <c r="BF33" s="43"/>
      <c r="BG33" s="43"/>
      <c r="BH33" s="101">
        <f>SUM(N33*BF33*20%)+(N33*BG33)*30%</f>
        <v>0</v>
      </c>
      <c r="BI33" s="76">
        <f t="shared" si="24"/>
        <v>0</v>
      </c>
      <c r="BJ33" s="76">
        <f t="shared" si="25"/>
        <v>11</v>
      </c>
      <c r="BK33" s="76">
        <f t="shared" si="26"/>
        <v>17317.251874999994</v>
      </c>
      <c r="BL33" s="249"/>
      <c r="BM33" s="101">
        <f t="shared" si="5"/>
        <v>0</v>
      </c>
      <c r="BN33" s="76"/>
      <c r="BO33" s="76"/>
      <c r="BP33" s="385">
        <v>1</v>
      </c>
      <c r="BQ33" s="101">
        <f t="shared" si="6"/>
        <v>393.27777777777777</v>
      </c>
      <c r="BR33" s="76">
        <f t="shared" si="27"/>
        <v>17710.529652777772</v>
      </c>
      <c r="BS33" s="76">
        <f t="shared" si="28"/>
        <v>48145.682777777773</v>
      </c>
      <c r="BT33" s="76">
        <f t="shared" si="29"/>
        <v>17317.251874999994</v>
      </c>
      <c r="BU33" s="76">
        <f t="shared" si="30"/>
        <v>23089.669166666663</v>
      </c>
      <c r="BV33" s="76">
        <f t="shared" si="31"/>
        <v>88552.603819444426</v>
      </c>
      <c r="BW33" s="173">
        <f t="shared" si="32"/>
        <v>1062631.2458333331</v>
      </c>
      <c r="BX33" s="370"/>
    </row>
    <row r="34" spans="1:77" s="11" customFormat="1" ht="14.25" customHeight="1" x14ac:dyDescent="0.3">
      <c r="A34" s="242">
        <v>11</v>
      </c>
      <c r="B34" s="69" t="s">
        <v>75</v>
      </c>
      <c r="C34" s="69" t="s">
        <v>531</v>
      </c>
      <c r="D34" s="70" t="s">
        <v>61</v>
      </c>
      <c r="E34" s="75" t="s">
        <v>76</v>
      </c>
      <c r="F34" s="86">
        <v>82</v>
      </c>
      <c r="G34" s="87">
        <v>43304</v>
      </c>
      <c r="H34" s="87">
        <v>45130</v>
      </c>
      <c r="I34" s="86" t="s">
        <v>185</v>
      </c>
      <c r="J34" s="70" t="s">
        <v>58</v>
      </c>
      <c r="K34" s="70" t="s">
        <v>64</v>
      </c>
      <c r="L34" s="74">
        <v>26.04</v>
      </c>
      <c r="M34" s="70">
        <v>5.41</v>
      </c>
      <c r="N34" s="75">
        <v>17697</v>
      </c>
      <c r="O34" s="76">
        <f t="shared" si="7"/>
        <v>95740.77</v>
      </c>
      <c r="P34" s="70"/>
      <c r="Q34" s="70"/>
      <c r="R34" s="70"/>
      <c r="S34" s="70">
        <v>17</v>
      </c>
      <c r="T34" s="70"/>
      <c r="U34" s="70"/>
      <c r="V34" s="70">
        <f t="shared" si="1"/>
        <v>17</v>
      </c>
      <c r="W34" s="70">
        <f t="shared" si="1"/>
        <v>0</v>
      </c>
      <c r="X34" s="70">
        <f t="shared" si="1"/>
        <v>0</v>
      </c>
      <c r="Y34" s="76">
        <f t="shared" si="8"/>
        <v>0</v>
      </c>
      <c r="Z34" s="76">
        <f t="shared" si="9"/>
        <v>0</v>
      </c>
      <c r="AA34" s="76">
        <f t="shared" si="10"/>
        <v>0</v>
      </c>
      <c r="AB34" s="76">
        <f t="shared" si="11"/>
        <v>90421.838333333348</v>
      </c>
      <c r="AC34" s="76">
        <f t="shared" si="12"/>
        <v>0</v>
      </c>
      <c r="AD34" s="76">
        <f t="shared" si="13"/>
        <v>0</v>
      </c>
      <c r="AE34" s="76">
        <f t="shared" si="14"/>
        <v>90421.838333333348</v>
      </c>
      <c r="AF34" s="76">
        <f t="shared" si="15"/>
        <v>45210.919166666674</v>
      </c>
      <c r="AG34" s="76">
        <f t="shared" si="37"/>
        <v>13563.275750000001</v>
      </c>
      <c r="AH34" s="76">
        <f t="shared" si="34"/>
        <v>3342.7666666666664</v>
      </c>
      <c r="AI34" s="76">
        <f t="shared" si="18"/>
        <v>152538.7999166667</v>
      </c>
      <c r="AJ34" s="82"/>
      <c r="AK34" s="82"/>
      <c r="AL34" s="82"/>
      <c r="AM34" s="83">
        <v>17</v>
      </c>
      <c r="AN34" s="78">
        <f t="shared" si="19"/>
        <v>6685.5333333333328</v>
      </c>
      <c r="AO34" s="83"/>
      <c r="AP34" s="78">
        <f t="shared" si="20"/>
        <v>0</v>
      </c>
      <c r="AQ34" s="78">
        <f t="shared" si="38"/>
        <v>17</v>
      </c>
      <c r="AR34" s="78">
        <f t="shared" si="2"/>
        <v>6685.5333333333328</v>
      </c>
      <c r="AS34" s="83"/>
      <c r="AT34" s="78">
        <f t="shared" si="21"/>
        <v>0</v>
      </c>
      <c r="AU34" s="78"/>
      <c r="AV34" s="78">
        <f t="shared" si="22"/>
        <v>0</v>
      </c>
      <c r="AW34" s="77">
        <f t="shared" si="3"/>
        <v>0</v>
      </c>
      <c r="AX34" s="78">
        <f t="shared" si="3"/>
        <v>0</v>
      </c>
      <c r="AY34" s="77">
        <f t="shared" si="4"/>
        <v>17</v>
      </c>
      <c r="AZ34" s="78">
        <f t="shared" si="4"/>
        <v>6685.5333333333328</v>
      </c>
      <c r="BA34" s="84" t="s">
        <v>195</v>
      </c>
      <c r="BB34" s="84">
        <v>1</v>
      </c>
      <c r="BC34" s="84"/>
      <c r="BD34" s="84"/>
      <c r="BE34" s="78">
        <f t="shared" si="23"/>
        <v>8848.5</v>
      </c>
      <c r="BF34" s="70"/>
      <c r="BG34" s="70"/>
      <c r="BH34" s="70"/>
      <c r="BI34" s="76">
        <f t="shared" si="24"/>
        <v>0</v>
      </c>
      <c r="BJ34" s="76">
        <f t="shared" si="25"/>
        <v>17</v>
      </c>
      <c r="BK34" s="76">
        <f t="shared" si="26"/>
        <v>33908.189375000009</v>
      </c>
      <c r="BL34" s="76"/>
      <c r="BM34" s="76">
        <f t="shared" si="5"/>
        <v>0</v>
      </c>
      <c r="BN34" s="76">
        <f t="shared" si="33"/>
        <v>17</v>
      </c>
      <c r="BO34" s="76">
        <f t="shared" si="39"/>
        <v>54253.103000000003</v>
      </c>
      <c r="BP34" s="339"/>
      <c r="BQ34" s="101">
        <f t="shared" si="6"/>
        <v>0</v>
      </c>
      <c r="BR34" s="76">
        <f t="shared" si="27"/>
        <v>103695.32570833334</v>
      </c>
      <c r="BS34" s="76">
        <f t="shared" si="28"/>
        <v>107327.88075000001</v>
      </c>
      <c r="BT34" s="76">
        <f t="shared" si="29"/>
        <v>49442.222708333342</v>
      </c>
      <c r="BU34" s="76">
        <f t="shared" si="30"/>
        <v>99464.022166666677</v>
      </c>
      <c r="BV34" s="76">
        <f t="shared" si="31"/>
        <v>256234.12562500004</v>
      </c>
      <c r="BW34" s="173">
        <f t="shared" si="32"/>
        <v>3074809.5075000003</v>
      </c>
      <c r="BX34" s="370" t="s">
        <v>266</v>
      </c>
      <c r="BY34" s="12"/>
    </row>
    <row r="35" spans="1:77" s="7" customFormat="1" ht="14.25" customHeight="1" x14ac:dyDescent="0.3">
      <c r="A35" s="243">
        <v>12</v>
      </c>
      <c r="B35" s="48" t="s">
        <v>77</v>
      </c>
      <c r="C35" s="48" t="s">
        <v>78</v>
      </c>
      <c r="D35" s="70" t="s">
        <v>61</v>
      </c>
      <c r="E35" s="71" t="s">
        <v>162</v>
      </c>
      <c r="F35" s="86">
        <v>78</v>
      </c>
      <c r="G35" s="87">
        <v>43304</v>
      </c>
      <c r="H35" s="87">
        <v>45130</v>
      </c>
      <c r="I35" s="86" t="s">
        <v>182</v>
      </c>
      <c r="J35" s="70" t="s">
        <v>58</v>
      </c>
      <c r="K35" s="70" t="s">
        <v>64</v>
      </c>
      <c r="L35" s="74">
        <v>28.03</v>
      </c>
      <c r="M35" s="70">
        <v>5.41</v>
      </c>
      <c r="N35" s="75">
        <v>17697</v>
      </c>
      <c r="O35" s="76">
        <f t="shared" si="7"/>
        <v>95740.77</v>
      </c>
      <c r="P35" s="70"/>
      <c r="Q35" s="70"/>
      <c r="R35" s="70"/>
      <c r="S35" s="70"/>
      <c r="T35" s="70">
        <v>9</v>
      </c>
      <c r="U35" s="70"/>
      <c r="V35" s="70">
        <f t="shared" si="1"/>
        <v>0</v>
      </c>
      <c r="W35" s="70">
        <f t="shared" si="1"/>
        <v>9</v>
      </c>
      <c r="X35" s="70">
        <f t="shared" si="1"/>
        <v>0</v>
      </c>
      <c r="Y35" s="76">
        <f t="shared" si="8"/>
        <v>0</v>
      </c>
      <c r="Z35" s="76">
        <f t="shared" si="9"/>
        <v>0</v>
      </c>
      <c r="AA35" s="76">
        <f t="shared" si="10"/>
        <v>0</v>
      </c>
      <c r="AB35" s="76">
        <f t="shared" si="11"/>
        <v>0</v>
      </c>
      <c r="AC35" s="76">
        <f t="shared" si="12"/>
        <v>47870.385000000009</v>
      </c>
      <c r="AD35" s="76">
        <f t="shared" si="13"/>
        <v>0</v>
      </c>
      <c r="AE35" s="76">
        <f t="shared" si="14"/>
        <v>47870.385000000009</v>
      </c>
      <c r="AF35" s="76">
        <f t="shared" si="15"/>
        <v>23935.192500000005</v>
      </c>
      <c r="AG35" s="76"/>
      <c r="AH35" s="76">
        <f t="shared" si="34"/>
        <v>1769.7</v>
      </c>
      <c r="AI35" s="76">
        <f t="shared" si="18"/>
        <v>73575.277500000011</v>
      </c>
      <c r="AJ35" s="100"/>
      <c r="AK35" s="82"/>
      <c r="AL35" s="82"/>
      <c r="AM35" s="83"/>
      <c r="AN35" s="78">
        <f t="shared" si="19"/>
        <v>0</v>
      </c>
      <c r="AO35" s="83">
        <v>0</v>
      </c>
      <c r="AP35" s="78">
        <f t="shared" si="20"/>
        <v>0</v>
      </c>
      <c r="AQ35" s="78">
        <f t="shared" si="38"/>
        <v>0</v>
      </c>
      <c r="AR35" s="78">
        <f t="shared" si="2"/>
        <v>0</v>
      </c>
      <c r="AS35" s="83">
        <v>6</v>
      </c>
      <c r="AT35" s="78">
        <f t="shared" si="21"/>
        <v>2949.5</v>
      </c>
      <c r="AU35" s="78"/>
      <c r="AV35" s="78">
        <f t="shared" si="22"/>
        <v>0</v>
      </c>
      <c r="AW35" s="77">
        <f t="shared" si="3"/>
        <v>6</v>
      </c>
      <c r="AX35" s="78">
        <f t="shared" si="3"/>
        <v>2949.5</v>
      </c>
      <c r="AY35" s="77">
        <f t="shared" si="4"/>
        <v>6</v>
      </c>
      <c r="AZ35" s="78">
        <f t="shared" si="4"/>
        <v>2949.5</v>
      </c>
      <c r="BA35" s="84"/>
      <c r="BB35" s="84"/>
      <c r="BC35" s="84"/>
      <c r="BD35" s="84"/>
      <c r="BE35" s="78">
        <f t="shared" si="23"/>
        <v>0</v>
      </c>
      <c r="BF35" s="70"/>
      <c r="BG35" s="70"/>
      <c r="BH35" s="70"/>
      <c r="BI35" s="76">
        <f t="shared" si="24"/>
        <v>0</v>
      </c>
      <c r="BJ35" s="76">
        <f t="shared" si="25"/>
        <v>9</v>
      </c>
      <c r="BK35" s="76">
        <f t="shared" si="26"/>
        <v>17951.394375000003</v>
      </c>
      <c r="BL35" s="76"/>
      <c r="BM35" s="76">
        <f t="shared" si="5"/>
        <v>0</v>
      </c>
      <c r="BN35" s="76">
        <f t="shared" si="33"/>
        <v>9</v>
      </c>
      <c r="BO35" s="76">
        <f t="shared" si="39"/>
        <v>28722.231000000007</v>
      </c>
      <c r="BP35" s="339"/>
      <c r="BQ35" s="101">
        <f t="shared" si="6"/>
        <v>0</v>
      </c>
      <c r="BR35" s="76">
        <f t="shared" si="27"/>
        <v>49623.125375000011</v>
      </c>
      <c r="BS35" s="76">
        <f t="shared" si="28"/>
        <v>49640.085000000006</v>
      </c>
      <c r="BT35" s="76">
        <f t="shared" si="29"/>
        <v>20900.894375000003</v>
      </c>
      <c r="BU35" s="76">
        <f t="shared" si="30"/>
        <v>52657.423500000012</v>
      </c>
      <c r="BV35" s="76">
        <f t="shared" si="31"/>
        <v>123198.40287500003</v>
      </c>
      <c r="BW35" s="173">
        <f t="shared" si="32"/>
        <v>1478380.8345000003</v>
      </c>
      <c r="BX35" s="370" t="s">
        <v>266</v>
      </c>
      <c r="BY35" s="241"/>
    </row>
    <row r="36" spans="1:77" s="129" customFormat="1" ht="14.25" customHeight="1" x14ac:dyDescent="0.3">
      <c r="A36" s="243">
        <v>14</v>
      </c>
      <c r="B36" s="75" t="s">
        <v>249</v>
      </c>
      <c r="C36" s="48" t="s">
        <v>284</v>
      </c>
      <c r="D36" s="70" t="s">
        <v>61</v>
      </c>
      <c r="E36" s="75" t="s">
        <v>358</v>
      </c>
      <c r="F36" s="86"/>
      <c r="G36" s="87"/>
      <c r="H36" s="103"/>
      <c r="I36" s="86"/>
      <c r="J36" s="70" t="s">
        <v>65</v>
      </c>
      <c r="K36" s="70" t="s">
        <v>62</v>
      </c>
      <c r="L36" s="74">
        <v>15.04</v>
      </c>
      <c r="M36" s="43">
        <v>4.49</v>
      </c>
      <c r="N36" s="75">
        <v>17697</v>
      </c>
      <c r="O36" s="76">
        <f t="shared" si="7"/>
        <v>79459.53</v>
      </c>
      <c r="P36" s="70"/>
      <c r="Q36" s="70"/>
      <c r="R36" s="70"/>
      <c r="S36" s="70"/>
      <c r="T36" s="70">
        <v>7</v>
      </c>
      <c r="U36" s="70"/>
      <c r="V36" s="70">
        <f t="shared" si="1"/>
        <v>0</v>
      </c>
      <c r="W36" s="70">
        <f t="shared" si="1"/>
        <v>7</v>
      </c>
      <c r="X36" s="70">
        <f t="shared" si="1"/>
        <v>0</v>
      </c>
      <c r="Y36" s="76">
        <f t="shared" si="8"/>
        <v>0</v>
      </c>
      <c r="Z36" s="76">
        <f t="shared" si="9"/>
        <v>0</v>
      </c>
      <c r="AA36" s="76">
        <f t="shared" si="10"/>
        <v>0</v>
      </c>
      <c r="AB36" s="76">
        <f t="shared" si="11"/>
        <v>0</v>
      </c>
      <c r="AC36" s="76">
        <f t="shared" si="12"/>
        <v>30900.92833333333</v>
      </c>
      <c r="AD36" s="76">
        <f t="shared" si="13"/>
        <v>0</v>
      </c>
      <c r="AE36" s="76">
        <f t="shared" si="14"/>
        <v>30900.92833333333</v>
      </c>
      <c r="AF36" s="76">
        <f t="shared" si="15"/>
        <v>15450.464166666665</v>
      </c>
      <c r="AG36" s="76">
        <f t="shared" si="37"/>
        <v>4635.1392499999993</v>
      </c>
      <c r="AH36" s="76">
        <f t="shared" si="34"/>
        <v>1376.4333333333334</v>
      </c>
      <c r="AI36" s="76">
        <f t="shared" si="18"/>
        <v>52362.965083333329</v>
      </c>
      <c r="AJ36" s="82"/>
      <c r="AK36" s="82"/>
      <c r="AL36" s="82"/>
      <c r="AM36" s="83"/>
      <c r="AN36" s="78">
        <f t="shared" si="19"/>
        <v>0</v>
      </c>
      <c r="AO36" s="83"/>
      <c r="AP36" s="78">
        <f t="shared" si="20"/>
        <v>0</v>
      </c>
      <c r="AQ36" s="78">
        <f t="shared" si="38"/>
        <v>0</v>
      </c>
      <c r="AR36" s="78">
        <f t="shared" si="2"/>
        <v>0</v>
      </c>
      <c r="AS36" s="83"/>
      <c r="AT36" s="78">
        <f t="shared" si="21"/>
        <v>0</v>
      </c>
      <c r="AU36" s="78"/>
      <c r="AV36" s="78">
        <f t="shared" si="22"/>
        <v>0</v>
      </c>
      <c r="AW36" s="77">
        <f t="shared" si="3"/>
        <v>0</v>
      </c>
      <c r="AX36" s="78">
        <f t="shared" si="3"/>
        <v>0</v>
      </c>
      <c r="AY36" s="77">
        <f t="shared" si="4"/>
        <v>0</v>
      </c>
      <c r="AZ36" s="78">
        <f t="shared" si="4"/>
        <v>0</v>
      </c>
      <c r="BA36" s="84"/>
      <c r="BB36" s="85"/>
      <c r="BC36" s="85"/>
      <c r="BD36" s="85"/>
      <c r="BE36" s="78">
        <f t="shared" si="23"/>
        <v>0</v>
      </c>
      <c r="BF36" s="70"/>
      <c r="BG36" s="70"/>
      <c r="BH36" s="70"/>
      <c r="BI36" s="76">
        <f t="shared" si="24"/>
        <v>0</v>
      </c>
      <c r="BJ36" s="76">
        <f t="shared" si="25"/>
        <v>7</v>
      </c>
      <c r="BK36" s="76">
        <f t="shared" si="26"/>
        <v>11587.848124999999</v>
      </c>
      <c r="BL36" s="76"/>
      <c r="BM36" s="76">
        <f>(O36/18*BL36)*30%</f>
        <v>0</v>
      </c>
      <c r="BN36" s="76"/>
      <c r="BO36" s="76"/>
      <c r="BP36" s="339"/>
      <c r="BQ36" s="101">
        <f t="shared" si="6"/>
        <v>0</v>
      </c>
      <c r="BR36" s="76">
        <f t="shared" si="27"/>
        <v>11587.848124999999</v>
      </c>
      <c r="BS36" s="76">
        <f t="shared" si="28"/>
        <v>36912.500916666664</v>
      </c>
      <c r="BT36" s="76">
        <f t="shared" si="29"/>
        <v>11587.848124999999</v>
      </c>
      <c r="BU36" s="76">
        <f t="shared" si="30"/>
        <v>15450.464166666665</v>
      </c>
      <c r="BV36" s="76">
        <f t="shared" si="31"/>
        <v>63950.813208333326</v>
      </c>
      <c r="BW36" s="173">
        <f t="shared" si="32"/>
        <v>767409.75849999988</v>
      </c>
      <c r="BX36" s="370" t="s">
        <v>270</v>
      </c>
    </row>
    <row r="37" spans="1:77" s="11" customFormat="1" ht="14.25" customHeight="1" x14ac:dyDescent="0.3">
      <c r="A37" s="242">
        <v>15</v>
      </c>
      <c r="B37" s="69" t="s">
        <v>311</v>
      </c>
      <c r="C37" s="69" t="s">
        <v>375</v>
      </c>
      <c r="D37" s="70" t="s">
        <v>61</v>
      </c>
      <c r="E37" s="71" t="s">
        <v>332</v>
      </c>
      <c r="F37" s="86">
        <v>89</v>
      </c>
      <c r="G37" s="87">
        <v>43453</v>
      </c>
      <c r="H37" s="87">
        <v>45279</v>
      </c>
      <c r="I37" s="86" t="s">
        <v>185</v>
      </c>
      <c r="J37" s="70">
        <v>1</v>
      </c>
      <c r="K37" s="70" t="s">
        <v>72</v>
      </c>
      <c r="L37" s="74">
        <v>17.03</v>
      </c>
      <c r="M37" s="70">
        <v>5.03</v>
      </c>
      <c r="N37" s="75">
        <v>17697</v>
      </c>
      <c r="O37" s="76">
        <f t="shared" si="7"/>
        <v>89015.91</v>
      </c>
      <c r="P37" s="70"/>
      <c r="Q37" s="70"/>
      <c r="R37" s="70"/>
      <c r="S37" s="70">
        <v>16</v>
      </c>
      <c r="T37" s="70"/>
      <c r="U37" s="70"/>
      <c r="V37" s="70">
        <f t="shared" si="1"/>
        <v>16</v>
      </c>
      <c r="W37" s="70">
        <f t="shared" si="1"/>
        <v>0</v>
      </c>
      <c r="X37" s="70">
        <f t="shared" si="1"/>
        <v>0</v>
      </c>
      <c r="Y37" s="76">
        <f t="shared" si="8"/>
        <v>0</v>
      </c>
      <c r="Z37" s="76">
        <f t="shared" si="9"/>
        <v>0</v>
      </c>
      <c r="AA37" s="76">
        <f t="shared" si="10"/>
        <v>0</v>
      </c>
      <c r="AB37" s="76">
        <f t="shared" si="11"/>
        <v>79125.253333333341</v>
      </c>
      <c r="AC37" s="76">
        <f t="shared" si="12"/>
        <v>0</v>
      </c>
      <c r="AD37" s="76">
        <f t="shared" si="13"/>
        <v>0</v>
      </c>
      <c r="AE37" s="76">
        <f t="shared" si="14"/>
        <v>79125.253333333341</v>
      </c>
      <c r="AF37" s="76">
        <f t="shared" si="15"/>
        <v>39562.626666666671</v>
      </c>
      <c r="AG37" s="76">
        <f t="shared" si="37"/>
        <v>11868.788</v>
      </c>
      <c r="AH37" s="76">
        <f t="shared" si="34"/>
        <v>3146.1333333333332</v>
      </c>
      <c r="AI37" s="76">
        <f t="shared" si="18"/>
        <v>133702.80133333334</v>
      </c>
      <c r="AJ37" s="82"/>
      <c r="AK37" s="82"/>
      <c r="AL37" s="82"/>
      <c r="AM37" s="83">
        <v>8</v>
      </c>
      <c r="AN37" s="78">
        <f t="shared" si="19"/>
        <v>3146.1333333333332</v>
      </c>
      <c r="AO37" s="83"/>
      <c r="AP37" s="78">
        <f t="shared" si="20"/>
        <v>0</v>
      </c>
      <c r="AQ37" s="78">
        <v>8</v>
      </c>
      <c r="AR37" s="78">
        <f t="shared" si="2"/>
        <v>3146.1333333333332</v>
      </c>
      <c r="AS37" s="83"/>
      <c r="AT37" s="78">
        <f t="shared" si="21"/>
        <v>0</v>
      </c>
      <c r="AU37" s="78"/>
      <c r="AV37" s="78">
        <f t="shared" si="22"/>
        <v>0</v>
      </c>
      <c r="AW37" s="77">
        <f t="shared" si="3"/>
        <v>0</v>
      </c>
      <c r="AX37" s="78">
        <f t="shared" si="3"/>
        <v>0</v>
      </c>
      <c r="AY37" s="77">
        <f t="shared" si="4"/>
        <v>8</v>
      </c>
      <c r="AZ37" s="78">
        <f t="shared" si="4"/>
        <v>3146.1333333333332</v>
      </c>
      <c r="BA37" s="84" t="s">
        <v>376</v>
      </c>
      <c r="BB37" s="84">
        <v>0.5</v>
      </c>
      <c r="BC37" s="84"/>
      <c r="BD37" s="84"/>
      <c r="BE37" s="78">
        <f t="shared" si="23"/>
        <v>4424.25</v>
      </c>
      <c r="BF37" s="70"/>
      <c r="BG37" s="70"/>
      <c r="BH37" s="70"/>
      <c r="BI37" s="76">
        <f t="shared" si="24"/>
        <v>0</v>
      </c>
      <c r="BJ37" s="76">
        <f t="shared" si="25"/>
        <v>16</v>
      </c>
      <c r="BK37" s="76">
        <f t="shared" si="26"/>
        <v>29671.97</v>
      </c>
      <c r="BL37" s="76"/>
      <c r="BM37" s="76"/>
      <c r="BN37" s="76">
        <f t="shared" si="33"/>
        <v>16</v>
      </c>
      <c r="BO37" s="76">
        <f>(AE37+AF37)*35%</f>
        <v>41540.758000000002</v>
      </c>
      <c r="BP37" s="339"/>
      <c r="BQ37" s="101">
        <f t="shared" si="6"/>
        <v>0</v>
      </c>
      <c r="BR37" s="76">
        <f t="shared" si="27"/>
        <v>78783.111333333334</v>
      </c>
      <c r="BS37" s="76">
        <f t="shared" si="28"/>
        <v>94140.174666666673</v>
      </c>
      <c r="BT37" s="76">
        <f t="shared" si="29"/>
        <v>37242.353333333333</v>
      </c>
      <c r="BU37" s="76">
        <f t="shared" si="30"/>
        <v>81103.38466666668</v>
      </c>
      <c r="BV37" s="76">
        <f t="shared" si="31"/>
        <v>212485.91266666667</v>
      </c>
      <c r="BW37" s="173">
        <f t="shared" si="32"/>
        <v>2549830.952</v>
      </c>
      <c r="BX37" s="370" t="s">
        <v>270</v>
      </c>
    </row>
    <row r="38" spans="1:77" s="129" customFormat="1" ht="14.25" customHeight="1" x14ac:dyDescent="0.3">
      <c r="A38" s="243">
        <v>16</v>
      </c>
      <c r="B38" s="75" t="s">
        <v>292</v>
      </c>
      <c r="C38" s="69" t="s">
        <v>294</v>
      </c>
      <c r="D38" s="70" t="s">
        <v>61</v>
      </c>
      <c r="E38" s="71" t="s">
        <v>293</v>
      </c>
      <c r="F38" s="86"/>
      <c r="G38" s="87"/>
      <c r="H38" s="87"/>
      <c r="I38" s="86"/>
      <c r="J38" s="70" t="s">
        <v>65</v>
      </c>
      <c r="K38" s="70" t="s">
        <v>62</v>
      </c>
      <c r="L38" s="74">
        <v>8.0399999999999991</v>
      </c>
      <c r="M38" s="70">
        <v>4.33</v>
      </c>
      <c r="N38" s="75">
        <v>17697</v>
      </c>
      <c r="O38" s="76">
        <f t="shared" si="7"/>
        <v>76628.009999999995</v>
      </c>
      <c r="P38" s="70"/>
      <c r="Q38" s="70"/>
      <c r="R38" s="70"/>
      <c r="S38" s="70"/>
      <c r="T38" s="70">
        <v>10</v>
      </c>
      <c r="U38" s="70"/>
      <c r="V38" s="70">
        <f t="shared" si="1"/>
        <v>0</v>
      </c>
      <c r="W38" s="70">
        <f t="shared" si="1"/>
        <v>10</v>
      </c>
      <c r="X38" s="70">
        <f t="shared" si="1"/>
        <v>0</v>
      </c>
      <c r="Y38" s="76">
        <f t="shared" si="8"/>
        <v>0</v>
      </c>
      <c r="Z38" s="76">
        <f t="shared" si="9"/>
        <v>0</v>
      </c>
      <c r="AA38" s="76">
        <f t="shared" si="10"/>
        <v>0</v>
      </c>
      <c r="AB38" s="76">
        <f t="shared" si="11"/>
        <v>0</v>
      </c>
      <c r="AC38" s="76">
        <f t="shared" si="12"/>
        <v>42571.116666666669</v>
      </c>
      <c r="AD38" s="76">
        <f t="shared" si="13"/>
        <v>0</v>
      </c>
      <c r="AE38" s="76">
        <f t="shared" si="14"/>
        <v>42571.116666666669</v>
      </c>
      <c r="AF38" s="76">
        <f t="shared" si="15"/>
        <v>21285.558333333334</v>
      </c>
      <c r="AG38" s="76">
        <f t="shared" si="37"/>
        <v>6385.6675000000005</v>
      </c>
      <c r="AH38" s="76">
        <f t="shared" si="34"/>
        <v>1966.3333333333333</v>
      </c>
      <c r="AI38" s="76">
        <f t="shared" si="18"/>
        <v>72208.675833333342</v>
      </c>
      <c r="AJ38" s="82"/>
      <c r="AK38" s="82"/>
      <c r="AL38" s="82"/>
      <c r="AM38" s="83"/>
      <c r="AN38" s="78">
        <f t="shared" si="19"/>
        <v>0</v>
      </c>
      <c r="AO38" s="83"/>
      <c r="AP38" s="78">
        <f t="shared" si="20"/>
        <v>0</v>
      </c>
      <c r="AQ38" s="78"/>
      <c r="AR38" s="78">
        <f t="shared" si="2"/>
        <v>0</v>
      </c>
      <c r="AS38" s="83"/>
      <c r="AT38" s="78">
        <f t="shared" si="21"/>
        <v>0</v>
      </c>
      <c r="AU38" s="78">
        <v>5</v>
      </c>
      <c r="AV38" s="78">
        <f t="shared" si="22"/>
        <v>1966.3333333333333</v>
      </c>
      <c r="AW38" s="77">
        <f t="shared" si="3"/>
        <v>5</v>
      </c>
      <c r="AX38" s="78">
        <f t="shared" si="3"/>
        <v>1966.3333333333333</v>
      </c>
      <c r="AY38" s="77">
        <f t="shared" si="4"/>
        <v>5</v>
      </c>
      <c r="AZ38" s="78">
        <f t="shared" si="4"/>
        <v>1966.3333333333333</v>
      </c>
      <c r="BA38" s="84" t="s">
        <v>467</v>
      </c>
      <c r="BB38" s="85"/>
      <c r="BC38" s="85">
        <v>0.5</v>
      </c>
      <c r="BD38" s="85"/>
      <c r="BE38" s="78">
        <f t="shared" si="23"/>
        <v>5309.0999999999995</v>
      </c>
      <c r="BF38" s="70"/>
      <c r="BG38" s="70"/>
      <c r="BH38" s="70"/>
      <c r="BI38" s="76">
        <f t="shared" si="24"/>
        <v>0</v>
      </c>
      <c r="BJ38" s="76">
        <f t="shared" si="25"/>
        <v>10</v>
      </c>
      <c r="BK38" s="76">
        <f t="shared" si="26"/>
        <v>15964.168750000001</v>
      </c>
      <c r="BL38" s="76"/>
      <c r="BM38" s="76"/>
      <c r="BN38" s="76"/>
      <c r="BO38" s="76"/>
      <c r="BP38" s="339"/>
      <c r="BQ38" s="101">
        <f t="shared" si="6"/>
        <v>0</v>
      </c>
      <c r="BR38" s="76">
        <f t="shared" si="27"/>
        <v>23239.602083333331</v>
      </c>
      <c r="BS38" s="76">
        <f t="shared" si="28"/>
        <v>50923.117500000008</v>
      </c>
      <c r="BT38" s="76">
        <f t="shared" si="29"/>
        <v>23239.602083333331</v>
      </c>
      <c r="BU38" s="76">
        <f t="shared" si="30"/>
        <v>21285.558333333334</v>
      </c>
      <c r="BV38" s="76">
        <f t="shared" si="31"/>
        <v>95448.277916666673</v>
      </c>
      <c r="BW38" s="173">
        <f t="shared" si="32"/>
        <v>1145379.335</v>
      </c>
      <c r="BX38" s="370"/>
    </row>
    <row r="39" spans="1:77" s="7" customFormat="1" ht="14.25" customHeight="1" x14ac:dyDescent="0.3">
      <c r="A39" s="242">
        <v>17</v>
      </c>
      <c r="B39" s="75" t="s">
        <v>292</v>
      </c>
      <c r="C39" s="69" t="s">
        <v>89</v>
      </c>
      <c r="D39" s="70" t="s">
        <v>61</v>
      </c>
      <c r="E39" s="75" t="s">
        <v>295</v>
      </c>
      <c r="F39" s="86">
        <v>12</v>
      </c>
      <c r="G39" s="87">
        <v>42875</v>
      </c>
      <c r="H39" s="87">
        <v>44701</v>
      </c>
      <c r="I39" s="86" t="s">
        <v>89</v>
      </c>
      <c r="J39" s="70">
        <v>2</v>
      </c>
      <c r="K39" s="70" t="s">
        <v>68</v>
      </c>
      <c r="L39" s="74">
        <v>8.0399999999999991</v>
      </c>
      <c r="M39" s="70">
        <v>4.74</v>
      </c>
      <c r="N39" s="75">
        <v>17697</v>
      </c>
      <c r="O39" s="76">
        <f t="shared" si="7"/>
        <v>83883.78</v>
      </c>
      <c r="P39" s="70"/>
      <c r="Q39" s="70"/>
      <c r="R39" s="70"/>
      <c r="S39" s="70"/>
      <c r="T39" s="70">
        <v>5</v>
      </c>
      <c r="U39" s="70"/>
      <c r="V39" s="70">
        <f t="shared" si="1"/>
        <v>0</v>
      </c>
      <c r="W39" s="70">
        <f t="shared" si="1"/>
        <v>5</v>
      </c>
      <c r="X39" s="70">
        <f t="shared" si="1"/>
        <v>0</v>
      </c>
      <c r="Y39" s="76">
        <f t="shared" si="8"/>
        <v>0</v>
      </c>
      <c r="Z39" s="76">
        <f t="shared" si="9"/>
        <v>0</v>
      </c>
      <c r="AA39" s="76">
        <f t="shared" si="10"/>
        <v>0</v>
      </c>
      <c r="AB39" s="76">
        <f t="shared" si="11"/>
        <v>0</v>
      </c>
      <c r="AC39" s="76">
        <f t="shared" si="12"/>
        <v>23301.05</v>
      </c>
      <c r="AD39" s="76">
        <f t="shared" si="13"/>
        <v>0</v>
      </c>
      <c r="AE39" s="76">
        <f t="shared" si="14"/>
        <v>23301.05</v>
      </c>
      <c r="AF39" s="76">
        <f t="shared" si="15"/>
        <v>11650.525</v>
      </c>
      <c r="AG39" s="76">
        <f t="shared" si="37"/>
        <v>3495.1574999999998</v>
      </c>
      <c r="AH39" s="76">
        <f t="shared" si="34"/>
        <v>983.16666666666663</v>
      </c>
      <c r="AI39" s="76">
        <f t="shared" si="18"/>
        <v>39429.89916666667</v>
      </c>
      <c r="AJ39" s="82"/>
      <c r="AK39" s="82"/>
      <c r="AL39" s="82"/>
      <c r="AM39" s="83"/>
      <c r="AN39" s="78">
        <f t="shared" si="19"/>
        <v>0</v>
      </c>
      <c r="AO39" s="83"/>
      <c r="AP39" s="78">
        <f t="shared" si="20"/>
        <v>0</v>
      </c>
      <c r="AQ39" s="78"/>
      <c r="AR39" s="78">
        <f t="shared" si="2"/>
        <v>0</v>
      </c>
      <c r="AS39" s="83"/>
      <c r="AT39" s="78">
        <f t="shared" si="21"/>
        <v>0</v>
      </c>
      <c r="AU39" s="78">
        <v>4</v>
      </c>
      <c r="AV39" s="78">
        <f t="shared" si="22"/>
        <v>1573.0666666666666</v>
      </c>
      <c r="AW39" s="77">
        <f t="shared" si="3"/>
        <v>4</v>
      </c>
      <c r="AX39" s="78">
        <f t="shared" si="3"/>
        <v>1573.0666666666666</v>
      </c>
      <c r="AY39" s="77">
        <f t="shared" si="4"/>
        <v>4</v>
      </c>
      <c r="AZ39" s="78">
        <f t="shared" si="4"/>
        <v>1573.0666666666666</v>
      </c>
      <c r="BA39" s="84"/>
      <c r="BB39" s="85"/>
      <c r="BC39" s="85"/>
      <c r="BD39" s="85"/>
      <c r="BE39" s="78">
        <f t="shared" si="23"/>
        <v>0</v>
      </c>
      <c r="BF39" s="70"/>
      <c r="BG39" s="70"/>
      <c r="BH39" s="70"/>
      <c r="BI39" s="76">
        <f t="shared" si="24"/>
        <v>0</v>
      </c>
      <c r="BJ39" s="76">
        <f t="shared" si="25"/>
        <v>5</v>
      </c>
      <c r="BK39" s="76">
        <f t="shared" si="26"/>
        <v>8737.8937499999993</v>
      </c>
      <c r="BL39" s="76"/>
      <c r="BM39" s="76">
        <v>35394</v>
      </c>
      <c r="BN39" s="76"/>
      <c r="BO39" s="76"/>
      <c r="BP39" s="339"/>
      <c r="BQ39" s="101">
        <f t="shared" si="6"/>
        <v>0</v>
      </c>
      <c r="BR39" s="76">
        <f t="shared" si="27"/>
        <v>45704.960416666669</v>
      </c>
      <c r="BS39" s="76">
        <f t="shared" si="28"/>
        <v>27779.374166666668</v>
      </c>
      <c r="BT39" s="76">
        <f t="shared" si="29"/>
        <v>45704.960416666669</v>
      </c>
      <c r="BU39" s="76">
        <f t="shared" si="30"/>
        <v>11650.525</v>
      </c>
      <c r="BV39" s="76">
        <f t="shared" si="31"/>
        <v>85134.859583333338</v>
      </c>
      <c r="BW39" s="173">
        <f t="shared" si="32"/>
        <v>1021618.3150000001</v>
      </c>
      <c r="BX39" s="370" t="s">
        <v>348</v>
      </c>
    </row>
    <row r="40" spans="1:77" s="135" customFormat="1" ht="14.25" customHeight="1" x14ac:dyDescent="0.3">
      <c r="A40" s="243">
        <v>18</v>
      </c>
      <c r="B40" s="75" t="s">
        <v>394</v>
      </c>
      <c r="C40" s="48" t="s">
        <v>393</v>
      </c>
      <c r="D40" s="70" t="s">
        <v>61</v>
      </c>
      <c r="E40" s="75" t="s">
        <v>465</v>
      </c>
      <c r="F40" s="86">
        <v>36</v>
      </c>
      <c r="G40" s="87">
        <v>41695</v>
      </c>
      <c r="H40" s="88">
        <v>43521</v>
      </c>
      <c r="I40" s="86" t="s">
        <v>183</v>
      </c>
      <c r="J40" s="70">
        <v>2</v>
      </c>
      <c r="K40" s="70" t="s">
        <v>68</v>
      </c>
      <c r="L40" s="74">
        <v>11.01</v>
      </c>
      <c r="M40" s="43">
        <v>4.8099999999999996</v>
      </c>
      <c r="N40" s="75">
        <v>17697</v>
      </c>
      <c r="O40" s="76">
        <f t="shared" si="7"/>
        <v>85122.569999999992</v>
      </c>
      <c r="P40" s="70">
        <v>4</v>
      </c>
      <c r="Q40" s="70">
        <v>5</v>
      </c>
      <c r="R40" s="70"/>
      <c r="S40" s="70"/>
      <c r="T40" s="70">
        <v>10</v>
      </c>
      <c r="U40" s="70"/>
      <c r="V40" s="70">
        <f t="shared" ref="V40:X93" si="40">SUM(P40+S40)</f>
        <v>4</v>
      </c>
      <c r="W40" s="70">
        <f t="shared" si="40"/>
        <v>15</v>
      </c>
      <c r="X40" s="70">
        <f t="shared" si="40"/>
        <v>0</v>
      </c>
      <c r="Y40" s="76">
        <f t="shared" si="8"/>
        <v>18916.126666666663</v>
      </c>
      <c r="Z40" s="76">
        <f t="shared" si="9"/>
        <v>23645.158333333329</v>
      </c>
      <c r="AA40" s="76">
        <f t="shared" si="10"/>
        <v>0</v>
      </c>
      <c r="AB40" s="76">
        <f t="shared" si="11"/>
        <v>0</v>
      </c>
      <c r="AC40" s="76">
        <f t="shared" si="12"/>
        <v>47290.316666666658</v>
      </c>
      <c r="AD40" s="76">
        <f t="shared" si="13"/>
        <v>0</v>
      </c>
      <c r="AE40" s="76">
        <f t="shared" si="14"/>
        <v>89851.601666666655</v>
      </c>
      <c r="AF40" s="76">
        <f t="shared" si="15"/>
        <v>44925.800833333327</v>
      </c>
      <c r="AG40" s="76">
        <f t="shared" si="37"/>
        <v>13477.740249999997</v>
      </c>
      <c r="AH40" s="76">
        <f t="shared" si="34"/>
        <v>1966.3333333333333</v>
      </c>
      <c r="AI40" s="76">
        <f t="shared" si="18"/>
        <v>150221.47608333331</v>
      </c>
      <c r="AJ40" s="82"/>
      <c r="AK40" s="82"/>
      <c r="AL40" s="82"/>
      <c r="AM40" s="83"/>
      <c r="AN40" s="78">
        <f t="shared" si="19"/>
        <v>0</v>
      </c>
      <c r="AO40" s="83">
        <v>4</v>
      </c>
      <c r="AP40" s="78">
        <f t="shared" si="20"/>
        <v>1966.3333333333333</v>
      </c>
      <c r="AQ40" s="78">
        <f>AM40+AO40</f>
        <v>4</v>
      </c>
      <c r="AR40" s="78">
        <f t="shared" ref="AR40:AR95" si="41">AN40+AP40</f>
        <v>1966.3333333333333</v>
      </c>
      <c r="AS40" s="83">
        <v>12.5</v>
      </c>
      <c r="AT40" s="78">
        <f t="shared" si="21"/>
        <v>6144.7916666666661</v>
      </c>
      <c r="AU40" s="78"/>
      <c r="AV40" s="78">
        <f t="shared" si="22"/>
        <v>0</v>
      </c>
      <c r="AW40" s="77">
        <f t="shared" ref="AW40:AX103" si="42">AS40+AU40</f>
        <v>12.5</v>
      </c>
      <c r="AX40" s="78">
        <f t="shared" si="42"/>
        <v>6144.7916666666661</v>
      </c>
      <c r="AY40" s="77">
        <f t="shared" ref="AY40:AZ103" si="43">AQ40+AW40</f>
        <v>16.5</v>
      </c>
      <c r="AZ40" s="78">
        <f t="shared" si="43"/>
        <v>8111.1249999999991</v>
      </c>
      <c r="BA40" s="84"/>
      <c r="BB40" s="85"/>
      <c r="BC40" s="85"/>
      <c r="BD40" s="85"/>
      <c r="BE40" s="78">
        <f t="shared" si="23"/>
        <v>0</v>
      </c>
      <c r="BF40" s="70"/>
      <c r="BG40" s="70"/>
      <c r="BH40" s="70"/>
      <c r="BI40" s="76">
        <f t="shared" si="24"/>
        <v>0</v>
      </c>
      <c r="BJ40" s="76">
        <f t="shared" si="25"/>
        <v>19</v>
      </c>
      <c r="BK40" s="76">
        <f t="shared" si="26"/>
        <v>33694.350624999999</v>
      </c>
      <c r="BL40" s="76"/>
      <c r="BM40" s="76">
        <f>(O40/18*BL40)*30%</f>
        <v>0</v>
      </c>
      <c r="BN40" s="76"/>
      <c r="BO40" s="76"/>
      <c r="BP40" s="339"/>
      <c r="BQ40" s="101">
        <f t="shared" si="6"/>
        <v>0</v>
      </c>
      <c r="BR40" s="76">
        <f t="shared" si="27"/>
        <v>41805.475624999999</v>
      </c>
      <c r="BS40" s="76">
        <f t="shared" si="28"/>
        <v>105295.67524999999</v>
      </c>
      <c r="BT40" s="76">
        <f t="shared" si="29"/>
        <v>41805.475624999999</v>
      </c>
      <c r="BU40" s="76">
        <f t="shared" si="30"/>
        <v>44925.800833333327</v>
      </c>
      <c r="BV40" s="76">
        <f t="shared" si="31"/>
        <v>192026.9517083333</v>
      </c>
      <c r="BW40" s="173">
        <f t="shared" si="32"/>
        <v>2304323.4204999995</v>
      </c>
      <c r="BX40" s="370"/>
    </row>
    <row r="41" spans="1:77" s="11" customFormat="1" ht="14.25" customHeight="1" x14ac:dyDescent="0.3">
      <c r="A41" s="242">
        <v>19</v>
      </c>
      <c r="B41" s="75" t="s">
        <v>487</v>
      </c>
      <c r="C41" s="72" t="s">
        <v>338</v>
      </c>
      <c r="D41" s="70" t="s">
        <v>61</v>
      </c>
      <c r="E41" s="71" t="s">
        <v>291</v>
      </c>
      <c r="F41" s="97">
        <v>107</v>
      </c>
      <c r="G41" s="98">
        <v>44071</v>
      </c>
      <c r="H41" s="98">
        <v>45897</v>
      </c>
      <c r="I41" s="86" t="s">
        <v>338</v>
      </c>
      <c r="J41" s="70">
        <v>2</v>
      </c>
      <c r="K41" s="70" t="s">
        <v>68</v>
      </c>
      <c r="L41" s="74">
        <v>8.0399999999999991</v>
      </c>
      <c r="M41" s="70">
        <v>4.74</v>
      </c>
      <c r="N41" s="75">
        <v>17697</v>
      </c>
      <c r="O41" s="76">
        <f t="shared" si="7"/>
        <v>83883.78</v>
      </c>
      <c r="P41" s="70">
        <v>6</v>
      </c>
      <c r="Q41" s="70">
        <v>6</v>
      </c>
      <c r="R41" s="70"/>
      <c r="S41" s="70"/>
      <c r="T41" s="70"/>
      <c r="U41" s="70"/>
      <c r="V41" s="70">
        <f t="shared" si="40"/>
        <v>6</v>
      </c>
      <c r="W41" s="70">
        <f t="shared" si="40"/>
        <v>6</v>
      </c>
      <c r="X41" s="70">
        <f t="shared" si="40"/>
        <v>0</v>
      </c>
      <c r="Y41" s="76">
        <f t="shared" si="8"/>
        <v>27961.260000000002</v>
      </c>
      <c r="Z41" s="76">
        <f t="shared" si="9"/>
        <v>27961.260000000002</v>
      </c>
      <c r="AA41" s="76">
        <f t="shared" si="10"/>
        <v>0</v>
      </c>
      <c r="AB41" s="76">
        <f t="shared" si="11"/>
        <v>0</v>
      </c>
      <c r="AC41" s="76">
        <f t="shared" si="12"/>
        <v>0</v>
      </c>
      <c r="AD41" s="76">
        <f t="shared" si="13"/>
        <v>0</v>
      </c>
      <c r="AE41" s="76">
        <f t="shared" si="14"/>
        <v>55922.520000000004</v>
      </c>
      <c r="AF41" s="76">
        <f t="shared" si="15"/>
        <v>27961.260000000002</v>
      </c>
      <c r="AG41" s="76">
        <f t="shared" si="37"/>
        <v>8388.3780000000006</v>
      </c>
      <c r="AH41" s="76">
        <f t="shared" si="34"/>
        <v>0</v>
      </c>
      <c r="AI41" s="76">
        <f t="shared" si="18"/>
        <v>92272.15800000001</v>
      </c>
      <c r="AJ41" s="82"/>
      <c r="AK41" s="82"/>
      <c r="AL41" s="82"/>
      <c r="AM41" s="83"/>
      <c r="AN41" s="78">
        <f t="shared" si="19"/>
        <v>0</v>
      </c>
      <c r="AO41" s="83"/>
      <c r="AP41" s="78">
        <f t="shared" si="20"/>
        <v>0</v>
      </c>
      <c r="AQ41" s="78"/>
      <c r="AR41" s="78">
        <f t="shared" si="41"/>
        <v>0</v>
      </c>
      <c r="AS41" s="83"/>
      <c r="AT41" s="78">
        <f t="shared" si="21"/>
        <v>0</v>
      </c>
      <c r="AU41" s="78"/>
      <c r="AV41" s="78">
        <f t="shared" si="22"/>
        <v>0</v>
      </c>
      <c r="AW41" s="77">
        <f t="shared" si="42"/>
        <v>0</v>
      </c>
      <c r="AX41" s="78">
        <f t="shared" si="42"/>
        <v>0</v>
      </c>
      <c r="AY41" s="77">
        <f t="shared" si="43"/>
        <v>0</v>
      </c>
      <c r="AZ41" s="78">
        <f t="shared" si="43"/>
        <v>0</v>
      </c>
      <c r="BA41" s="84" t="s">
        <v>399</v>
      </c>
      <c r="BB41" s="85"/>
      <c r="BC41" s="85">
        <v>1</v>
      </c>
      <c r="BD41" s="85"/>
      <c r="BE41" s="78">
        <f t="shared" si="23"/>
        <v>10618.199999999999</v>
      </c>
      <c r="BF41" s="70"/>
      <c r="BG41" s="70"/>
      <c r="BH41" s="70"/>
      <c r="BI41" s="76">
        <f t="shared" si="24"/>
        <v>0</v>
      </c>
      <c r="BJ41" s="76">
        <f t="shared" si="25"/>
        <v>12</v>
      </c>
      <c r="BK41" s="76">
        <f t="shared" si="26"/>
        <v>20970.945000000003</v>
      </c>
      <c r="BL41" s="76"/>
      <c r="BM41" s="76"/>
      <c r="BN41" s="76">
        <f t="shared" si="33"/>
        <v>12</v>
      </c>
      <c r="BO41" s="76">
        <f>(AE41+AF41)*30%</f>
        <v>25165.133999999998</v>
      </c>
      <c r="BP41" s="76">
        <v>6</v>
      </c>
      <c r="BQ41" s="101">
        <f t="shared" si="6"/>
        <v>2359.6666666666665</v>
      </c>
      <c r="BR41" s="76">
        <f t="shared" si="27"/>
        <v>59113.945666666667</v>
      </c>
      <c r="BS41" s="76">
        <f t="shared" si="28"/>
        <v>66670.564666666673</v>
      </c>
      <c r="BT41" s="76">
        <f t="shared" si="29"/>
        <v>31589.145000000004</v>
      </c>
      <c r="BU41" s="76">
        <f t="shared" si="30"/>
        <v>53126.394</v>
      </c>
      <c r="BV41" s="76">
        <f t="shared" si="31"/>
        <v>151386.10366666666</v>
      </c>
      <c r="BW41" s="173">
        <f t="shared" si="32"/>
        <v>1816633.2439999999</v>
      </c>
      <c r="BX41" s="370" t="s">
        <v>271</v>
      </c>
    </row>
    <row r="42" spans="1:77" s="7" customFormat="1" ht="14.25" customHeight="1" x14ac:dyDescent="0.3">
      <c r="A42" s="243">
        <v>20</v>
      </c>
      <c r="B42" s="69" t="s">
        <v>371</v>
      </c>
      <c r="C42" s="69" t="s">
        <v>372</v>
      </c>
      <c r="D42" s="70" t="s">
        <v>86</v>
      </c>
      <c r="E42" s="69" t="s">
        <v>374</v>
      </c>
      <c r="F42" s="86"/>
      <c r="G42" s="87"/>
      <c r="H42" s="87"/>
      <c r="I42" s="86"/>
      <c r="J42" s="70" t="s">
        <v>65</v>
      </c>
      <c r="K42" s="70" t="s">
        <v>83</v>
      </c>
      <c r="L42" s="74">
        <v>0.1</v>
      </c>
      <c r="M42" s="70">
        <v>3.32</v>
      </c>
      <c r="N42" s="75">
        <v>17697</v>
      </c>
      <c r="O42" s="76">
        <f t="shared" si="7"/>
        <v>58754.039999999994</v>
      </c>
      <c r="P42" s="70">
        <v>15</v>
      </c>
      <c r="Q42" s="70"/>
      <c r="R42" s="70"/>
      <c r="S42" s="70"/>
      <c r="T42" s="70"/>
      <c r="U42" s="70"/>
      <c r="V42" s="70">
        <f t="shared" si="40"/>
        <v>15</v>
      </c>
      <c r="W42" s="70">
        <f t="shared" si="40"/>
        <v>0</v>
      </c>
      <c r="X42" s="70">
        <f t="shared" si="40"/>
        <v>0</v>
      </c>
      <c r="Y42" s="76">
        <f t="shared" si="8"/>
        <v>48961.69999999999</v>
      </c>
      <c r="Z42" s="76">
        <f t="shared" si="9"/>
        <v>0</v>
      </c>
      <c r="AA42" s="76">
        <f t="shared" si="10"/>
        <v>0</v>
      </c>
      <c r="AB42" s="76">
        <f t="shared" si="11"/>
        <v>0</v>
      </c>
      <c r="AC42" s="76">
        <f t="shared" si="12"/>
        <v>0</v>
      </c>
      <c r="AD42" s="76">
        <f t="shared" si="13"/>
        <v>0</v>
      </c>
      <c r="AE42" s="76">
        <f t="shared" si="14"/>
        <v>48961.69999999999</v>
      </c>
      <c r="AF42" s="76">
        <f t="shared" si="15"/>
        <v>24480.849999999995</v>
      </c>
      <c r="AG42" s="76">
        <f t="shared" si="37"/>
        <v>7344.2549999999992</v>
      </c>
      <c r="AH42" s="76">
        <f t="shared" si="34"/>
        <v>0</v>
      </c>
      <c r="AI42" s="76">
        <f t="shared" si="18"/>
        <v>80786.804999999993</v>
      </c>
      <c r="AJ42" s="82"/>
      <c r="AK42" s="82"/>
      <c r="AL42" s="82"/>
      <c r="AM42" s="83">
        <v>15</v>
      </c>
      <c r="AN42" s="78">
        <f t="shared" si="19"/>
        <v>5899</v>
      </c>
      <c r="AO42" s="83"/>
      <c r="AP42" s="78">
        <f t="shared" si="20"/>
        <v>0</v>
      </c>
      <c r="AQ42" s="78">
        <f t="shared" ref="AQ42:AQ52" si="44">AM42+AO42</f>
        <v>15</v>
      </c>
      <c r="AR42" s="78">
        <f t="shared" si="41"/>
        <v>5899</v>
      </c>
      <c r="AS42" s="83"/>
      <c r="AT42" s="78">
        <f t="shared" si="21"/>
        <v>0</v>
      </c>
      <c r="AU42" s="83"/>
      <c r="AV42" s="78">
        <f t="shared" si="22"/>
        <v>0</v>
      </c>
      <c r="AW42" s="77">
        <f t="shared" si="42"/>
        <v>0</v>
      </c>
      <c r="AX42" s="78">
        <f t="shared" si="42"/>
        <v>0</v>
      </c>
      <c r="AY42" s="77">
        <f t="shared" si="43"/>
        <v>15</v>
      </c>
      <c r="AZ42" s="78">
        <f t="shared" si="43"/>
        <v>5899</v>
      </c>
      <c r="BA42" s="84" t="s">
        <v>199</v>
      </c>
      <c r="BB42" s="85">
        <v>1</v>
      </c>
      <c r="BC42" s="85"/>
      <c r="BD42" s="85"/>
      <c r="BE42" s="78">
        <f t="shared" si="23"/>
        <v>8848.5</v>
      </c>
      <c r="BF42" s="70"/>
      <c r="BG42" s="70"/>
      <c r="BH42" s="70"/>
      <c r="BI42" s="76">
        <f t="shared" si="24"/>
        <v>0</v>
      </c>
      <c r="BJ42" s="76">
        <f t="shared" si="25"/>
        <v>15</v>
      </c>
      <c r="BK42" s="76">
        <f t="shared" si="26"/>
        <v>18360.637499999993</v>
      </c>
      <c r="BL42" s="76"/>
      <c r="BM42" s="76">
        <f>(O42/18*BL42)*30%</f>
        <v>0</v>
      </c>
      <c r="BN42" s="76"/>
      <c r="BO42" s="76">
        <v>0</v>
      </c>
      <c r="BP42" s="101">
        <v>18</v>
      </c>
      <c r="BQ42" s="101">
        <f t="shared" si="6"/>
        <v>7079</v>
      </c>
      <c r="BR42" s="76">
        <f t="shared" si="27"/>
        <v>40187.137499999997</v>
      </c>
      <c r="BS42" s="76">
        <f t="shared" si="28"/>
        <v>63384.954999999987</v>
      </c>
      <c r="BT42" s="76">
        <f t="shared" si="29"/>
        <v>33108.137499999997</v>
      </c>
      <c r="BU42" s="76">
        <f t="shared" si="30"/>
        <v>24480.849999999995</v>
      </c>
      <c r="BV42" s="76">
        <f t="shared" si="31"/>
        <v>120973.94249999999</v>
      </c>
      <c r="BW42" s="173">
        <f t="shared" si="32"/>
        <v>1451687.3099999998</v>
      </c>
      <c r="BX42" s="370" t="s">
        <v>333</v>
      </c>
    </row>
    <row r="43" spans="1:77" s="3" customFormat="1" ht="14.25" customHeight="1" x14ac:dyDescent="0.3">
      <c r="A43" s="242">
        <v>21</v>
      </c>
      <c r="B43" s="75" t="s">
        <v>387</v>
      </c>
      <c r="C43" s="69" t="s">
        <v>262</v>
      </c>
      <c r="D43" s="92" t="s">
        <v>178</v>
      </c>
      <c r="E43" s="93" t="s">
        <v>388</v>
      </c>
      <c r="F43" s="86">
        <v>84</v>
      </c>
      <c r="G43" s="87">
        <v>43308</v>
      </c>
      <c r="H43" s="87">
        <v>45134</v>
      </c>
      <c r="I43" s="86" t="s">
        <v>185</v>
      </c>
      <c r="J43" s="70" t="s">
        <v>296</v>
      </c>
      <c r="K43" s="70" t="s">
        <v>68</v>
      </c>
      <c r="L43" s="74">
        <v>10.039999999999999</v>
      </c>
      <c r="M43" s="70">
        <v>4.8099999999999996</v>
      </c>
      <c r="N43" s="75">
        <v>17697</v>
      </c>
      <c r="O43" s="76">
        <f t="shared" si="7"/>
        <v>85122.569999999992</v>
      </c>
      <c r="P43" s="70"/>
      <c r="Q43" s="70"/>
      <c r="R43" s="70"/>
      <c r="S43" s="70">
        <v>16</v>
      </c>
      <c r="T43" s="70"/>
      <c r="U43" s="70"/>
      <c r="V43" s="70">
        <f t="shared" si="40"/>
        <v>16</v>
      </c>
      <c r="W43" s="70">
        <f t="shared" si="40"/>
        <v>0</v>
      </c>
      <c r="X43" s="70">
        <f t="shared" si="40"/>
        <v>0</v>
      </c>
      <c r="Y43" s="76">
        <f t="shared" si="8"/>
        <v>0</v>
      </c>
      <c r="Z43" s="76">
        <f t="shared" si="9"/>
        <v>0</v>
      </c>
      <c r="AA43" s="76">
        <f t="shared" si="10"/>
        <v>0</v>
      </c>
      <c r="AB43" s="76">
        <f t="shared" si="11"/>
        <v>75664.506666666653</v>
      </c>
      <c r="AC43" s="76">
        <f t="shared" si="12"/>
        <v>0</v>
      </c>
      <c r="AD43" s="76">
        <f t="shared" si="13"/>
        <v>0</v>
      </c>
      <c r="AE43" s="76">
        <f t="shared" si="14"/>
        <v>75664.506666666653</v>
      </c>
      <c r="AF43" s="76">
        <f t="shared" si="15"/>
        <v>37832.253333333327</v>
      </c>
      <c r="AG43" s="76">
        <f t="shared" si="37"/>
        <v>11349.675999999999</v>
      </c>
      <c r="AH43" s="76">
        <f t="shared" si="34"/>
        <v>3146.1333333333332</v>
      </c>
      <c r="AI43" s="76">
        <f t="shared" si="18"/>
        <v>127992.56933333332</v>
      </c>
      <c r="AJ43" s="82"/>
      <c r="AK43" s="82"/>
      <c r="AL43" s="82"/>
      <c r="AM43" s="83">
        <v>8</v>
      </c>
      <c r="AN43" s="78">
        <f t="shared" si="19"/>
        <v>3146.1333333333332</v>
      </c>
      <c r="AO43" s="83"/>
      <c r="AP43" s="78">
        <f t="shared" si="20"/>
        <v>0</v>
      </c>
      <c r="AQ43" s="78">
        <v>8</v>
      </c>
      <c r="AR43" s="78">
        <f t="shared" si="41"/>
        <v>3146.1333333333332</v>
      </c>
      <c r="AS43" s="83"/>
      <c r="AT43" s="78">
        <f t="shared" si="21"/>
        <v>0</v>
      </c>
      <c r="AU43" s="78"/>
      <c r="AV43" s="78">
        <f t="shared" si="22"/>
        <v>0</v>
      </c>
      <c r="AW43" s="77">
        <f t="shared" si="42"/>
        <v>0</v>
      </c>
      <c r="AX43" s="78">
        <f t="shared" si="42"/>
        <v>0</v>
      </c>
      <c r="AY43" s="77">
        <f t="shared" si="43"/>
        <v>8</v>
      </c>
      <c r="AZ43" s="78">
        <f t="shared" si="43"/>
        <v>3146.1333333333332</v>
      </c>
      <c r="BA43" s="84" t="s">
        <v>389</v>
      </c>
      <c r="BB43" s="85">
        <v>0.5</v>
      </c>
      <c r="BC43" s="85"/>
      <c r="BD43" s="85"/>
      <c r="BE43" s="78">
        <f t="shared" si="23"/>
        <v>4424.25</v>
      </c>
      <c r="BF43" s="70"/>
      <c r="BG43" s="70"/>
      <c r="BH43" s="70"/>
      <c r="BI43" s="76">
        <f t="shared" si="24"/>
        <v>0</v>
      </c>
      <c r="BJ43" s="76">
        <f t="shared" si="25"/>
        <v>16</v>
      </c>
      <c r="BK43" s="76">
        <f t="shared" si="26"/>
        <v>28374.189999999995</v>
      </c>
      <c r="BL43" s="76"/>
      <c r="BM43" s="76"/>
      <c r="BN43" s="76">
        <f t="shared" si="33"/>
        <v>16</v>
      </c>
      <c r="BO43" s="76">
        <f>(AE43+AF43)*30%</f>
        <v>34049.027999999991</v>
      </c>
      <c r="BP43" s="339"/>
      <c r="BQ43" s="101">
        <f t="shared" si="6"/>
        <v>0</v>
      </c>
      <c r="BR43" s="76">
        <f t="shared" si="27"/>
        <v>69993.601333333325</v>
      </c>
      <c r="BS43" s="76">
        <f t="shared" si="28"/>
        <v>90160.315999999992</v>
      </c>
      <c r="BT43" s="76">
        <f t="shared" si="29"/>
        <v>35944.573333333326</v>
      </c>
      <c r="BU43" s="76">
        <f t="shared" si="30"/>
        <v>71881.281333333318</v>
      </c>
      <c r="BV43" s="76">
        <f t="shared" si="31"/>
        <v>197986.17066666664</v>
      </c>
      <c r="BW43" s="173">
        <f t="shared" si="32"/>
        <v>2375834.0479999995</v>
      </c>
      <c r="BX43" s="370" t="s">
        <v>271</v>
      </c>
    </row>
    <row r="44" spans="1:77" s="7" customFormat="1" ht="14.25" customHeight="1" x14ac:dyDescent="0.3">
      <c r="A44" s="243">
        <v>22</v>
      </c>
      <c r="B44" s="69" t="s">
        <v>174</v>
      </c>
      <c r="C44" s="69" t="s">
        <v>119</v>
      </c>
      <c r="D44" s="70" t="s">
        <v>61</v>
      </c>
      <c r="E44" s="71" t="s">
        <v>273</v>
      </c>
      <c r="F44" s="72"/>
      <c r="G44" s="73"/>
      <c r="H44" s="73"/>
      <c r="I44" s="72"/>
      <c r="J44" s="70" t="s">
        <v>65</v>
      </c>
      <c r="K44" s="70" t="s">
        <v>274</v>
      </c>
      <c r="L44" s="74">
        <v>4.01</v>
      </c>
      <c r="M44" s="70">
        <v>4.2300000000000004</v>
      </c>
      <c r="N44" s="75">
        <v>17697</v>
      </c>
      <c r="O44" s="76">
        <f t="shared" si="7"/>
        <v>74858.310000000012</v>
      </c>
      <c r="P44" s="70">
        <v>2</v>
      </c>
      <c r="Q44" s="70">
        <v>3</v>
      </c>
      <c r="R44" s="70">
        <v>8</v>
      </c>
      <c r="S44" s="70">
        <v>2</v>
      </c>
      <c r="T44" s="70">
        <v>3</v>
      </c>
      <c r="U44" s="70"/>
      <c r="V44" s="70">
        <f t="shared" si="40"/>
        <v>4</v>
      </c>
      <c r="W44" s="70">
        <f t="shared" si="40"/>
        <v>6</v>
      </c>
      <c r="X44" s="70">
        <f t="shared" si="40"/>
        <v>8</v>
      </c>
      <c r="Y44" s="76">
        <f t="shared" si="8"/>
        <v>8317.590000000002</v>
      </c>
      <c r="Z44" s="76">
        <f t="shared" si="9"/>
        <v>12476.385000000002</v>
      </c>
      <c r="AA44" s="76">
        <f t="shared" si="10"/>
        <v>33270.360000000008</v>
      </c>
      <c r="AB44" s="76">
        <f t="shared" si="11"/>
        <v>8317.590000000002</v>
      </c>
      <c r="AC44" s="76">
        <f t="shared" si="12"/>
        <v>12476.385000000002</v>
      </c>
      <c r="AD44" s="76">
        <f t="shared" si="13"/>
        <v>0</v>
      </c>
      <c r="AE44" s="76">
        <f t="shared" si="14"/>
        <v>74858.310000000027</v>
      </c>
      <c r="AF44" s="76">
        <f t="shared" si="15"/>
        <v>37429.155000000013</v>
      </c>
      <c r="AG44" s="76">
        <f t="shared" si="37"/>
        <v>11228.746500000005</v>
      </c>
      <c r="AH44" s="76">
        <f t="shared" si="34"/>
        <v>983.16666666666663</v>
      </c>
      <c r="AI44" s="76">
        <f t="shared" si="18"/>
        <v>124499.37816666672</v>
      </c>
      <c r="AJ44" s="82"/>
      <c r="AK44" s="82"/>
      <c r="AL44" s="82"/>
      <c r="AM44" s="83"/>
      <c r="AN44" s="78">
        <f t="shared" si="19"/>
        <v>0</v>
      </c>
      <c r="AO44" s="83"/>
      <c r="AP44" s="78">
        <f t="shared" si="20"/>
        <v>0</v>
      </c>
      <c r="AQ44" s="78">
        <f t="shared" si="44"/>
        <v>0</v>
      </c>
      <c r="AR44" s="78">
        <f t="shared" si="41"/>
        <v>0</v>
      </c>
      <c r="AS44" s="83"/>
      <c r="AT44" s="78">
        <f t="shared" si="21"/>
        <v>0</v>
      </c>
      <c r="AU44" s="83"/>
      <c r="AV44" s="78">
        <f t="shared" si="22"/>
        <v>0</v>
      </c>
      <c r="AW44" s="77">
        <f t="shared" si="42"/>
        <v>0</v>
      </c>
      <c r="AX44" s="78">
        <f t="shared" si="42"/>
        <v>0</v>
      </c>
      <c r="AY44" s="77">
        <f t="shared" si="43"/>
        <v>0</v>
      </c>
      <c r="AZ44" s="78">
        <f t="shared" si="43"/>
        <v>0</v>
      </c>
      <c r="BA44" s="84" t="s">
        <v>200</v>
      </c>
      <c r="BB44" s="85"/>
      <c r="BC44" s="85">
        <v>1</v>
      </c>
      <c r="BD44" s="85"/>
      <c r="BE44" s="78">
        <f t="shared" si="23"/>
        <v>10618.199999999999</v>
      </c>
      <c r="BF44" s="70"/>
      <c r="BG44" s="70"/>
      <c r="BH44" s="70"/>
      <c r="BI44" s="76">
        <f t="shared" si="24"/>
        <v>0</v>
      </c>
      <c r="BJ44" s="76">
        <f t="shared" si="25"/>
        <v>18</v>
      </c>
      <c r="BK44" s="76">
        <f t="shared" si="26"/>
        <v>28071.866250000003</v>
      </c>
      <c r="BL44" s="76"/>
      <c r="BM44" s="76">
        <v>35394</v>
      </c>
      <c r="BN44" s="76"/>
      <c r="BO44" s="76"/>
      <c r="BP44" s="339"/>
      <c r="BQ44" s="101">
        <f t="shared" si="6"/>
        <v>0</v>
      </c>
      <c r="BR44" s="76">
        <f t="shared" si="27"/>
        <v>74084.066250000003</v>
      </c>
      <c r="BS44" s="76">
        <f t="shared" si="28"/>
        <v>87070.223166666707</v>
      </c>
      <c r="BT44" s="76">
        <f t="shared" si="29"/>
        <v>74084.066250000003</v>
      </c>
      <c r="BU44" s="76">
        <f t="shared" si="30"/>
        <v>37429.155000000013</v>
      </c>
      <c r="BV44" s="76">
        <f t="shared" si="31"/>
        <v>198583.44441666672</v>
      </c>
      <c r="BW44" s="173">
        <f t="shared" si="32"/>
        <v>2383001.3330000006</v>
      </c>
      <c r="BX44" s="370" t="s">
        <v>348</v>
      </c>
    </row>
    <row r="45" spans="1:77" s="11" customFormat="1" ht="14.25" customHeight="1" x14ac:dyDescent="0.3">
      <c r="A45" s="242">
        <v>23</v>
      </c>
      <c r="B45" s="48" t="s">
        <v>90</v>
      </c>
      <c r="C45" s="48" t="s">
        <v>119</v>
      </c>
      <c r="D45" s="43" t="s">
        <v>61</v>
      </c>
      <c r="E45" s="93" t="s">
        <v>91</v>
      </c>
      <c r="F45" s="86">
        <v>86</v>
      </c>
      <c r="G45" s="87">
        <v>43458</v>
      </c>
      <c r="H45" s="87">
        <v>45284</v>
      </c>
      <c r="I45" s="86" t="s">
        <v>278</v>
      </c>
      <c r="J45" s="43" t="s">
        <v>58</v>
      </c>
      <c r="K45" s="43" t="s">
        <v>64</v>
      </c>
      <c r="L45" s="89">
        <v>29.04</v>
      </c>
      <c r="M45" s="43">
        <v>5.41</v>
      </c>
      <c r="N45" s="75">
        <v>17697</v>
      </c>
      <c r="O45" s="76">
        <f t="shared" si="7"/>
        <v>95740.77</v>
      </c>
      <c r="P45" s="43"/>
      <c r="Q45" s="43">
        <v>1</v>
      </c>
      <c r="R45" s="43"/>
      <c r="S45" s="43"/>
      <c r="T45" s="43">
        <v>1</v>
      </c>
      <c r="U45" s="43"/>
      <c r="V45" s="70">
        <f t="shared" si="40"/>
        <v>0</v>
      </c>
      <c r="W45" s="70">
        <f t="shared" si="40"/>
        <v>2</v>
      </c>
      <c r="X45" s="70">
        <f t="shared" si="40"/>
        <v>0</v>
      </c>
      <c r="Y45" s="76">
        <f t="shared" si="8"/>
        <v>0</v>
      </c>
      <c r="Z45" s="76">
        <f t="shared" si="9"/>
        <v>5318.9316666666673</v>
      </c>
      <c r="AA45" s="76">
        <f t="shared" si="10"/>
        <v>0</v>
      </c>
      <c r="AB45" s="76">
        <f t="shared" si="11"/>
        <v>0</v>
      </c>
      <c r="AC45" s="76">
        <f t="shared" si="12"/>
        <v>5318.9316666666673</v>
      </c>
      <c r="AD45" s="76">
        <f t="shared" si="13"/>
        <v>0</v>
      </c>
      <c r="AE45" s="76">
        <f t="shared" si="14"/>
        <v>10637.863333333335</v>
      </c>
      <c r="AF45" s="76">
        <f t="shared" si="15"/>
        <v>5318.9316666666673</v>
      </c>
      <c r="AG45" s="76">
        <f t="shared" si="37"/>
        <v>1595.6795000000002</v>
      </c>
      <c r="AH45" s="76">
        <f t="shared" si="34"/>
        <v>196.63333333333333</v>
      </c>
      <c r="AI45" s="76">
        <f t="shared" si="18"/>
        <v>17749.107833333335</v>
      </c>
      <c r="AJ45" s="82"/>
      <c r="AK45" s="82"/>
      <c r="AL45" s="82"/>
      <c r="AM45" s="99"/>
      <c r="AN45" s="78">
        <f t="shared" si="19"/>
        <v>0</v>
      </c>
      <c r="AO45" s="99"/>
      <c r="AP45" s="78">
        <f t="shared" si="20"/>
        <v>0</v>
      </c>
      <c r="AQ45" s="78">
        <f t="shared" si="44"/>
        <v>0</v>
      </c>
      <c r="AR45" s="78">
        <f t="shared" si="41"/>
        <v>0</v>
      </c>
      <c r="AS45" s="99"/>
      <c r="AT45" s="78">
        <f t="shared" si="21"/>
        <v>0</v>
      </c>
      <c r="AU45" s="99"/>
      <c r="AV45" s="78">
        <f t="shared" si="22"/>
        <v>0</v>
      </c>
      <c r="AW45" s="77">
        <f t="shared" si="42"/>
        <v>0</v>
      </c>
      <c r="AX45" s="78">
        <f t="shared" si="42"/>
        <v>0</v>
      </c>
      <c r="AY45" s="77">
        <f t="shared" si="43"/>
        <v>0</v>
      </c>
      <c r="AZ45" s="78">
        <f t="shared" si="43"/>
        <v>0</v>
      </c>
      <c r="BA45" s="100"/>
      <c r="BB45" s="177"/>
      <c r="BC45" s="100"/>
      <c r="BD45" s="177"/>
      <c r="BE45" s="78">
        <f t="shared" si="23"/>
        <v>0</v>
      </c>
      <c r="BF45" s="43"/>
      <c r="BG45" s="43"/>
      <c r="BH45" s="43"/>
      <c r="BI45" s="76">
        <f t="shared" si="24"/>
        <v>0</v>
      </c>
      <c r="BJ45" s="76">
        <f t="shared" si="25"/>
        <v>2</v>
      </c>
      <c r="BK45" s="76">
        <f t="shared" si="26"/>
        <v>3989.1987500000005</v>
      </c>
      <c r="BL45" s="101"/>
      <c r="BM45" s="101">
        <f t="shared" ref="BM45:BM56" si="45">(O45/18*BL45)*30%</f>
        <v>0</v>
      </c>
      <c r="BN45" s="76">
        <f t="shared" si="33"/>
        <v>2</v>
      </c>
      <c r="BO45" s="76">
        <f t="shared" si="39"/>
        <v>6382.7180000000008</v>
      </c>
      <c r="BP45" s="339"/>
      <c r="BQ45" s="101">
        <f t="shared" si="6"/>
        <v>0</v>
      </c>
      <c r="BR45" s="76">
        <f t="shared" si="27"/>
        <v>10371.91675</v>
      </c>
      <c r="BS45" s="76">
        <f t="shared" si="28"/>
        <v>12430.176166666668</v>
      </c>
      <c r="BT45" s="76">
        <f t="shared" si="29"/>
        <v>3989.1987500000005</v>
      </c>
      <c r="BU45" s="76">
        <f t="shared" si="30"/>
        <v>11701.649666666668</v>
      </c>
      <c r="BV45" s="76">
        <f t="shared" si="31"/>
        <v>28121.024583333336</v>
      </c>
      <c r="BW45" s="173">
        <f t="shared" si="32"/>
        <v>337452.29500000004</v>
      </c>
      <c r="BX45" s="370" t="s">
        <v>266</v>
      </c>
    </row>
    <row r="46" spans="1:77" s="11" customFormat="1" ht="14.25" customHeight="1" x14ac:dyDescent="0.3">
      <c r="A46" s="243">
        <v>24</v>
      </c>
      <c r="B46" s="69" t="s">
        <v>90</v>
      </c>
      <c r="C46" s="69" t="s">
        <v>80</v>
      </c>
      <c r="D46" s="70" t="s">
        <v>61</v>
      </c>
      <c r="E46" s="71" t="s">
        <v>91</v>
      </c>
      <c r="F46" s="86">
        <v>86</v>
      </c>
      <c r="G46" s="87">
        <v>43458</v>
      </c>
      <c r="H46" s="87">
        <v>45284</v>
      </c>
      <c r="I46" s="86" t="s">
        <v>186</v>
      </c>
      <c r="J46" s="43" t="s">
        <v>58</v>
      </c>
      <c r="K46" s="70" t="s">
        <v>64</v>
      </c>
      <c r="L46" s="89">
        <v>29.04</v>
      </c>
      <c r="M46" s="70">
        <v>5.41</v>
      </c>
      <c r="N46" s="75">
        <v>17697</v>
      </c>
      <c r="O46" s="76">
        <f t="shared" si="7"/>
        <v>95740.77</v>
      </c>
      <c r="P46" s="70"/>
      <c r="Q46" s="70"/>
      <c r="R46" s="70">
        <v>6</v>
      </c>
      <c r="S46" s="70"/>
      <c r="T46" s="70">
        <v>20</v>
      </c>
      <c r="U46" s="70"/>
      <c r="V46" s="70">
        <f t="shared" si="40"/>
        <v>0</v>
      </c>
      <c r="W46" s="70">
        <f t="shared" si="40"/>
        <v>20</v>
      </c>
      <c r="X46" s="70">
        <f t="shared" si="40"/>
        <v>6</v>
      </c>
      <c r="Y46" s="76">
        <f t="shared" si="8"/>
        <v>0</v>
      </c>
      <c r="Z46" s="76">
        <f t="shared" si="9"/>
        <v>0</v>
      </c>
      <c r="AA46" s="76">
        <f t="shared" si="10"/>
        <v>31913.590000000004</v>
      </c>
      <c r="AB46" s="76">
        <f t="shared" si="11"/>
        <v>0</v>
      </c>
      <c r="AC46" s="76">
        <f t="shared" si="12"/>
        <v>106378.63333333335</v>
      </c>
      <c r="AD46" s="76">
        <f t="shared" si="13"/>
        <v>0</v>
      </c>
      <c r="AE46" s="76">
        <f t="shared" si="14"/>
        <v>138292.22333333336</v>
      </c>
      <c r="AF46" s="76">
        <f t="shared" si="15"/>
        <v>69146.111666666679</v>
      </c>
      <c r="AG46" s="76">
        <f t="shared" si="37"/>
        <v>20743.833500000004</v>
      </c>
      <c r="AH46" s="76">
        <f t="shared" si="34"/>
        <v>3932.6666666666665</v>
      </c>
      <c r="AI46" s="76">
        <f t="shared" si="18"/>
        <v>232114.83516666671</v>
      </c>
      <c r="AJ46" s="82"/>
      <c r="AK46" s="82"/>
      <c r="AL46" s="82"/>
      <c r="AM46" s="83"/>
      <c r="AN46" s="78">
        <f t="shared" si="19"/>
        <v>0</v>
      </c>
      <c r="AO46" s="83"/>
      <c r="AP46" s="78">
        <f t="shared" si="20"/>
        <v>0</v>
      </c>
      <c r="AQ46" s="78">
        <f t="shared" si="44"/>
        <v>0</v>
      </c>
      <c r="AR46" s="78">
        <f t="shared" si="41"/>
        <v>0</v>
      </c>
      <c r="AS46" s="83"/>
      <c r="AT46" s="78">
        <f t="shared" si="21"/>
        <v>0</v>
      </c>
      <c r="AU46" s="83">
        <v>20.5</v>
      </c>
      <c r="AV46" s="78">
        <f t="shared" si="22"/>
        <v>8061.9666666666662</v>
      </c>
      <c r="AW46" s="77">
        <f t="shared" si="42"/>
        <v>20.5</v>
      </c>
      <c r="AX46" s="78">
        <f t="shared" si="42"/>
        <v>8061.9666666666662</v>
      </c>
      <c r="AY46" s="77">
        <f t="shared" si="43"/>
        <v>20.5</v>
      </c>
      <c r="AZ46" s="78">
        <f t="shared" si="43"/>
        <v>8061.9666666666662</v>
      </c>
      <c r="BA46" s="84" t="s">
        <v>193</v>
      </c>
      <c r="BB46" s="85"/>
      <c r="BC46" s="84">
        <v>1</v>
      </c>
      <c r="BD46" s="85"/>
      <c r="BE46" s="78">
        <f t="shared" si="23"/>
        <v>10618.199999999999</v>
      </c>
      <c r="BF46" s="70"/>
      <c r="BG46" s="70"/>
      <c r="BH46" s="70"/>
      <c r="BI46" s="76">
        <f t="shared" si="24"/>
        <v>0</v>
      </c>
      <c r="BJ46" s="76">
        <f t="shared" si="25"/>
        <v>26</v>
      </c>
      <c r="BK46" s="76">
        <f t="shared" si="26"/>
        <v>51859.583750000013</v>
      </c>
      <c r="BL46" s="76"/>
      <c r="BM46" s="76">
        <f t="shared" si="45"/>
        <v>0</v>
      </c>
      <c r="BN46" s="76">
        <f t="shared" si="33"/>
        <v>26</v>
      </c>
      <c r="BO46" s="76">
        <f t="shared" si="39"/>
        <v>82975.334000000017</v>
      </c>
      <c r="BP46" s="339"/>
      <c r="BQ46" s="101">
        <f t="shared" si="6"/>
        <v>0</v>
      </c>
      <c r="BR46" s="76">
        <f t="shared" si="27"/>
        <v>153515.08441666671</v>
      </c>
      <c r="BS46" s="76">
        <f t="shared" si="28"/>
        <v>162968.72350000002</v>
      </c>
      <c r="BT46" s="76">
        <f t="shared" si="29"/>
        <v>70539.750416666677</v>
      </c>
      <c r="BU46" s="76">
        <f t="shared" si="30"/>
        <v>152121.4456666667</v>
      </c>
      <c r="BV46" s="76">
        <f t="shared" si="31"/>
        <v>385629.91958333342</v>
      </c>
      <c r="BW46" s="173">
        <f t="shared" si="32"/>
        <v>4627559.0350000011</v>
      </c>
      <c r="BX46" s="370" t="s">
        <v>266</v>
      </c>
    </row>
    <row r="47" spans="1:77" s="2" customFormat="1" ht="14.25" customHeight="1" x14ac:dyDescent="0.3">
      <c r="A47" s="242">
        <v>25</v>
      </c>
      <c r="B47" s="69" t="s">
        <v>92</v>
      </c>
      <c r="C47" s="69" t="s">
        <v>93</v>
      </c>
      <c r="D47" s="70" t="s">
        <v>61</v>
      </c>
      <c r="E47" s="71" t="s">
        <v>94</v>
      </c>
      <c r="F47" s="86">
        <v>66</v>
      </c>
      <c r="G47" s="87">
        <v>42895</v>
      </c>
      <c r="H47" s="87">
        <v>44721</v>
      </c>
      <c r="I47" s="86" t="s">
        <v>187</v>
      </c>
      <c r="J47" s="70" t="s">
        <v>71</v>
      </c>
      <c r="K47" s="70" t="s">
        <v>72</v>
      </c>
      <c r="L47" s="74">
        <v>21.03</v>
      </c>
      <c r="M47" s="70">
        <v>5.12</v>
      </c>
      <c r="N47" s="75">
        <v>17697</v>
      </c>
      <c r="O47" s="76">
        <f t="shared" si="7"/>
        <v>90608.639999999999</v>
      </c>
      <c r="P47" s="70">
        <v>12</v>
      </c>
      <c r="Q47" s="70"/>
      <c r="R47" s="70"/>
      <c r="S47" s="70">
        <v>10</v>
      </c>
      <c r="T47" s="70"/>
      <c r="U47" s="70"/>
      <c r="V47" s="70">
        <f t="shared" si="40"/>
        <v>22</v>
      </c>
      <c r="W47" s="70">
        <f t="shared" si="40"/>
        <v>0</v>
      </c>
      <c r="X47" s="70">
        <f t="shared" si="40"/>
        <v>0</v>
      </c>
      <c r="Y47" s="76">
        <f t="shared" si="8"/>
        <v>60405.760000000002</v>
      </c>
      <c r="Z47" s="76">
        <f t="shared" si="9"/>
        <v>0</v>
      </c>
      <c r="AA47" s="76">
        <f t="shared" si="10"/>
        <v>0</v>
      </c>
      <c r="AB47" s="76">
        <f t="shared" si="11"/>
        <v>50338.133333333331</v>
      </c>
      <c r="AC47" s="76">
        <f t="shared" si="12"/>
        <v>0</v>
      </c>
      <c r="AD47" s="76">
        <f t="shared" si="13"/>
        <v>0</v>
      </c>
      <c r="AE47" s="76">
        <f t="shared" si="14"/>
        <v>110743.89333333334</v>
      </c>
      <c r="AF47" s="76">
        <f t="shared" si="15"/>
        <v>55371.94666666667</v>
      </c>
      <c r="AG47" s="76">
        <f t="shared" si="37"/>
        <v>16611.584000000003</v>
      </c>
      <c r="AH47" s="76">
        <f t="shared" si="34"/>
        <v>1966.3333333333333</v>
      </c>
      <c r="AI47" s="76">
        <f t="shared" si="18"/>
        <v>184693.75733333334</v>
      </c>
      <c r="AJ47" s="82"/>
      <c r="AK47" s="82"/>
      <c r="AL47" s="82"/>
      <c r="AM47" s="83"/>
      <c r="AN47" s="78">
        <f t="shared" si="19"/>
        <v>0</v>
      </c>
      <c r="AO47" s="83"/>
      <c r="AP47" s="78">
        <f t="shared" si="20"/>
        <v>0</v>
      </c>
      <c r="AQ47" s="78">
        <f t="shared" si="44"/>
        <v>0</v>
      </c>
      <c r="AR47" s="78">
        <f t="shared" si="41"/>
        <v>0</v>
      </c>
      <c r="AS47" s="83"/>
      <c r="AT47" s="78">
        <f t="shared" si="21"/>
        <v>0</v>
      </c>
      <c r="AU47" s="83"/>
      <c r="AV47" s="78">
        <f t="shared" si="22"/>
        <v>0</v>
      </c>
      <c r="AW47" s="77">
        <f t="shared" si="42"/>
        <v>0</v>
      </c>
      <c r="AX47" s="78">
        <f t="shared" si="42"/>
        <v>0</v>
      </c>
      <c r="AY47" s="77">
        <f t="shared" si="43"/>
        <v>0</v>
      </c>
      <c r="AZ47" s="78">
        <f t="shared" si="43"/>
        <v>0</v>
      </c>
      <c r="BA47" s="84"/>
      <c r="BB47" s="85"/>
      <c r="BC47" s="84"/>
      <c r="BD47" s="85"/>
      <c r="BE47" s="78">
        <f t="shared" si="23"/>
        <v>0</v>
      </c>
      <c r="BF47" s="70"/>
      <c r="BG47" s="70"/>
      <c r="BH47" s="70"/>
      <c r="BI47" s="76">
        <f t="shared" si="24"/>
        <v>0</v>
      </c>
      <c r="BJ47" s="76">
        <f t="shared" si="25"/>
        <v>22</v>
      </c>
      <c r="BK47" s="76">
        <f t="shared" si="26"/>
        <v>41528.959999999999</v>
      </c>
      <c r="BL47" s="76"/>
      <c r="BM47" s="76">
        <f t="shared" si="45"/>
        <v>0</v>
      </c>
      <c r="BN47" s="76"/>
      <c r="BO47" s="76"/>
      <c r="BP47" s="76">
        <v>2</v>
      </c>
      <c r="BQ47" s="101">
        <f t="shared" si="6"/>
        <v>786.55555555555554</v>
      </c>
      <c r="BR47" s="76">
        <f t="shared" si="27"/>
        <v>42315.515555555554</v>
      </c>
      <c r="BS47" s="76">
        <f t="shared" si="28"/>
        <v>130108.36622222223</v>
      </c>
      <c r="BT47" s="76">
        <f t="shared" si="29"/>
        <v>41528.959999999999</v>
      </c>
      <c r="BU47" s="76">
        <f t="shared" si="30"/>
        <v>55371.94666666667</v>
      </c>
      <c r="BV47" s="76">
        <f t="shared" si="31"/>
        <v>227009.2728888889</v>
      </c>
      <c r="BW47" s="173">
        <f t="shared" si="32"/>
        <v>2724111.274666667</v>
      </c>
      <c r="BX47" s="370"/>
      <c r="BY47" s="131"/>
    </row>
    <row r="48" spans="1:77" s="3" customFormat="1" ht="14.25" customHeight="1" x14ac:dyDescent="0.3">
      <c r="A48" s="242">
        <v>27</v>
      </c>
      <c r="B48" s="141" t="s">
        <v>250</v>
      </c>
      <c r="C48" s="141" t="s">
        <v>246</v>
      </c>
      <c r="D48" s="142" t="s">
        <v>61</v>
      </c>
      <c r="E48" s="143" t="s">
        <v>253</v>
      </c>
      <c r="F48" s="86">
        <v>108</v>
      </c>
      <c r="G48" s="98">
        <v>44071</v>
      </c>
      <c r="H48" s="98">
        <v>45897</v>
      </c>
      <c r="I48" s="86" t="s">
        <v>471</v>
      </c>
      <c r="J48" s="70">
        <v>2</v>
      </c>
      <c r="K48" s="70" t="s">
        <v>68</v>
      </c>
      <c r="L48" s="74">
        <v>11.03</v>
      </c>
      <c r="M48" s="70">
        <v>4.8099999999999996</v>
      </c>
      <c r="N48" s="75">
        <v>17697</v>
      </c>
      <c r="O48" s="76">
        <f t="shared" si="7"/>
        <v>85122.569999999992</v>
      </c>
      <c r="P48" s="70"/>
      <c r="Q48" s="70">
        <v>3</v>
      </c>
      <c r="R48" s="70"/>
      <c r="S48" s="70">
        <v>8</v>
      </c>
      <c r="T48" s="70">
        <v>12</v>
      </c>
      <c r="U48" s="70"/>
      <c r="V48" s="70">
        <f t="shared" si="40"/>
        <v>8</v>
      </c>
      <c r="W48" s="70">
        <f t="shared" si="40"/>
        <v>15</v>
      </c>
      <c r="X48" s="70">
        <f t="shared" si="40"/>
        <v>0</v>
      </c>
      <c r="Y48" s="76">
        <f t="shared" si="8"/>
        <v>0</v>
      </c>
      <c r="Z48" s="76">
        <f t="shared" si="9"/>
        <v>14187.094999999998</v>
      </c>
      <c r="AA48" s="76">
        <f t="shared" si="10"/>
        <v>0</v>
      </c>
      <c r="AB48" s="76">
        <f t="shared" si="11"/>
        <v>37832.253333333327</v>
      </c>
      <c r="AC48" s="76">
        <f t="shared" si="12"/>
        <v>56748.37999999999</v>
      </c>
      <c r="AD48" s="76">
        <f t="shared" si="13"/>
        <v>0</v>
      </c>
      <c r="AE48" s="76">
        <f t="shared" si="14"/>
        <v>108767.72833333332</v>
      </c>
      <c r="AF48" s="76">
        <f t="shared" si="15"/>
        <v>54383.864166666659</v>
      </c>
      <c r="AG48" s="76">
        <f t="shared" si="37"/>
        <v>16315.159249999997</v>
      </c>
      <c r="AH48" s="76">
        <f t="shared" si="34"/>
        <v>3932.6666666666665</v>
      </c>
      <c r="AI48" s="76">
        <f t="shared" si="18"/>
        <v>183399.41841666662</v>
      </c>
      <c r="AJ48" s="82"/>
      <c r="AK48" s="82"/>
      <c r="AL48" s="82"/>
      <c r="AM48" s="83"/>
      <c r="AN48" s="78">
        <f t="shared" si="19"/>
        <v>0</v>
      </c>
      <c r="AO48" s="83"/>
      <c r="AP48" s="78">
        <f t="shared" si="20"/>
        <v>0</v>
      </c>
      <c r="AQ48" s="78">
        <f t="shared" si="44"/>
        <v>0</v>
      </c>
      <c r="AR48" s="78">
        <f t="shared" si="41"/>
        <v>0</v>
      </c>
      <c r="AS48" s="83"/>
      <c r="AT48" s="78">
        <f t="shared" si="21"/>
        <v>0</v>
      </c>
      <c r="AU48" s="83">
        <v>12</v>
      </c>
      <c r="AV48" s="78">
        <f t="shared" si="22"/>
        <v>4719.2</v>
      </c>
      <c r="AW48" s="77">
        <f t="shared" si="42"/>
        <v>12</v>
      </c>
      <c r="AX48" s="78">
        <f t="shared" si="42"/>
        <v>4719.2</v>
      </c>
      <c r="AY48" s="77">
        <f t="shared" si="43"/>
        <v>12</v>
      </c>
      <c r="AZ48" s="78">
        <f t="shared" si="43"/>
        <v>4719.2</v>
      </c>
      <c r="BA48" s="84"/>
      <c r="BB48" s="85"/>
      <c r="BC48" s="84"/>
      <c r="BD48" s="85"/>
      <c r="BE48" s="78">
        <f t="shared" si="23"/>
        <v>0</v>
      </c>
      <c r="BF48" s="70"/>
      <c r="BG48" s="70"/>
      <c r="BH48" s="70"/>
      <c r="BI48" s="76">
        <f t="shared" si="24"/>
        <v>0</v>
      </c>
      <c r="BJ48" s="76">
        <f t="shared" si="25"/>
        <v>23</v>
      </c>
      <c r="BK48" s="76">
        <f t="shared" si="26"/>
        <v>40787.898124999992</v>
      </c>
      <c r="BL48" s="76"/>
      <c r="BM48" s="76">
        <f t="shared" si="45"/>
        <v>0</v>
      </c>
      <c r="BN48" s="76">
        <f t="shared" si="33"/>
        <v>23</v>
      </c>
      <c r="BO48" s="76">
        <f>(AE48+AF48)*30%</f>
        <v>48945.477749999991</v>
      </c>
      <c r="BP48" s="339"/>
      <c r="BQ48" s="101">
        <f t="shared" si="6"/>
        <v>0</v>
      </c>
      <c r="BR48" s="76">
        <f t="shared" si="27"/>
        <v>94452.57587499998</v>
      </c>
      <c r="BS48" s="76">
        <f t="shared" si="28"/>
        <v>129015.55424999999</v>
      </c>
      <c r="BT48" s="76">
        <f t="shared" si="29"/>
        <v>45507.09812499999</v>
      </c>
      <c r="BU48" s="76">
        <f t="shared" si="30"/>
        <v>103329.34191666666</v>
      </c>
      <c r="BV48" s="76">
        <f t="shared" si="31"/>
        <v>277851.9942916666</v>
      </c>
      <c r="BW48" s="173">
        <f t="shared" si="32"/>
        <v>3334223.931499999</v>
      </c>
      <c r="BX48" s="370" t="s">
        <v>271</v>
      </c>
    </row>
    <row r="49" spans="1:77" s="3" customFormat="1" ht="14.25" customHeight="1" x14ac:dyDescent="0.3">
      <c r="A49" s="243">
        <v>28</v>
      </c>
      <c r="B49" s="69" t="s">
        <v>169</v>
      </c>
      <c r="C49" s="69" t="s">
        <v>377</v>
      </c>
      <c r="D49" s="70" t="s">
        <v>82</v>
      </c>
      <c r="E49" s="71" t="s">
        <v>170</v>
      </c>
      <c r="F49" s="72">
        <v>103</v>
      </c>
      <c r="G49" s="73">
        <v>43817</v>
      </c>
      <c r="H49" s="73">
        <v>45644</v>
      </c>
      <c r="I49" s="72" t="s">
        <v>185</v>
      </c>
      <c r="J49" s="70">
        <v>2</v>
      </c>
      <c r="K49" s="70" t="s">
        <v>87</v>
      </c>
      <c r="L49" s="74">
        <v>6.11</v>
      </c>
      <c r="M49" s="74">
        <v>3.91</v>
      </c>
      <c r="N49" s="75">
        <v>17697</v>
      </c>
      <c r="O49" s="76">
        <f t="shared" si="7"/>
        <v>69195.27</v>
      </c>
      <c r="P49" s="70">
        <v>17</v>
      </c>
      <c r="Q49" s="70"/>
      <c r="R49" s="70"/>
      <c r="S49" s="70"/>
      <c r="T49" s="70"/>
      <c r="U49" s="70"/>
      <c r="V49" s="70">
        <f t="shared" si="40"/>
        <v>17</v>
      </c>
      <c r="W49" s="70">
        <f t="shared" si="40"/>
        <v>0</v>
      </c>
      <c r="X49" s="70">
        <f t="shared" si="40"/>
        <v>0</v>
      </c>
      <c r="Y49" s="76">
        <f t="shared" si="8"/>
        <v>65351.088333333333</v>
      </c>
      <c r="Z49" s="76">
        <f t="shared" si="9"/>
        <v>0</v>
      </c>
      <c r="AA49" s="76">
        <f t="shared" si="10"/>
        <v>0</v>
      </c>
      <c r="AB49" s="76">
        <f t="shared" si="11"/>
        <v>0</v>
      </c>
      <c r="AC49" s="76">
        <f t="shared" si="12"/>
        <v>0</v>
      </c>
      <c r="AD49" s="76">
        <f t="shared" si="13"/>
        <v>0</v>
      </c>
      <c r="AE49" s="76">
        <f t="shared" si="14"/>
        <v>65351.088333333333</v>
      </c>
      <c r="AF49" s="76">
        <f t="shared" si="15"/>
        <v>32675.544166666667</v>
      </c>
      <c r="AG49" s="76">
        <f t="shared" si="37"/>
        <v>9802.6632500000014</v>
      </c>
      <c r="AH49" s="76">
        <f t="shared" si="34"/>
        <v>0</v>
      </c>
      <c r="AI49" s="76">
        <f t="shared" si="18"/>
        <v>107829.29575</v>
      </c>
      <c r="AJ49" s="82"/>
      <c r="AK49" s="82"/>
      <c r="AL49" s="82"/>
      <c r="AM49" s="83">
        <v>17</v>
      </c>
      <c r="AN49" s="78">
        <f t="shared" si="19"/>
        <v>6685.5333333333328</v>
      </c>
      <c r="AO49" s="83"/>
      <c r="AP49" s="78">
        <f t="shared" si="20"/>
        <v>0</v>
      </c>
      <c r="AQ49" s="78">
        <f t="shared" si="44"/>
        <v>17</v>
      </c>
      <c r="AR49" s="78">
        <f t="shared" si="41"/>
        <v>6685.5333333333328</v>
      </c>
      <c r="AS49" s="83"/>
      <c r="AT49" s="78">
        <f t="shared" si="21"/>
        <v>0</v>
      </c>
      <c r="AU49" s="83"/>
      <c r="AV49" s="78">
        <f t="shared" si="22"/>
        <v>0</v>
      </c>
      <c r="AW49" s="77">
        <f t="shared" si="42"/>
        <v>0</v>
      </c>
      <c r="AX49" s="78">
        <f t="shared" si="42"/>
        <v>0</v>
      </c>
      <c r="AY49" s="77">
        <f t="shared" si="43"/>
        <v>17</v>
      </c>
      <c r="AZ49" s="78">
        <f t="shared" si="43"/>
        <v>6685.5333333333328</v>
      </c>
      <c r="BA49" s="84" t="s">
        <v>198</v>
      </c>
      <c r="BB49" s="85">
        <v>1</v>
      </c>
      <c r="BC49" s="84"/>
      <c r="BD49" s="85"/>
      <c r="BE49" s="78">
        <f t="shared" si="23"/>
        <v>8848.5</v>
      </c>
      <c r="BF49" s="70"/>
      <c r="BG49" s="70"/>
      <c r="BH49" s="70"/>
      <c r="BI49" s="76">
        <f t="shared" si="24"/>
        <v>0</v>
      </c>
      <c r="BJ49" s="76">
        <f t="shared" si="25"/>
        <v>17</v>
      </c>
      <c r="BK49" s="76">
        <f t="shared" si="26"/>
        <v>24506.658124999998</v>
      </c>
      <c r="BL49" s="76"/>
      <c r="BM49" s="76">
        <f t="shared" si="45"/>
        <v>0</v>
      </c>
      <c r="BN49" s="76">
        <f t="shared" si="33"/>
        <v>17</v>
      </c>
      <c r="BO49" s="76">
        <f>(AE49+AF49)*30%</f>
        <v>29407.989750000001</v>
      </c>
      <c r="BP49" s="339"/>
      <c r="BQ49" s="101">
        <f t="shared" si="6"/>
        <v>0</v>
      </c>
      <c r="BR49" s="76">
        <f t="shared" si="27"/>
        <v>69448.681208333321</v>
      </c>
      <c r="BS49" s="76">
        <f t="shared" si="28"/>
        <v>75153.751583333331</v>
      </c>
      <c r="BT49" s="76">
        <f t="shared" si="29"/>
        <v>40040.691458333327</v>
      </c>
      <c r="BU49" s="76">
        <f t="shared" si="30"/>
        <v>62083.533916666667</v>
      </c>
      <c r="BV49" s="76">
        <f t="shared" si="31"/>
        <v>177277.97695833334</v>
      </c>
      <c r="BW49" s="173">
        <f t="shared" si="32"/>
        <v>2127335.7235000003</v>
      </c>
      <c r="BX49" s="370" t="s">
        <v>271</v>
      </c>
    </row>
    <row r="50" spans="1:77" s="1" customFormat="1" ht="14.25" customHeight="1" x14ac:dyDescent="0.3">
      <c r="A50" s="242">
        <v>29</v>
      </c>
      <c r="B50" s="69" t="s">
        <v>125</v>
      </c>
      <c r="C50" s="69" t="s">
        <v>168</v>
      </c>
      <c r="D50" s="70" t="s">
        <v>82</v>
      </c>
      <c r="E50" s="71" t="s">
        <v>126</v>
      </c>
      <c r="F50" s="86">
        <v>113</v>
      </c>
      <c r="G50" s="87">
        <v>44071</v>
      </c>
      <c r="H50" s="87">
        <v>45897</v>
      </c>
      <c r="I50" s="86" t="s">
        <v>185</v>
      </c>
      <c r="J50" s="70" t="s">
        <v>71</v>
      </c>
      <c r="K50" s="70" t="s">
        <v>110</v>
      </c>
      <c r="L50" s="74">
        <v>24.06</v>
      </c>
      <c r="M50" s="74">
        <v>4.32</v>
      </c>
      <c r="N50" s="75">
        <v>17697</v>
      </c>
      <c r="O50" s="76">
        <f t="shared" si="7"/>
        <v>76451.040000000008</v>
      </c>
      <c r="P50" s="70">
        <v>17</v>
      </c>
      <c r="Q50" s="70"/>
      <c r="R50" s="70"/>
      <c r="S50" s="70"/>
      <c r="T50" s="70"/>
      <c r="U50" s="70"/>
      <c r="V50" s="70">
        <f t="shared" si="40"/>
        <v>17</v>
      </c>
      <c r="W50" s="70">
        <f t="shared" si="40"/>
        <v>0</v>
      </c>
      <c r="X50" s="70">
        <f t="shared" si="40"/>
        <v>0</v>
      </c>
      <c r="Y50" s="76">
        <f t="shared" si="8"/>
        <v>72203.760000000009</v>
      </c>
      <c r="Z50" s="76">
        <f t="shared" si="9"/>
        <v>0</v>
      </c>
      <c r="AA50" s="76">
        <f t="shared" si="10"/>
        <v>0</v>
      </c>
      <c r="AB50" s="76">
        <f t="shared" si="11"/>
        <v>0</v>
      </c>
      <c r="AC50" s="76">
        <f t="shared" si="12"/>
        <v>0</v>
      </c>
      <c r="AD50" s="76">
        <f t="shared" si="13"/>
        <v>0</v>
      </c>
      <c r="AE50" s="76">
        <f t="shared" si="14"/>
        <v>72203.760000000009</v>
      </c>
      <c r="AF50" s="76">
        <f t="shared" si="15"/>
        <v>36101.880000000005</v>
      </c>
      <c r="AG50" s="76">
        <f t="shared" si="37"/>
        <v>10830.564000000002</v>
      </c>
      <c r="AH50" s="76">
        <f t="shared" si="34"/>
        <v>0</v>
      </c>
      <c r="AI50" s="76">
        <f t="shared" si="18"/>
        <v>119136.20400000001</v>
      </c>
      <c r="AJ50" s="82"/>
      <c r="AK50" s="82"/>
      <c r="AL50" s="82"/>
      <c r="AM50" s="83">
        <v>17</v>
      </c>
      <c r="AN50" s="78">
        <f t="shared" si="19"/>
        <v>6685.5333333333328</v>
      </c>
      <c r="AO50" s="83"/>
      <c r="AP50" s="78">
        <f t="shared" si="20"/>
        <v>0</v>
      </c>
      <c r="AQ50" s="78">
        <f t="shared" si="44"/>
        <v>17</v>
      </c>
      <c r="AR50" s="78">
        <f t="shared" si="41"/>
        <v>6685.5333333333328</v>
      </c>
      <c r="AS50" s="83"/>
      <c r="AT50" s="78">
        <f t="shared" si="21"/>
        <v>0</v>
      </c>
      <c r="AU50" s="83"/>
      <c r="AV50" s="78">
        <f t="shared" si="22"/>
        <v>0</v>
      </c>
      <c r="AW50" s="77">
        <f t="shared" si="42"/>
        <v>0</v>
      </c>
      <c r="AX50" s="78">
        <f t="shared" si="42"/>
        <v>0</v>
      </c>
      <c r="AY50" s="77">
        <f t="shared" si="43"/>
        <v>17</v>
      </c>
      <c r="AZ50" s="78">
        <f t="shared" si="43"/>
        <v>6685.5333333333328</v>
      </c>
      <c r="BA50" s="84" t="s">
        <v>210</v>
      </c>
      <c r="BB50" s="85">
        <v>1</v>
      </c>
      <c r="BC50" s="84"/>
      <c r="BD50" s="85"/>
      <c r="BE50" s="78">
        <f t="shared" si="23"/>
        <v>8848.5</v>
      </c>
      <c r="BF50" s="70"/>
      <c r="BG50" s="70"/>
      <c r="BH50" s="70"/>
      <c r="BI50" s="76">
        <f t="shared" si="24"/>
        <v>0</v>
      </c>
      <c r="BJ50" s="76">
        <f t="shared" si="25"/>
        <v>17</v>
      </c>
      <c r="BK50" s="76">
        <f t="shared" si="26"/>
        <v>27076.410000000003</v>
      </c>
      <c r="BL50" s="76"/>
      <c r="BM50" s="76">
        <f t="shared" si="45"/>
        <v>0</v>
      </c>
      <c r="BN50" s="76">
        <f t="shared" si="33"/>
        <v>17</v>
      </c>
      <c r="BO50" s="76">
        <f>(AE50+AF50)*35%</f>
        <v>37906.974000000002</v>
      </c>
      <c r="BP50" s="339"/>
      <c r="BQ50" s="101">
        <f t="shared" si="6"/>
        <v>0</v>
      </c>
      <c r="BR50" s="76">
        <f t="shared" si="27"/>
        <v>80517.417333333346</v>
      </c>
      <c r="BS50" s="76">
        <f t="shared" si="28"/>
        <v>83034.324000000008</v>
      </c>
      <c r="BT50" s="76">
        <f t="shared" si="29"/>
        <v>42610.443333333336</v>
      </c>
      <c r="BU50" s="76">
        <f t="shared" si="30"/>
        <v>74008.854000000007</v>
      </c>
      <c r="BV50" s="76">
        <f t="shared" si="31"/>
        <v>199653.62133333337</v>
      </c>
      <c r="BW50" s="173">
        <f t="shared" si="32"/>
        <v>2395843.4560000002</v>
      </c>
      <c r="BX50" s="370" t="s">
        <v>270</v>
      </c>
    </row>
    <row r="51" spans="1:77" s="3" customFormat="1" ht="14.25" customHeight="1" x14ac:dyDescent="0.3">
      <c r="A51" s="243">
        <v>30</v>
      </c>
      <c r="B51" s="108" t="s">
        <v>167</v>
      </c>
      <c r="C51" s="48" t="s">
        <v>60</v>
      </c>
      <c r="D51" s="43" t="s">
        <v>61</v>
      </c>
      <c r="E51" s="93" t="s">
        <v>95</v>
      </c>
      <c r="F51" s="97">
        <v>77</v>
      </c>
      <c r="G51" s="98">
        <v>43304</v>
      </c>
      <c r="H51" s="88">
        <v>45130</v>
      </c>
      <c r="I51" s="97" t="s">
        <v>182</v>
      </c>
      <c r="J51" s="43" t="s">
        <v>58</v>
      </c>
      <c r="K51" s="43" t="s">
        <v>64</v>
      </c>
      <c r="L51" s="89">
        <v>35.04</v>
      </c>
      <c r="M51" s="43">
        <v>5.41</v>
      </c>
      <c r="N51" s="75">
        <v>17697</v>
      </c>
      <c r="O51" s="76">
        <f t="shared" si="7"/>
        <v>95740.77</v>
      </c>
      <c r="P51" s="43"/>
      <c r="Q51" s="43">
        <v>10</v>
      </c>
      <c r="R51" s="43">
        <v>3</v>
      </c>
      <c r="S51" s="43">
        <v>8</v>
      </c>
      <c r="T51" s="43">
        <v>3</v>
      </c>
      <c r="U51" s="43"/>
      <c r="V51" s="70">
        <f t="shared" si="40"/>
        <v>8</v>
      </c>
      <c r="W51" s="70">
        <f t="shared" si="40"/>
        <v>13</v>
      </c>
      <c r="X51" s="70">
        <f t="shared" si="40"/>
        <v>3</v>
      </c>
      <c r="Y51" s="76">
        <f t="shared" si="8"/>
        <v>0</v>
      </c>
      <c r="Z51" s="76">
        <f t="shared" si="9"/>
        <v>53189.316666666673</v>
      </c>
      <c r="AA51" s="76">
        <f t="shared" si="10"/>
        <v>15956.795000000002</v>
      </c>
      <c r="AB51" s="76">
        <f t="shared" si="11"/>
        <v>42551.453333333338</v>
      </c>
      <c r="AC51" s="76">
        <f t="shared" si="12"/>
        <v>15956.795000000002</v>
      </c>
      <c r="AD51" s="76">
        <f t="shared" si="13"/>
        <v>0</v>
      </c>
      <c r="AE51" s="76">
        <f t="shared" si="14"/>
        <v>127654.36000000002</v>
      </c>
      <c r="AF51" s="76">
        <f t="shared" si="15"/>
        <v>63827.180000000008</v>
      </c>
      <c r="AG51" s="76">
        <f t="shared" si="37"/>
        <v>19148.154000000006</v>
      </c>
      <c r="AH51" s="76">
        <f t="shared" si="34"/>
        <v>2162.9666666666667</v>
      </c>
      <c r="AI51" s="76">
        <f t="shared" si="18"/>
        <v>212792.66066666669</v>
      </c>
      <c r="AJ51" s="82"/>
      <c r="AK51" s="82"/>
      <c r="AL51" s="82"/>
      <c r="AM51" s="99"/>
      <c r="AN51" s="78">
        <f t="shared" si="19"/>
        <v>0</v>
      </c>
      <c r="AO51" s="99">
        <v>5</v>
      </c>
      <c r="AP51" s="78">
        <f t="shared" si="20"/>
        <v>2457.9166666666665</v>
      </c>
      <c r="AQ51" s="78">
        <f t="shared" si="44"/>
        <v>5</v>
      </c>
      <c r="AR51" s="78">
        <f t="shared" si="41"/>
        <v>2457.9166666666665</v>
      </c>
      <c r="AS51" s="99">
        <v>14.5</v>
      </c>
      <c r="AT51" s="78">
        <f t="shared" si="21"/>
        <v>7127.958333333333</v>
      </c>
      <c r="AU51" s="99"/>
      <c r="AV51" s="78">
        <f t="shared" si="22"/>
        <v>0</v>
      </c>
      <c r="AW51" s="77">
        <f t="shared" si="42"/>
        <v>14.5</v>
      </c>
      <c r="AX51" s="78">
        <f t="shared" si="42"/>
        <v>7127.958333333333</v>
      </c>
      <c r="AY51" s="77">
        <f t="shared" si="43"/>
        <v>19.5</v>
      </c>
      <c r="AZ51" s="78">
        <f t="shared" si="43"/>
        <v>9585.875</v>
      </c>
      <c r="BA51" s="100"/>
      <c r="BB51" s="177"/>
      <c r="BC51" s="100"/>
      <c r="BD51" s="177"/>
      <c r="BE51" s="78">
        <f t="shared" si="23"/>
        <v>0</v>
      </c>
      <c r="BF51" s="43"/>
      <c r="BG51" s="43"/>
      <c r="BH51" s="43"/>
      <c r="BI51" s="76">
        <f t="shared" si="24"/>
        <v>0</v>
      </c>
      <c r="BJ51" s="76">
        <f t="shared" si="25"/>
        <v>24</v>
      </c>
      <c r="BK51" s="76">
        <f t="shared" si="26"/>
        <v>47870.385000000002</v>
      </c>
      <c r="BL51" s="101"/>
      <c r="BM51" s="101">
        <f t="shared" si="45"/>
        <v>0</v>
      </c>
      <c r="BN51" s="76">
        <f t="shared" si="33"/>
        <v>24</v>
      </c>
      <c r="BO51" s="76">
        <f t="shared" si="39"/>
        <v>76592.616000000024</v>
      </c>
      <c r="BP51" s="339"/>
      <c r="BQ51" s="101">
        <f t="shared" si="6"/>
        <v>0</v>
      </c>
      <c r="BR51" s="76">
        <f t="shared" si="27"/>
        <v>134048.87600000002</v>
      </c>
      <c r="BS51" s="76">
        <f t="shared" si="28"/>
        <v>148965.4806666667</v>
      </c>
      <c r="BT51" s="76">
        <f t="shared" si="29"/>
        <v>57456.26</v>
      </c>
      <c r="BU51" s="76">
        <f t="shared" si="30"/>
        <v>140419.79600000003</v>
      </c>
      <c r="BV51" s="76">
        <f t="shared" si="31"/>
        <v>346841.53666666674</v>
      </c>
      <c r="BW51" s="173">
        <f t="shared" si="32"/>
        <v>4162098.4400000009</v>
      </c>
      <c r="BX51" s="370" t="s">
        <v>266</v>
      </c>
    </row>
    <row r="52" spans="1:77" s="3" customFormat="1" ht="14.25" customHeight="1" x14ac:dyDescent="0.3">
      <c r="A52" s="242">
        <v>31</v>
      </c>
      <c r="B52" s="108" t="s">
        <v>244</v>
      </c>
      <c r="C52" s="48" t="s">
        <v>168</v>
      </c>
      <c r="D52" s="43" t="s">
        <v>61</v>
      </c>
      <c r="E52" s="108" t="s">
        <v>164</v>
      </c>
      <c r="F52" s="86">
        <v>112</v>
      </c>
      <c r="G52" s="87">
        <v>44071</v>
      </c>
      <c r="H52" s="87">
        <v>45897</v>
      </c>
      <c r="I52" s="86" t="s">
        <v>185</v>
      </c>
      <c r="J52" s="43" t="s">
        <v>71</v>
      </c>
      <c r="K52" s="43" t="s">
        <v>72</v>
      </c>
      <c r="L52" s="89">
        <v>37.04</v>
      </c>
      <c r="M52" s="43">
        <v>5.2</v>
      </c>
      <c r="N52" s="75">
        <v>17697</v>
      </c>
      <c r="O52" s="76">
        <f t="shared" si="7"/>
        <v>92024.400000000009</v>
      </c>
      <c r="P52" s="43"/>
      <c r="Q52" s="43"/>
      <c r="R52" s="43"/>
      <c r="S52" s="43">
        <v>17</v>
      </c>
      <c r="T52" s="43"/>
      <c r="U52" s="43"/>
      <c r="V52" s="70">
        <f t="shared" si="40"/>
        <v>17</v>
      </c>
      <c r="W52" s="70">
        <f t="shared" si="40"/>
        <v>0</v>
      </c>
      <c r="X52" s="70">
        <f t="shared" si="40"/>
        <v>0</v>
      </c>
      <c r="Y52" s="76">
        <f t="shared" si="8"/>
        <v>0</v>
      </c>
      <c r="Z52" s="76">
        <f t="shared" si="9"/>
        <v>0</v>
      </c>
      <c r="AA52" s="76">
        <f t="shared" si="10"/>
        <v>0</v>
      </c>
      <c r="AB52" s="76">
        <f t="shared" si="11"/>
        <v>86911.933333333349</v>
      </c>
      <c r="AC52" s="76">
        <f t="shared" si="12"/>
        <v>0</v>
      </c>
      <c r="AD52" s="76">
        <f t="shared" si="13"/>
        <v>0</v>
      </c>
      <c r="AE52" s="76">
        <f t="shared" si="14"/>
        <v>86911.933333333349</v>
      </c>
      <c r="AF52" s="76">
        <f t="shared" si="15"/>
        <v>43455.966666666674</v>
      </c>
      <c r="AG52" s="76">
        <f t="shared" si="37"/>
        <v>13036.790000000003</v>
      </c>
      <c r="AH52" s="76">
        <f t="shared" si="34"/>
        <v>3342.7666666666664</v>
      </c>
      <c r="AI52" s="76">
        <f t="shared" si="18"/>
        <v>146747.45666666669</v>
      </c>
      <c r="AJ52" s="82"/>
      <c r="AK52" s="82"/>
      <c r="AL52" s="82"/>
      <c r="AM52" s="99">
        <v>17</v>
      </c>
      <c r="AN52" s="78">
        <f t="shared" si="19"/>
        <v>6685.5333333333328</v>
      </c>
      <c r="AO52" s="99"/>
      <c r="AP52" s="78">
        <f t="shared" si="20"/>
        <v>0</v>
      </c>
      <c r="AQ52" s="78">
        <f t="shared" si="44"/>
        <v>17</v>
      </c>
      <c r="AR52" s="78">
        <f t="shared" si="41"/>
        <v>6685.5333333333328</v>
      </c>
      <c r="AS52" s="99"/>
      <c r="AT52" s="78">
        <f t="shared" si="21"/>
        <v>0</v>
      </c>
      <c r="AU52" s="99"/>
      <c r="AV52" s="78">
        <f t="shared" si="22"/>
        <v>0</v>
      </c>
      <c r="AW52" s="77">
        <f t="shared" si="42"/>
        <v>0</v>
      </c>
      <c r="AX52" s="78">
        <f t="shared" si="42"/>
        <v>0</v>
      </c>
      <c r="AY52" s="77">
        <f t="shared" si="43"/>
        <v>17</v>
      </c>
      <c r="AZ52" s="78">
        <f t="shared" si="43"/>
        <v>6685.5333333333328</v>
      </c>
      <c r="BA52" s="100" t="s">
        <v>208</v>
      </c>
      <c r="BB52" s="100">
        <v>1</v>
      </c>
      <c r="BC52" s="100"/>
      <c r="BD52" s="100"/>
      <c r="BE52" s="78">
        <f t="shared" si="23"/>
        <v>8848.5</v>
      </c>
      <c r="BF52" s="43"/>
      <c r="BG52" s="43"/>
      <c r="BH52" s="43"/>
      <c r="BI52" s="76">
        <f t="shared" si="24"/>
        <v>0</v>
      </c>
      <c r="BJ52" s="76">
        <f t="shared" si="25"/>
        <v>17</v>
      </c>
      <c r="BK52" s="76">
        <f t="shared" si="26"/>
        <v>32591.975000000006</v>
      </c>
      <c r="BL52" s="101"/>
      <c r="BM52" s="101">
        <f t="shared" si="45"/>
        <v>0</v>
      </c>
      <c r="BN52" s="76">
        <f t="shared" si="33"/>
        <v>17</v>
      </c>
      <c r="BO52" s="76">
        <f>(AE52+AF52)*35%</f>
        <v>45628.765000000007</v>
      </c>
      <c r="BP52" s="378"/>
      <c r="BQ52" s="101">
        <f t="shared" si="6"/>
        <v>0</v>
      </c>
      <c r="BR52" s="76">
        <f t="shared" si="27"/>
        <v>93754.773333333345</v>
      </c>
      <c r="BS52" s="76">
        <f t="shared" si="28"/>
        <v>103291.49000000002</v>
      </c>
      <c r="BT52" s="76">
        <f t="shared" si="29"/>
        <v>48126.008333333339</v>
      </c>
      <c r="BU52" s="76">
        <f t="shared" si="30"/>
        <v>89084.731666666688</v>
      </c>
      <c r="BV52" s="76">
        <f t="shared" si="31"/>
        <v>240502.23000000004</v>
      </c>
      <c r="BW52" s="173">
        <f t="shared" si="32"/>
        <v>2886026.7600000007</v>
      </c>
      <c r="BX52" s="370" t="s">
        <v>270</v>
      </c>
    </row>
    <row r="53" spans="1:77" s="1" customFormat="1" ht="14.25" customHeight="1" x14ac:dyDescent="0.3">
      <c r="A53" s="243"/>
      <c r="B53" s="108" t="s">
        <v>533</v>
      </c>
      <c r="C53" s="48" t="s">
        <v>97</v>
      </c>
      <c r="D53" s="43" t="s">
        <v>61</v>
      </c>
      <c r="E53" s="108" t="s">
        <v>534</v>
      </c>
      <c r="F53" s="86">
        <v>83</v>
      </c>
      <c r="G53" s="87">
        <v>43308</v>
      </c>
      <c r="H53" s="87">
        <v>45134</v>
      </c>
      <c r="I53" s="86" t="s">
        <v>183</v>
      </c>
      <c r="J53" s="43">
        <v>2</v>
      </c>
      <c r="K53" s="43"/>
      <c r="L53" s="89">
        <v>11.03</v>
      </c>
      <c r="M53" s="43"/>
      <c r="N53" s="75"/>
      <c r="O53" s="76"/>
      <c r="P53" s="43"/>
      <c r="Q53" s="43"/>
      <c r="R53" s="43">
        <v>5</v>
      </c>
      <c r="S53" s="43"/>
      <c r="T53" s="43">
        <v>15</v>
      </c>
      <c r="U53" s="43"/>
      <c r="V53" s="70">
        <f t="shared" si="40"/>
        <v>0</v>
      </c>
      <c r="W53" s="70"/>
      <c r="X53" s="70"/>
      <c r="Y53" s="339"/>
      <c r="Z53" s="339"/>
      <c r="AA53" s="339"/>
      <c r="AB53" s="339"/>
      <c r="AC53" s="339"/>
      <c r="AD53" s="339"/>
      <c r="AE53" s="339"/>
      <c r="AF53" s="76">
        <f t="shared" si="15"/>
        <v>0</v>
      </c>
      <c r="AG53" s="339"/>
      <c r="AH53" s="339"/>
      <c r="AI53" s="339"/>
      <c r="AJ53" s="340"/>
      <c r="AK53" s="340"/>
      <c r="AL53" s="340"/>
      <c r="AM53" s="99"/>
      <c r="AN53" s="78"/>
      <c r="AO53" s="99"/>
      <c r="AP53" s="78"/>
      <c r="AQ53" s="78"/>
      <c r="AR53" s="78"/>
      <c r="AS53" s="99">
        <v>12.5</v>
      </c>
      <c r="AT53" s="78"/>
      <c r="AU53" s="99"/>
      <c r="AV53" s="78"/>
      <c r="AW53" s="77"/>
      <c r="AX53" s="78"/>
      <c r="AY53" s="77">
        <v>15</v>
      </c>
      <c r="AZ53" s="78"/>
      <c r="BA53" s="100"/>
      <c r="BB53" s="100"/>
      <c r="BC53" s="100"/>
      <c r="BD53" s="100"/>
      <c r="BE53" s="78"/>
      <c r="BF53" s="43"/>
      <c r="BG53" s="43"/>
      <c r="BH53" s="43"/>
      <c r="BI53" s="76"/>
      <c r="BJ53" s="76"/>
      <c r="BK53" s="76"/>
      <c r="BL53" s="101"/>
      <c r="BM53" s="101"/>
      <c r="BN53" s="76"/>
      <c r="BO53" s="76"/>
      <c r="BP53" s="378"/>
      <c r="BQ53" s="101"/>
      <c r="BR53" s="76"/>
      <c r="BS53" s="76"/>
      <c r="BT53" s="76"/>
      <c r="BU53" s="76"/>
      <c r="BV53" s="76"/>
      <c r="BW53" s="173"/>
      <c r="BX53" s="370" t="s">
        <v>271</v>
      </c>
    </row>
    <row r="54" spans="1:77" s="2" customFormat="1" ht="14.25" customHeight="1" x14ac:dyDescent="0.3">
      <c r="A54" s="243">
        <v>32</v>
      </c>
      <c r="B54" s="48" t="s">
        <v>96</v>
      </c>
      <c r="C54" s="48" t="s">
        <v>97</v>
      </c>
      <c r="D54" s="43" t="s">
        <v>61</v>
      </c>
      <c r="E54" s="93" t="s">
        <v>98</v>
      </c>
      <c r="F54" s="86">
        <v>51</v>
      </c>
      <c r="G54" s="87">
        <v>42559</v>
      </c>
      <c r="H54" s="87">
        <v>44385</v>
      </c>
      <c r="I54" s="86" t="s">
        <v>183</v>
      </c>
      <c r="J54" s="43" t="s">
        <v>71</v>
      </c>
      <c r="K54" s="43" t="s">
        <v>72</v>
      </c>
      <c r="L54" s="89">
        <v>37.01</v>
      </c>
      <c r="M54" s="43">
        <v>5.2</v>
      </c>
      <c r="N54" s="75">
        <v>17697</v>
      </c>
      <c r="O54" s="76">
        <f t="shared" si="7"/>
        <v>92024.400000000009</v>
      </c>
      <c r="P54" s="43"/>
      <c r="Q54" s="43">
        <v>15</v>
      </c>
      <c r="R54" s="43"/>
      <c r="S54" s="43"/>
      <c r="T54" s="43">
        <v>10</v>
      </c>
      <c r="U54" s="43"/>
      <c r="V54" s="70">
        <f t="shared" si="40"/>
        <v>0</v>
      </c>
      <c r="W54" s="70">
        <f t="shared" si="40"/>
        <v>25</v>
      </c>
      <c r="X54" s="70">
        <f t="shared" si="40"/>
        <v>0</v>
      </c>
      <c r="Y54" s="76">
        <f t="shared" si="8"/>
        <v>0</v>
      </c>
      <c r="Z54" s="76">
        <f t="shared" si="9"/>
        <v>76687</v>
      </c>
      <c r="AA54" s="76">
        <f t="shared" si="10"/>
        <v>0</v>
      </c>
      <c r="AB54" s="76">
        <f t="shared" si="11"/>
        <v>0</v>
      </c>
      <c r="AC54" s="76">
        <f t="shared" si="12"/>
        <v>51124.666666666672</v>
      </c>
      <c r="AD54" s="76">
        <f t="shared" si="13"/>
        <v>0</v>
      </c>
      <c r="AE54" s="76">
        <f t="shared" si="14"/>
        <v>127811.66666666667</v>
      </c>
      <c r="AF54" s="76">
        <f t="shared" si="15"/>
        <v>63905.833333333336</v>
      </c>
      <c r="AG54" s="76">
        <f t="shared" si="37"/>
        <v>19171.75</v>
      </c>
      <c r="AH54" s="76">
        <f t="shared" si="34"/>
        <v>1966.3333333333333</v>
      </c>
      <c r="AI54" s="76">
        <f t="shared" si="18"/>
        <v>212855.58333333334</v>
      </c>
      <c r="AJ54" s="82"/>
      <c r="AK54" s="82"/>
      <c r="AL54" s="82"/>
      <c r="AM54" s="99"/>
      <c r="AN54" s="78">
        <f t="shared" si="19"/>
        <v>0</v>
      </c>
      <c r="AO54" s="99"/>
      <c r="AP54" s="78">
        <f t="shared" si="20"/>
        <v>0</v>
      </c>
      <c r="AQ54" s="78">
        <f t="shared" ref="AQ54:AQ56" si="46">AM54+AO54</f>
        <v>0</v>
      </c>
      <c r="AR54" s="78">
        <f t="shared" si="41"/>
        <v>0</v>
      </c>
      <c r="AS54" s="99">
        <v>22.5</v>
      </c>
      <c r="AT54" s="78">
        <f t="shared" si="21"/>
        <v>11060.625</v>
      </c>
      <c r="AU54" s="99"/>
      <c r="AV54" s="78">
        <f t="shared" si="22"/>
        <v>0</v>
      </c>
      <c r="AW54" s="77">
        <f t="shared" si="42"/>
        <v>22.5</v>
      </c>
      <c r="AX54" s="78">
        <f t="shared" si="42"/>
        <v>11060.625</v>
      </c>
      <c r="AY54" s="77">
        <f t="shared" si="43"/>
        <v>22.5</v>
      </c>
      <c r="AZ54" s="78">
        <f t="shared" si="43"/>
        <v>11060.625</v>
      </c>
      <c r="BA54" s="100"/>
      <c r="BB54" s="177"/>
      <c r="BC54" s="100"/>
      <c r="BD54" s="177"/>
      <c r="BE54" s="78">
        <f t="shared" si="23"/>
        <v>0</v>
      </c>
      <c r="BF54" s="43"/>
      <c r="BG54" s="43"/>
      <c r="BH54" s="43"/>
      <c r="BI54" s="76">
        <f t="shared" si="24"/>
        <v>0</v>
      </c>
      <c r="BJ54" s="76">
        <f t="shared" si="25"/>
        <v>25</v>
      </c>
      <c r="BK54" s="76">
        <f t="shared" si="26"/>
        <v>47929.375000000007</v>
      </c>
      <c r="BL54" s="101"/>
      <c r="BM54" s="101">
        <f t="shared" si="45"/>
        <v>0</v>
      </c>
      <c r="BN54" s="76"/>
      <c r="BO54" s="76"/>
      <c r="BP54" s="378">
        <v>2</v>
      </c>
      <c r="BQ54" s="101">
        <f t="shared" si="6"/>
        <v>786.55555555555554</v>
      </c>
      <c r="BR54" s="76">
        <f t="shared" si="27"/>
        <v>59776.555555555562</v>
      </c>
      <c r="BS54" s="76">
        <f t="shared" si="28"/>
        <v>149736.30555555559</v>
      </c>
      <c r="BT54" s="76">
        <f t="shared" si="29"/>
        <v>58990.000000000007</v>
      </c>
      <c r="BU54" s="76">
        <f t="shared" si="30"/>
        <v>63905.833333333336</v>
      </c>
      <c r="BV54" s="76">
        <f t="shared" si="31"/>
        <v>272632.13888888888</v>
      </c>
      <c r="BW54" s="173">
        <f t="shared" si="32"/>
        <v>3271585.6666666665</v>
      </c>
      <c r="BX54" s="370"/>
    </row>
    <row r="55" spans="1:77" s="2" customFormat="1" ht="14.25" customHeight="1" x14ac:dyDescent="0.3">
      <c r="A55" s="242">
        <v>33</v>
      </c>
      <c r="B55" s="48" t="s">
        <v>99</v>
      </c>
      <c r="C55" s="109" t="s">
        <v>100</v>
      </c>
      <c r="D55" s="110" t="s">
        <v>61</v>
      </c>
      <c r="E55" s="144" t="s">
        <v>342</v>
      </c>
      <c r="F55" s="86">
        <v>57</v>
      </c>
      <c r="G55" s="87">
        <v>42608</v>
      </c>
      <c r="H55" s="104" t="s">
        <v>188</v>
      </c>
      <c r="I55" s="86" t="s">
        <v>189</v>
      </c>
      <c r="J55" s="43">
        <v>2</v>
      </c>
      <c r="K55" s="43" t="s">
        <v>68</v>
      </c>
      <c r="L55" s="89">
        <v>30.08</v>
      </c>
      <c r="M55" s="43">
        <v>5.16</v>
      </c>
      <c r="N55" s="75">
        <v>17697</v>
      </c>
      <c r="O55" s="76">
        <f t="shared" si="7"/>
        <v>91316.52</v>
      </c>
      <c r="P55" s="43"/>
      <c r="Q55" s="43">
        <v>2</v>
      </c>
      <c r="R55" s="43">
        <v>2</v>
      </c>
      <c r="S55" s="43"/>
      <c r="T55" s="43"/>
      <c r="U55" s="43"/>
      <c r="V55" s="70">
        <f t="shared" si="40"/>
        <v>0</v>
      </c>
      <c r="W55" s="70">
        <f t="shared" si="40"/>
        <v>2</v>
      </c>
      <c r="X55" s="70">
        <f t="shared" si="40"/>
        <v>2</v>
      </c>
      <c r="Y55" s="76">
        <f t="shared" si="8"/>
        <v>0</v>
      </c>
      <c r="Z55" s="76">
        <f t="shared" si="9"/>
        <v>10146.280000000001</v>
      </c>
      <c r="AA55" s="76">
        <f t="shared" si="10"/>
        <v>10146.280000000001</v>
      </c>
      <c r="AB55" s="76">
        <f t="shared" si="11"/>
        <v>0</v>
      </c>
      <c r="AC55" s="76">
        <f t="shared" si="12"/>
        <v>0</v>
      </c>
      <c r="AD55" s="76">
        <f t="shared" si="13"/>
        <v>0</v>
      </c>
      <c r="AE55" s="76">
        <f t="shared" si="14"/>
        <v>20292.560000000001</v>
      </c>
      <c r="AF55" s="76">
        <f t="shared" si="15"/>
        <v>10146.280000000001</v>
      </c>
      <c r="AG55" s="76">
        <f t="shared" si="37"/>
        <v>3043.8840000000005</v>
      </c>
      <c r="AH55" s="76">
        <f t="shared" si="34"/>
        <v>0</v>
      </c>
      <c r="AI55" s="76">
        <f t="shared" si="18"/>
        <v>33482.724000000002</v>
      </c>
      <c r="AJ55" s="82"/>
      <c r="AK55" s="82"/>
      <c r="AL55" s="82"/>
      <c r="AM55" s="99"/>
      <c r="AN55" s="78">
        <f t="shared" si="19"/>
        <v>0</v>
      </c>
      <c r="AO55" s="99"/>
      <c r="AP55" s="78">
        <f t="shared" si="20"/>
        <v>0</v>
      </c>
      <c r="AQ55" s="78">
        <f t="shared" si="46"/>
        <v>0</v>
      </c>
      <c r="AR55" s="78">
        <f t="shared" si="41"/>
        <v>0</v>
      </c>
      <c r="AS55" s="99"/>
      <c r="AT55" s="78">
        <f t="shared" si="21"/>
        <v>0</v>
      </c>
      <c r="AU55" s="99">
        <v>3</v>
      </c>
      <c r="AV55" s="78">
        <f t="shared" si="22"/>
        <v>1179.8</v>
      </c>
      <c r="AW55" s="77">
        <f t="shared" si="42"/>
        <v>3</v>
      </c>
      <c r="AX55" s="78">
        <f t="shared" si="42"/>
        <v>1179.8</v>
      </c>
      <c r="AY55" s="77">
        <f t="shared" si="43"/>
        <v>3</v>
      </c>
      <c r="AZ55" s="78">
        <f t="shared" si="43"/>
        <v>1179.8</v>
      </c>
      <c r="BA55" s="100" t="s">
        <v>202</v>
      </c>
      <c r="BB55" s="177"/>
      <c r="BC55" s="177">
        <v>0.5</v>
      </c>
      <c r="BD55" s="177"/>
      <c r="BE55" s="78">
        <f t="shared" si="23"/>
        <v>5309.0999999999995</v>
      </c>
      <c r="BF55" s="43"/>
      <c r="BG55" s="43"/>
      <c r="BH55" s="43"/>
      <c r="BI55" s="76">
        <f t="shared" si="24"/>
        <v>0</v>
      </c>
      <c r="BJ55" s="76">
        <f t="shared" si="25"/>
        <v>4</v>
      </c>
      <c r="BK55" s="76">
        <f t="shared" si="26"/>
        <v>7609.71</v>
      </c>
      <c r="BL55" s="101"/>
      <c r="BM55" s="101">
        <f t="shared" si="45"/>
        <v>0</v>
      </c>
      <c r="BN55" s="76"/>
      <c r="BO55" s="76"/>
      <c r="BP55" s="378"/>
      <c r="BQ55" s="101">
        <f t="shared" si="6"/>
        <v>0</v>
      </c>
      <c r="BR55" s="76">
        <f t="shared" si="27"/>
        <v>14098.61</v>
      </c>
      <c r="BS55" s="76">
        <f t="shared" si="28"/>
        <v>23336.444000000003</v>
      </c>
      <c r="BT55" s="76">
        <f t="shared" si="29"/>
        <v>14098.61</v>
      </c>
      <c r="BU55" s="76">
        <f t="shared" si="30"/>
        <v>10146.280000000001</v>
      </c>
      <c r="BV55" s="76">
        <f t="shared" si="31"/>
        <v>47581.334000000003</v>
      </c>
      <c r="BW55" s="173">
        <f t="shared" si="32"/>
        <v>570976.00800000003</v>
      </c>
      <c r="BX55" s="370"/>
    </row>
    <row r="56" spans="1:77" s="2" customFormat="1" ht="14.25" customHeight="1" x14ac:dyDescent="0.3">
      <c r="A56" s="243">
        <v>34</v>
      </c>
      <c r="B56" s="48" t="s">
        <v>99</v>
      </c>
      <c r="C56" s="109" t="s">
        <v>89</v>
      </c>
      <c r="D56" s="110" t="s">
        <v>61</v>
      </c>
      <c r="E56" s="144" t="s">
        <v>342</v>
      </c>
      <c r="F56" s="86"/>
      <c r="G56" s="87"/>
      <c r="H56" s="104"/>
      <c r="I56" s="86"/>
      <c r="J56" s="43" t="s">
        <v>65</v>
      </c>
      <c r="K56" s="43" t="s">
        <v>62</v>
      </c>
      <c r="L56" s="89">
        <v>30.08</v>
      </c>
      <c r="M56" s="43">
        <v>4.7300000000000004</v>
      </c>
      <c r="N56" s="75">
        <v>17697</v>
      </c>
      <c r="O56" s="76">
        <f t="shared" si="7"/>
        <v>83706.810000000012</v>
      </c>
      <c r="P56" s="43"/>
      <c r="Q56" s="43">
        <v>5</v>
      </c>
      <c r="R56" s="43">
        <v>10</v>
      </c>
      <c r="S56" s="43"/>
      <c r="T56" s="43">
        <v>5</v>
      </c>
      <c r="U56" s="43"/>
      <c r="V56" s="70">
        <f t="shared" si="40"/>
        <v>0</v>
      </c>
      <c r="W56" s="70">
        <f t="shared" si="40"/>
        <v>10</v>
      </c>
      <c r="X56" s="70">
        <f t="shared" si="40"/>
        <v>10</v>
      </c>
      <c r="Y56" s="76">
        <f t="shared" si="8"/>
        <v>0</v>
      </c>
      <c r="Z56" s="76">
        <f t="shared" si="9"/>
        <v>23251.89166666667</v>
      </c>
      <c r="AA56" s="76">
        <f t="shared" si="10"/>
        <v>46503.78333333334</v>
      </c>
      <c r="AB56" s="76">
        <f t="shared" si="11"/>
        <v>0</v>
      </c>
      <c r="AC56" s="76">
        <f t="shared" si="12"/>
        <v>23251.89166666667</v>
      </c>
      <c r="AD56" s="76">
        <f t="shared" si="13"/>
        <v>0</v>
      </c>
      <c r="AE56" s="76">
        <f t="shared" si="14"/>
        <v>93007.56666666668</v>
      </c>
      <c r="AF56" s="76">
        <f t="shared" si="15"/>
        <v>46503.78333333334</v>
      </c>
      <c r="AG56" s="76">
        <f t="shared" si="37"/>
        <v>13951.135000000004</v>
      </c>
      <c r="AH56" s="76">
        <f t="shared" si="34"/>
        <v>983.16666666666663</v>
      </c>
      <c r="AI56" s="76">
        <f t="shared" si="18"/>
        <v>154445.65166666667</v>
      </c>
      <c r="AJ56" s="82"/>
      <c r="AK56" s="82"/>
      <c r="AL56" s="82"/>
      <c r="AM56" s="99"/>
      <c r="AN56" s="78">
        <f t="shared" si="19"/>
        <v>0</v>
      </c>
      <c r="AO56" s="99"/>
      <c r="AP56" s="78">
        <f t="shared" si="20"/>
        <v>0</v>
      </c>
      <c r="AQ56" s="78">
        <f t="shared" si="46"/>
        <v>0</v>
      </c>
      <c r="AR56" s="78">
        <f t="shared" si="41"/>
        <v>0</v>
      </c>
      <c r="AS56" s="99"/>
      <c r="AT56" s="78">
        <f t="shared" si="21"/>
        <v>0</v>
      </c>
      <c r="AU56" s="99">
        <v>14.5</v>
      </c>
      <c r="AV56" s="78">
        <f t="shared" si="22"/>
        <v>5702.3666666666668</v>
      </c>
      <c r="AW56" s="77">
        <f t="shared" si="42"/>
        <v>14.5</v>
      </c>
      <c r="AX56" s="78">
        <f t="shared" si="42"/>
        <v>5702.3666666666668</v>
      </c>
      <c r="AY56" s="77">
        <f t="shared" si="43"/>
        <v>14.5</v>
      </c>
      <c r="AZ56" s="78">
        <f t="shared" si="43"/>
        <v>5702.3666666666668</v>
      </c>
      <c r="BA56" s="100"/>
      <c r="BB56" s="177"/>
      <c r="BC56" s="177"/>
      <c r="BD56" s="177"/>
      <c r="BE56" s="78">
        <f t="shared" si="23"/>
        <v>0</v>
      </c>
      <c r="BF56" s="43"/>
      <c r="BG56" s="43"/>
      <c r="BH56" s="43"/>
      <c r="BI56" s="76">
        <f t="shared" si="24"/>
        <v>0</v>
      </c>
      <c r="BJ56" s="76">
        <f t="shared" si="25"/>
        <v>20</v>
      </c>
      <c r="BK56" s="76">
        <f t="shared" si="26"/>
        <v>34877.837500000001</v>
      </c>
      <c r="BL56" s="101"/>
      <c r="BM56" s="101">
        <f t="shared" si="45"/>
        <v>0</v>
      </c>
      <c r="BN56" s="76"/>
      <c r="BO56" s="76"/>
      <c r="BP56" s="378"/>
      <c r="BQ56" s="101">
        <f t="shared" si="6"/>
        <v>0</v>
      </c>
      <c r="BR56" s="76">
        <f t="shared" si="27"/>
        <v>40580.20416666667</v>
      </c>
      <c r="BS56" s="76">
        <f t="shared" si="28"/>
        <v>107941.86833333336</v>
      </c>
      <c r="BT56" s="76">
        <f t="shared" si="29"/>
        <v>40580.20416666667</v>
      </c>
      <c r="BU56" s="76">
        <f t="shared" si="30"/>
        <v>46503.78333333334</v>
      </c>
      <c r="BV56" s="76">
        <f t="shared" si="31"/>
        <v>195025.85583333333</v>
      </c>
      <c r="BW56" s="173">
        <f t="shared" si="32"/>
        <v>2340310.27</v>
      </c>
      <c r="BX56" s="370"/>
    </row>
    <row r="57" spans="1:77" s="2" customFormat="1" ht="14.25" customHeight="1" x14ac:dyDescent="0.3">
      <c r="A57" s="242">
        <v>35</v>
      </c>
      <c r="B57" s="48" t="s">
        <v>485</v>
      </c>
      <c r="C57" s="109" t="s">
        <v>63</v>
      </c>
      <c r="D57" s="110" t="s">
        <v>236</v>
      </c>
      <c r="E57" s="108" t="s">
        <v>304</v>
      </c>
      <c r="F57" s="86">
        <v>15</v>
      </c>
      <c r="G57" s="87">
        <v>42875</v>
      </c>
      <c r="H57" s="104" t="s">
        <v>297</v>
      </c>
      <c r="I57" s="48" t="s">
        <v>63</v>
      </c>
      <c r="J57" s="43">
        <v>2</v>
      </c>
      <c r="K57" s="43" t="s">
        <v>87</v>
      </c>
      <c r="L57" s="89">
        <v>10.029999999999999</v>
      </c>
      <c r="M57" s="43">
        <v>3.97</v>
      </c>
      <c r="N57" s="75">
        <v>17697</v>
      </c>
      <c r="O57" s="76">
        <f t="shared" si="7"/>
        <v>70257.09</v>
      </c>
      <c r="P57" s="43"/>
      <c r="Q57" s="43"/>
      <c r="R57" s="43"/>
      <c r="S57" s="43"/>
      <c r="T57" s="43">
        <v>5</v>
      </c>
      <c r="U57" s="43"/>
      <c r="V57" s="70">
        <f t="shared" si="40"/>
        <v>0</v>
      </c>
      <c r="W57" s="70">
        <f t="shared" si="40"/>
        <v>5</v>
      </c>
      <c r="X57" s="70">
        <f t="shared" si="40"/>
        <v>0</v>
      </c>
      <c r="Y57" s="76">
        <f t="shared" si="8"/>
        <v>0</v>
      </c>
      <c r="Z57" s="76">
        <f t="shared" si="9"/>
        <v>0</v>
      </c>
      <c r="AA57" s="76">
        <f t="shared" si="10"/>
        <v>0</v>
      </c>
      <c r="AB57" s="76">
        <f t="shared" si="11"/>
        <v>0</v>
      </c>
      <c r="AC57" s="76">
        <f t="shared" si="12"/>
        <v>19515.858333333334</v>
      </c>
      <c r="AD57" s="76">
        <f t="shared" si="13"/>
        <v>0</v>
      </c>
      <c r="AE57" s="76">
        <f t="shared" si="14"/>
        <v>19515.858333333334</v>
      </c>
      <c r="AF57" s="76">
        <f t="shared" si="15"/>
        <v>9757.9291666666668</v>
      </c>
      <c r="AG57" s="76"/>
      <c r="AH57" s="76">
        <f t="shared" si="34"/>
        <v>983.16666666666663</v>
      </c>
      <c r="AI57" s="76">
        <f t="shared" si="18"/>
        <v>30256.954166666666</v>
      </c>
      <c r="AJ57" s="82"/>
      <c r="AK57" s="82"/>
      <c r="AL57" s="82"/>
      <c r="AM57" s="99"/>
      <c r="AN57" s="78">
        <f t="shared" si="19"/>
        <v>0</v>
      </c>
      <c r="AO57" s="99"/>
      <c r="AP57" s="78">
        <f t="shared" si="20"/>
        <v>0</v>
      </c>
      <c r="AQ57" s="78"/>
      <c r="AR57" s="78">
        <f t="shared" si="41"/>
        <v>0</v>
      </c>
      <c r="AS57" s="99"/>
      <c r="AT57" s="78">
        <f t="shared" si="21"/>
        <v>0</v>
      </c>
      <c r="AU57" s="99"/>
      <c r="AV57" s="78">
        <f t="shared" si="22"/>
        <v>0</v>
      </c>
      <c r="AW57" s="77">
        <f t="shared" si="42"/>
        <v>0</v>
      </c>
      <c r="AX57" s="78">
        <f t="shared" si="42"/>
        <v>0</v>
      </c>
      <c r="AY57" s="77">
        <f t="shared" si="43"/>
        <v>0</v>
      </c>
      <c r="AZ57" s="78">
        <f t="shared" si="43"/>
        <v>0</v>
      </c>
      <c r="BA57" s="100"/>
      <c r="BB57" s="177"/>
      <c r="BC57" s="177"/>
      <c r="BD57" s="177"/>
      <c r="BE57" s="78">
        <f t="shared" si="23"/>
        <v>0</v>
      </c>
      <c r="BF57" s="43"/>
      <c r="BG57" s="43"/>
      <c r="BH57" s="43"/>
      <c r="BI57" s="76">
        <f t="shared" si="24"/>
        <v>0</v>
      </c>
      <c r="BJ57" s="76">
        <f t="shared" si="25"/>
        <v>5</v>
      </c>
      <c r="BK57" s="76">
        <f t="shared" si="26"/>
        <v>7318.4468750000005</v>
      </c>
      <c r="BL57" s="101"/>
      <c r="BM57" s="101"/>
      <c r="BN57" s="76"/>
      <c r="BO57" s="76"/>
      <c r="BP57" s="378"/>
      <c r="BQ57" s="101">
        <f t="shared" si="6"/>
        <v>0</v>
      </c>
      <c r="BR57" s="76">
        <f t="shared" si="27"/>
        <v>7318.4468750000005</v>
      </c>
      <c r="BS57" s="76">
        <f t="shared" si="28"/>
        <v>20499.025000000001</v>
      </c>
      <c r="BT57" s="76">
        <f t="shared" si="29"/>
        <v>7318.4468750000005</v>
      </c>
      <c r="BU57" s="76">
        <f t="shared" si="30"/>
        <v>9757.9291666666668</v>
      </c>
      <c r="BV57" s="76">
        <f t="shared" si="31"/>
        <v>37575.401041666664</v>
      </c>
      <c r="BW57" s="173">
        <f t="shared" si="32"/>
        <v>450904.8125</v>
      </c>
      <c r="BX57" s="370"/>
    </row>
    <row r="58" spans="1:77" s="2" customFormat="1" ht="14.25" customHeight="1" x14ac:dyDescent="0.3">
      <c r="A58" s="243">
        <v>36</v>
      </c>
      <c r="B58" s="48" t="s">
        <v>279</v>
      </c>
      <c r="C58" s="109" t="s">
        <v>124</v>
      </c>
      <c r="D58" s="43" t="s">
        <v>61</v>
      </c>
      <c r="E58" s="144" t="s">
        <v>365</v>
      </c>
      <c r="F58" s="86"/>
      <c r="G58" s="87"/>
      <c r="H58" s="104"/>
      <c r="I58" s="86"/>
      <c r="J58" s="43" t="s">
        <v>65</v>
      </c>
      <c r="K58" s="43" t="s">
        <v>62</v>
      </c>
      <c r="L58" s="89">
        <v>14.05</v>
      </c>
      <c r="M58" s="43">
        <v>4.49</v>
      </c>
      <c r="N58" s="75">
        <v>17697</v>
      </c>
      <c r="O58" s="76">
        <f t="shared" si="7"/>
        <v>79459.53</v>
      </c>
      <c r="P58" s="43"/>
      <c r="Q58" s="43"/>
      <c r="R58" s="43">
        <v>4</v>
      </c>
      <c r="S58" s="43"/>
      <c r="T58" s="43"/>
      <c r="U58" s="43"/>
      <c r="V58" s="70">
        <f t="shared" si="40"/>
        <v>0</v>
      </c>
      <c r="W58" s="70">
        <f t="shared" si="40"/>
        <v>0</v>
      </c>
      <c r="X58" s="70">
        <f t="shared" si="40"/>
        <v>4</v>
      </c>
      <c r="Y58" s="76">
        <f t="shared" si="8"/>
        <v>0</v>
      </c>
      <c r="Z58" s="76">
        <f t="shared" si="9"/>
        <v>0</v>
      </c>
      <c r="AA58" s="76">
        <v>0</v>
      </c>
      <c r="AB58" s="76">
        <f t="shared" si="11"/>
        <v>0</v>
      </c>
      <c r="AC58" s="76">
        <f t="shared" si="12"/>
        <v>0</v>
      </c>
      <c r="AD58" s="76">
        <f t="shared" si="13"/>
        <v>0</v>
      </c>
      <c r="AE58" s="76">
        <f t="shared" si="14"/>
        <v>0</v>
      </c>
      <c r="AF58" s="76">
        <f t="shared" si="15"/>
        <v>0</v>
      </c>
      <c r="AG58" s="76">
        <f t="shared" si="37"/>
        <v>0</v>
      </c>
      <c r="AH58" s="76">
        <f t="shared" si="34"/>
        <v>0</v>
      </c>
      <c r="AI58" s="76">
        <f t="shared" si="18"/>
        <v>0</v>
      </c>
      <c r="AJ58" s="82"/>
      <c r="AK58" s="82"/>
      <c r="AL58" s="82"/>
      <c r="AM58" s="99"/>
      <c r="AN58" s="78">
        <f t="shared" si="19"/>
        <v>0</v>
      </c>
      <c r="AO58" s="99"/>
      <c r="AP58" s="78">
        <f t="shared" si="20"/>
        <v>0</v>
      </c>
      <c r="AQ58" s="78">
        <f t="shared" ref="AQ58:AQ75" si="47">AM58+AO58</f>
        <v>0</v>
      </c>
      <c r="AR58" s="78">
        <f t="shared" si="41"/>
        <v>0</v>
      </c>
      <c r="AS58" s="99"/>
      <c r="AT58" s="78">
        <f t="shared" si="21"/>
        <v>0</v>
      </c>
      <c r="AU58" s="99"/>
      <c r="AV58" s="78">
        <f t="shared" si="22"/>
        <v>0</v>
      </c>
      <c r="AW58" s="77">
        <f t="shared" si="42"/>
        <v>0</v>
      </c>
      <c r="AX58" s="78">
        <f t="shared" si="42"/>
        <v>0</v>
      </c>
      <c r="AY58" s="77">
        <f t="shared" si="43"/>
        <v>0</v>
      </c>
      <c r="AZ58" s="78">
        <f t="shared" si="43"/>
        <v>0</v>
      </c>
      <c r="BA58" s="100"/>
      <c r="BB58" s="177"/>
      <c r="BC58" s="177"/>
      <c r="BD58" s="177"/>
      <c r="BE58" s="78">
        <f t="shared" si="23"/>
        <v>0</v>
      </c>
      <c r="BF58" s="43"/>
      <c r="BG58" s="43"/>
      <c r="BH58" s="43"/>
      <c r="BI58" s="76">
        <f t="shared" si="24"/>
        <v>0</v>
      </c>
      <c r="BJ58" s="76">
        <v>0</v>
      </c>
      <c r="BK58" s="76">
        <f t="shared" si="26"/>
        <v>0</v>
      </c>
      <c r="BL58" s="101"/>
      <c r="BM58" s="101">
        <f t="shared" ref="BM58:BM64" si="48">(O58/18*BL58)*30%</f>
        <v>0</v>
      </c>
      <c r="BN58" s="76"/>
      <c r="BO58" s="76"/>
      <c r="BP58" s="378"/>
      <c r="BQ58" s="101">
        <f t="shared" si="6"/>
        <v>0</v>
      </c>
      <c r="BR58" s="76">
        <f t="shared" si="27"/>
        <v>0</v>
      </c>
      <c r="BS58" s="76">
        <f t="shared" si="28"/>
        <v>0</v>
      </c>
      <c r="BT58" s="76">
        <f t="shared" si="29"/>
        <v>0</v>
      </c>
      <c r="BU58" s="76">
        <f t="shared" si="30"/>
        <v>0</v>
      </c>
      <c r="BV58" s="76">
        <f t="shared" si="31"/>
        <v>0</v>
      </c>
      <c r="BW58" s="173">
        <f t="shared" si="32"/>
        <v>0</v>
      </c>
      <c r="BX58" s="370" t="s">
        <v>124</v>
      </c>
      <c r="BY58" s="131"/>
    </row>
    <row r="59" spans="1:77" s="2" customFormat="1" ht="14.25" customHeight="1" x14ac:dyDescent="0.3">
      <c r="A59" s="242">
        <v>37</v>
      </c>
      <c r="B59" s="48" t="s">
        <v>279</v>
      </c>
      <c r="C59" s="109" t="s">
        <v>284</v>
      </c>
      <c r="D59" s="43" t="s">
        <v>61</v>
      </c>
      <c r="E59" s="144" t="s">
        <v>431</v>
      </c>
      <c r="F59" s="86"/>
      <c r="G59" s="87"/>
      <c r="H59" s="104"/>
      <c r="I59" s="86"/>
      <c r="J59" s="43" t="s">
        <v>65</v>
      </c>
      <c r="K59" s="43" t="s">
        <v>62</v>
      </c>
      <c r="L59" s="89">
        <v>14.05</v>
      </c>
      <c r="M59" s="43">
        <v>4.49</v>
      </c>
      <c r="N59" s="75">
        <v>17697</v>
      </c>
      <c r="O59" s="76">
        <f t="shared" si="7"/>
        <v>79459.53</v>
      </c>
      <c r="P59" s="43"/>
      <c r="Q59" s="43">
        <v>9</v>
      </c>
      <c r="R59" s="43"/>
      <c r="S59" s="43"/>
      <c r="T59" s="43">
        <v>7</v>
      </c>
      <c r="U59" s="43"/>
      <c r="V59" s="70">
        <f t="shared" si="40"/>
        <v>0</v>
      </c>
      <c r="W59" s="70">
        <f t="shared" si="40"/>
        <v>16</v>
      </c>
      <c r="X59" s="70">
        <f t="shared" si="40"/>
        <v>0</v>
      </c>
      <c r="Y59" s="76">
        <f t="shared" si="8"/>
        <v>0</v>
      </c>
      <c r="Z59" s="76">
        <f t="shared" si="9"/>
        <v>39729.764999999999</v>
      </c>
      <c r="AA59" s="76">
        <f t="shared" si="10"/>
        <v>0</v>
      </c>
      <c r="AB59" s="76">
        <f t="shared" si="11"/>
        <v>0</v>
      </c>
      <c r="AC59" s="76">
        <f t="shared" si="12"/>
        <v>30900.92833333333</v>
      </c>
      <c r="AD59" s="76">
        <f t="shared" si="13"/>
        <v>0</v>
      </c>
      <c r="AE59" s="76">
        <f t="shared" si="14"/>
        <v>70630.693333333329</v>
      </c>
      <c r="AF59" s="76">
        <f t="shared" si="15"/>
        <v>35315.346666666665</v>
      </c>
      <c r="AG59" s="76">
        <f t="shared" si="37"/>
        <v>10594.603999999999</v>
      </c>
      <c r="AH59" s="76">
        <f t="shared" si="34"/>
        <v>1376.4333333333334</v>
      </c>
      <c r="AI59" s="76">
        <f t="shared" si="18"/>
        <v>117917.07733333332</v>
      </c>
      <c r="AJ59" s="82"/>
      <c r="AK59" s="82"/>
      <c r="AL59" s="82"/>
      <c r="AM59" s="99"/>
      <c r="AN59" s="78">
        <f t="shared" si="19"/>
        <v>0</v>
      </c>
      <c r="AO59" s="99"/>
      <c r="AP59" s="78">
        <f t="shared" si="20"/>
        <v>0</v>
      </c>
      <c r="AQ59" s="78">
        <f t="shared" ref="AQ59" si="49">AM59+AO59</f>
        <v>0</v>
      </c>
      <c r="AR59" s="78">
        <f t="shared" si="41"/>
        <v>0</v>
      </c>
      <c r="AS59" s="99"/>
      <c r="AT59" s="78">
        <f t="shared" si="21"/>
        <v>0</v>
      </c>
      <c r="AU59" s="99"/>
      <c r="AV59" s="78">
        <f t="shared" si="22"/>
        <v>0</v>
      </c>
      <c r="AW59" s="77">
        <f t="shared" si="42"/>
        <v>0</v>
      </c>
      <c r="AX59" s="78">
        <f t="shared" si="42"/>
        <v>0</v>
      </c>
      <c r="AY59" s="77">
        <f t="shared" si="43"/>
        <v>0</v>
      </c>
      <c r="AZ59" s="78">
        <f t="shared" si="43"/>
        <v>0</v>
      </c>
      <c r="BA59" s="100"/>
      <c r="BB59" s="177"/>
      <c r="BC59" s="177"/>
      <c r="BD59" s="177"/>
      <c r="BE59" s="78">
        <f t="shared" si="23"/>
        <v>0</v>
      </c>
      <c r="BF59" s="43"/>
      <c r="BG59" s="43"/>
      <c r="BH59" s="43"/>
      <c r="BI59" s="76">
        <f t="shared" si="24"/>
        <v>0</v>
      </c>
      <c r="BJ59" s="76">
        <f t="shared" si="25"/>
        <v>16</v>
      </c>
      <c r="BK59" s="76">
        <f t="shared" si="26"/>
        <v>26486.51</v>
      </c>
      <c r="BL59" s="101"/>
      <c r="BM59" s="101">
        <f t="shared" si="48"/>
        <v>0</v>
      </c>
      <c r="BN59" s="76"/>
      <c r="BO59" s="76"/>
      <c r="BP59" s="378"/>
      <c r="BQ59" s="101">
        <f t="shared" si="6"/>
        <v>0</v>
      </c>
      <c r="BR59" s="76">
        <f t="shared" si="27"/>
        <v>26486.51</v>
      </c>
      <c r="BS59" s="76">
        <f t="shared" si="28"/>
        <v>82601.730666666655</v>
      </c>
      <c r="BT59" s="76">
        <f t="shared" si="29"/>
        <v>26486.51</v>
      </c>
      <c r="BU59" s="76">
        <f t="shared" si="30"/>
        <v>35315.346666666665</v>
      </c>
      <c r="BV59" s="76">
        <f t="shared" si="31"/>
        <v>144403.58733333333</v>
      </c>
      <c r="BW59" s="173">
        <f t="shared" si="32"/>
        <v>1732843.048</v>
      </c>
      <c r="BX59" s="370"/>
      <c r="BY59" s="131"/>
    </row>
    <row r="60" spans="1:77" s="132" customFormat="1" ht="14.25" customHeight="1" x14ac:dyDescent="0.3">
      <c r="A60" s="243">
        <v>38</v>
      </c>
      <c r="B60" s="108" t="s">
        <v>251</v>
      </c>
      <c r="C60" s="48" t="s">
        <v>186</v>
      </c>
      <c r="D60" s="43" t="s">
        <v>61</v>
      </c>
      <c r="E60" s="108" t="s">
        <v>252</v>
      </c>
      <c r="F60" s="86"/>
      <c r="G60" s="87"/>
      <c r="H60" s="87"/>
      <c r="I60" s="86"/>
      <c r="J60" s="43" t="s">
        <v>65</v>
      </c>
      <c r="K60" s="43" t="s">
        <v>62</v>
      </c>
      <c r="L60" s="89">
        <v>2.04</v>
      </c>
      <c r="M60" s="43">
        <v>4.1900000000000004</v>
      </c>
      <c r="N60" s="75">
        <v>17697</v>
      </c>
      <c r="O60" s="76">
        <f t="shared" si="7"/>
        <v>74150.430000000008</v>
      </c>
      <c r="P60" s="43"/>
      <c r="Q60" s="43"/>
      <c r="R60" s="43"/>
      <c r="S60" s="43"/>
      <c r="T60" s="43">
        <v>15</v>
      </c>
      <c r="U60" s="43"/>
      <c r="V60" s="70">
        <f t="shared" si="40"/>
        <v>0</v>
      </c>
      <c r="W60" s="70">
        <f t="shared" si="40"/>
        <v>15</v>
      </c>
      <c r="X60" s="70">
        <f t="shared" si="40"/>
        <v>0</v>
      </c>
      <c r="Y60" s="76">
        <f t="shared" si="8"/>
        <v>0</v>
      </c>
      <c r="Z60" s="76">
        <f t="shared" si="9"/>
        <v>0</v>
      </c>
      <c r="AA60" s="76">
        <f t="shared" si="10"/>
        <v>0</v>
      </c>
      <c r="AB60" s="76">
        <f t="shared" si="11"/>
        <v>0</v>
      </c>
      <c r="AC60" s="76">
        <f t="shared" si="12"/>
        <v>61792.025000000009</v>
      </c>
      <c r="AD60" s="76">
        <f t="shared" si="13"/>
        <v>0</v>
      </c>
      <c r="AE60" s="76">
        <f t="shared" si="14"/>
        <v>61792.025000000009</v>
      </c>
      <c r="AF60" s="76">
        <f t="shared" si="15"/>
        <v>30896.012500000004</v>
      </c>
      <c r="AG60" s="76">
        <f t="shared" si="37"/>
        <v>9268.8037500000009</v>
      </c>
      <c r="AH60" s="76">
        <f t="shared" si="34"/>
        <v>2949.5</v>
      </c>
      <c r="AI60" s="76">
        <f t="shared" si="18"/>
        <v>104906.34125000001</v>
      </c>
      <c r="AJ60" s="82"/>
      <c r="AK60" s="82"/>
      <c r="AL60" s="82"/>
      <c r="AM60" s="99"/>
      <c r="AN60" s="78">
        <f t="shared" si="19"/>
        <v>0</v>
      </c>
      <c r="AO60" s="99"/>
      <c r="AP60" s="78">
        <f t="shared" si="20"/>
        <v>0</v>
      </c>
      <c r="AQ60" s="78">
        <f t="shared" si="47"/>
        <v>0</v>
      </c>
      <c r="AR60" s="78">
        <f t="shared" si="41"/>
        <v>0</v>
      </c>
      <c r="AS60" s="99"/>
      <c r="AT60" s="78">
        <f t="shared" si="21"/>
        <v>0</v>
      </c>
      <c r="AU60" s="99">
        <v>12.5</v>
      </c>
      <c r="AV60" s="78">
        <f t="shared" si="22"/>
        <v>4915.833333333333</v>
      </c>
      <c r="AW60" s="77">
        <f t="shared" si="42"/>
        <v>12.5</v>
      </c>
      <c r="AX60" s="78">
        <f t="shared" si="42"/>
        <v>4915.833333333333</v>
      </c>
      <c r="AY60" s="77">
        <f t="shared" si="43"/>
        <v>12.5</v>
      </c>
      <c r="AZ60" s="78">
        <f t="shared" si="43"/>
        <v>4915.833333333333</v>
      </c>
      <c r="BA60" s="100" t="s">
        <v>378</v>
      </c>
      <c r="BB60" s="100"/>
      <c r="BC60" s="100">
        <v>0.5</v>
      </c>
      <c r="BD60" s="100"/>
      <c r="BE60" s="78">
        <f t="shared" si="23"/>
        <v>5309.0999999999995</v>
      </c>
      <c r="BF60" s="43"/>
      <c r="BG60" s="43"/>
      <c r="BH60" s="43"/>
      <c r="BI60" s="76">
        <f t="shared" si="24"/>
        <v>0</v>
      </c>
      <c r="BJ60" s="76">
        <f t="shared" si="25"/>
        <v>15</v>
      </c>
      <c r="BK60" s="76">
        <f t="shared" si="26"/>
        <v>23172.009375000005</v>
      </c>
      <c r="BL60" s="101"/>
      <c r="BM60" s="101">
        <f t="shared" si="48"/>
        <v>0</v>
      </c>
      <c r="BN60" s="76"/>
      <c r="BO60" s="76"/>
      <c r="BP60" s="378"/>
      <c r="BQ60" s="101">
        <f t="shared" si="6"/>
        <v>0</v>
      </c>
      <c r="BR60" s="76">
        <f t="shared" si="27"/>
        <v>33396.942708333336</v>
      </c>
      <c r="BS60" s="76">
        <f t="shared" si="28"/>
        <v>74010.328750000015</v>
      </c>
      <c r="BT60" s="76">
        <f t="shared" si="29"/>
        <v>33396.942708333336</v>
      </c>
      <c r="BU60" s="76">
        <f t="shared" si="30"/>
        <v>30896.012500000004</v>
      </c>
      <c r="BV60" s="76">
        <f t="shared" si="31"/>
        <v>138303.28395833334</v>
      </c>
      <c r="BW60" s="173">
        <f t="shared" si="32"/>
        <v>1659639.4075000002</v>
      </c>
      <c r="BX60" s="370"/>
    </row>
    <row r="61" spans="1:77" s="3" customFormat="1" ht="14.25" customHeight="1" x14ac:dyDescent="0.3">
      <c r="A61" s="242">
        <v>39</v>
      </c>
      <c r="B61" s="48" t="s">
        <v>101</v>
      </c>
      <c r="C61" s="48" t="s">
        <v>102</v>
      </c>
      <c r="D61" s="43" t="s">
        <v>61</v>
      </c>
      <c r="E61" s="93" t="s">
        <v>340</v>
      </c>
      <c r="F61" s="147">
        <v>79</v>
      </c>
      <c r="G61" s="98">
        <v>43304</v>
      </c>
      <c r="H61" s="88">
        <v>45130</v>
      </c>
      <c r="I61" s="86" t="s">
        <v>182</v>
      </c>
      <c r="J61" s="43" t="s">
        <v>58</v>
      </c>
      <c r="K61" s="43" t="s">
        <v>64</v>
      </c>
      <c r="L61" s="89">
        <v>25.04</v>
      </c>
      <c r="M61" s="43">
        <v>5.41</v>
      </c>
      <c r="N61" s="75">
        <v>17697</v>
      </c>
      <c r="O61" s="76">
        <f t="shared" si="7"/>
        <v>95740.77</v>
      </c>
      <c r="P61" s="43"/>
      <c r="Q61" s="43">
        <v>5</v>
      </c>
      <c r="R61" s="43">
        <v>10</v>
      </c>
      <c r="S61" s="43"/>
      <c r="T61" s="43">
        <v>15</v>
      </c>
      <c r="U61" s="43"/>
      <c r="V61" s="70">
        <f t="shared" si="40"/>
        <v>0</v>
      </c>
      <c r="W61" s="70">
        <f t="shared" si="40"/>
        <v>20</v>
      </c>
      <c r="X61" s="70">
        <f t="shared" si="40"/>
        <v>10</v>
      </c>
      <c r="Y61" s="76">
        <f t="shared" si="8"/>
        <v>0</v>
      </c>
      <c r="Z61" s="76">
        <f t="shared" si="9"/>
        <v>26594.658333333336</v>
      </c>
      <c r="AA61" s="76">
        <f t="shared" si="10"/>
        <v>53189.316666666673</v>
      </c>
      <c r="AB61" s="76">
        <f t="shared" si="11"/>
        <v>0</v>
      </c>
      <c r="AC61" s="76">
        <f t="shared" si="12"/>
        <v>79783.975000000006</v>
      </c>
      <c r="AD61" s="76">
        <f t="shared" si="13"/>
        <v>0</v>
      </c>
      <c r="AE61" s="76">
        <f t="shared" si="14"/>
        <v>159567.95000000001</v>
      </c>
      <c r="AF61" s="76">
        <f t="shared" si="15"/>
        <v>79783.975000000006</v>
      </c>
      <c r="AG61" s="76">
        <f t="shared" si="37"/>
        <v>23935.192500000005</v>
      </c>
      <c r="AH61" s="76">
        <f t="shared" si="34"/>
        <v>2949.5</v>
      </c>
      <c r="AI61" s="76">
        <f t="shared" si="18"/>
        <v>266236.61750000005</v>
      </c>
      <c r="AJ61" s="82"/>
      <c r="AK61" s="82"/>
      <c r="AL61" s="82"/>
      <c r="AM61" s="99"/>
      <c r="AN61" s="78">
        <f t="shared" si="19"/>
        <v>0</v>
      </c>
      <c r="AO61" s="99"/>
      <c r="AP61" s="78">
        <f t="shared" si="20"/>
        <v>0</v>
      </c>
      <c r="AQ61" s="78">
        <f t="shared" si="47"/>
        <v>0</v>
      </c>
      <c r="AR61" s="78">
        <f t="shared" si="41"/>
        <v>0</v>
      </c>
      <c r="AS61" s="99">
        <v>25</v>
      </c>
      <c r="AT61" s="78">
        <f t="shared" si="21"/>
        <v>12289.583333333332</v>
      </c>
      <c r="AU61" s="99"/>
      <c r="AV61" s="78">
        <f t="shared" si="22"/>
        <v>0</v>
      </c>
      <c r="AW61" s="77">
        <f t="shared" si="42"/>
        <v>25</v>
      </c>
      <c r="AX61" s="78">
        <f t="shared" si="42"/>
        <v>12289.583333333332</v>
      </c>
      <c r="AY61" s="77">
        <f t="shared" si="43"/>
        <v>25</v>
      </c>
      <c r="AZ61" s="78">
        <f t="shared" si="43"/>
        <v>12289.583333333332</v>
      </c>
      <c r="BA61" s="100" t="s">
        <v>205</v>
      </c>
      <c r="BB61" s="177"/>
      <c r="BC61" s="177">
        <v>1</v>
      </c>
      <c r="BD61" s="177"/>
      <c r="BE61" s="78">
        <f t="shared" si="23"/>
        <v>10618.199999999999</v>
      </c>
      <c r="BF61" s="43"/>
      <c r="BG61" s="43"/>
      <c r="BH61" s="43"/>
      <c r="BI61" s="76">
        <f t="shared" si="24"/>
        <v>0</v>
      </c>
      <c r="BJ61" s="76">
        <f t="shared" si="25"/>
        <v>30</v>
      </c>
      <c r="BK61" s="76">
        <f t="shared" si="26"/>
        <v>59837.981249999997</v>
      </c>
      <c r="BL61" s="101"/>
      <c r="BM61" s="101">
        <f t="shared" si="48"/>
        <v>0</v>
      </c>
      <c r="BN61" s="76">
        <f t="shared" si="33"/>
        <v>30</v>
      </c>
      <c r="BO61" s="76">
        <f t="shared" si="39"/>
        <v>95740.770000000019</v>
      </c>
      <c r="BP61" s="339"/>
      <c r="BQ61" s="101">
        <f t="shared" si="6"/>
        <v>0</v>
      </c>
      <c r="BR61" s="76">
        <f t="shared" si="27"/>
        <v>178486.53458333336</v>
      </c>
      <c r="BS61" s="76">
        <f t="shared" si="28"/>
        <v>186452.64250000002</v>
      </c>
      <c r="BT61" s="76">
        <f t="shared" si="29"/>
        <v>82745.764583333337</v>
      </c>
      <c r="BU61" s="76">
        <f t="shared" si="30"/>
        <v>175524.74500000002</v>
      </c>
      <c r="BV61" s="76">
        <f t="shared" si="31"/>
        <v>444723.15208333341</v>
      </c>
      <c r="BW61" s="173">
        <f t="shared" si="32"/>
        <v>5336677.8250000011</v>
      </c>
      <c r="BX61" s="370" t="s">
        <v>266</v>
      </c>
    </row>
    <row r="62" spans="1:77" s="1" customFormat="1" ht="14.25" customHeight="1" x14ac:dyDescent="0.3">
      <c r="A62" s="243">
        <v>40</v>
      </c>
      <c r="B62" s="48" t="s">
        <v>103</v>
      </c>
      <c r="C62" s="48" t="s">
        <v>104</v>
      </c>
      <c r="D62" s="43" t="s">
        <v>61</v>
      </c>
      <c r="E62" s="93" t="s">
        <v>105</v>
      </c>
      <c r="F62" s="86">
        <v>80</v>
      </c>
      <c r="G62" s="98">
        <v>43304</v>
      </c>
      <c r="H62" s="88">
        <v>45130</v>
      </c>
      <c r="I62" s="86" t="s">
        <v>182</v>
      </c>
      <c r="J62" s="43" t="s">
        <v>58</v>
      </c>
      <c r="K62" s="43" t="s">
        <v>64</v>
      </c>
      <c r="L62" s="89">
        <v>20.09</v>
      </c>
      <c r="M62" s="43">
        <v>5.32</v>
      </c>
      <c r="N62" s="75">
        <v>17697</v>
      </c>
      <c r="O62" s="76">
        <f t="shared" si="7"/>
        <v>94148.040000000008</v>
      </c>
      <c r="P62" s="43"/>
      <c r="Q62" s="43">
        <v>10</v>
      </c>
      <c r="R62" s="43"/>
      <c r="S62" s="43"/>
      <c r="T62" s="43"/>
      <c r="U62" s="43"/>
      <c r="V62" s="70">
        <f t="shared" si="40"/>
        <v>0</v>
      </c>
      <c r="W62" s="70">
        <f t="shared" si="40"/>
        <v>10</v>
      </c>
      <c r="X62" s="70">
        <f t="shared" si="40"/>
        <v>0</v>
      </c>
      <c r="Y62" s="76">
        <f t="shared" si="8"/>
        <v>0</v>
      </c>
      <c r="Z62" s="76">
        <f t="shared" si="9"/>
        <v>52304.466666666667</v>
      </c>
      <c r="AA62" s="76">
        <f t="shared" si="10"/>
        <v>0</v>
      </c>
      <c r="AB62" s="76">
        <f t="shared" si="11"/>
        <v>0</v>
      </c>
      <c r="AC62" s="76">
        <f t="shared" si="12"/>
        <v>0</v>
      </c>
      <c r="AD62" s="76">
        <f t="shared" si="13"/>
        <v>0</v>
      </c>
      <c r="AE62" s="76">
        <f t="shared" si="14"/>
        <v>52304.466666666667</v>
      </c>
      <c r="AF62" s="76">
        <f t="shared" si="15"/>
        <v>26152.233333333334</v>
      </c>
      <c r="AG62" s="76"/>
      <c r="AH62" s="76">
        <f t="shared" si="34"/>
        <v>0</v>
      </c>
      <c r="AI62" s="76">
        <f t="shared" si="18"/>
        <v>78456.7</v>
      </c>
      <c r="AJ62" s="82"/>
      <c r="AK62" s="82"/>
      <c r="AL62" s="82"/>
      <c r="AM62" s="99"/>
      <c r="AN62" s="78">
        <f t="shared" si="19"/>
        <v>0</v>
      </c>
      <c r="AO62" s="99"/>
      <c r="AP62" s="78">
        <f t="shared" si="20"/>
        <v>0</v>
      </c>
      <c r="AQ62" s="78">
        <f t="shared" si="47"/>
        <v>0</v>
      </c>
      <c r="AR62" s="78">
        <f t="shared" si="41"/>
        <v>0</v>
      </c>
      <c r="AS62" s="99">
        <v>10</v>
      </c>
      <c r="AT62" s="78">
        <f t="shared" si="21"/>
        <v>4915.833333333333</v>
      </c>
      <c r="AU62" s="99"/>
      <c r="AV62" s="78">
        <f t="shared" si="22"/>
        <v>0</v>
      </c>
      <c r="AW62" s="77">
        <f t="shared" si="42"/>
        <v>10</v>
      </c>
      <c r="AX62" s="78">
        <f t="shared" si="42"/>
        <v>4915.833333333333</v>
      </c>
      <c r="AY62" s="77">
        <f t="shared" si="43"/>
        <v>10</v>
      </c>
      <c r="AZ62" s="78">
        <f t="shared" si="43"/>
        <v>4915.833333333333</v>
      </c>
      <c r="BA62" s="100"/>
      <c r="BB62" s="177"/>
      <c r="BC62" s="177"/>
      <c r="BD62" s="177"/>
      <c r="BE62" s="78">
        <f t="shared" si="23"/>
        <v>0</v>
      </c>
      <c r="BF62" s="43"/>
      <c r="BG62" s="43"/>
      <c r="BH62" s="43"/>
      <c r="BI62" s="76">
        <f t="shared" si="24"/>
        <v>0</v>
      </c>
      <c r="BJ62" s="76">
        <f t="shared" si="25"/>
        <v>10</v>
      </c>
      <c r="BK62" s="76">
        <f t="shared" si="26"/>
        <v>19614.174999999999</v>
      </c>
      <c r="BL62" s="101"/>
      <c r="BM62" s="101">
        <f t="shared" si="48"/>
        <v>0</v>
      </c>
      <c r="BN62" s="76">
        <f t="shared" si="33"/>
        <v>10</v>
      </c>
      <c r="BO62" s="76">
        <f t="shared" si="39"/>
        <v>31382.68</v>
      </c>
      <c r="BP62" s="339">
        <v>8</v>
      </c>
      <c r="BQ62" s="101">
        <f t="shared" si="6"/>
        <v>3146.2222222222222</v>
      </c>
      <c r="BR62" s="76">
        <f t="shared" si="27"/>
        <v>59058.910555555551</v>
      </c>
      <c r="BS62" s="76">
        <f t="shared" si="28"/>
        <v>55450.688888888886</v>
      </c>
      <c r="BT62" s="76">
        <f t="shared" si="29"/>
        <v>24530.008333333331</v>
      </c>
      <c r="BU62" s="76">
        <f t="shared" si="30"/>
        <v>57534.91333333333</v>
      </c>
      <c r="BV62" s="76">
        <f t="shared" si="31"/>
        <v>137515.61055555556</v>
      </c>
      <c r="BW62" s="173">
        <f t="shared" si="32"/>
        <v>1650187.3266666667</v>
      </c>
      <c r="BX62" s="370" t="s">
        <v>266</v>
      </c>
    </row>
    <row r="63" spans="1:77" s="3" customFormat="1" ht="14.25" customHeight="1" x14ac:dyDescent="0.3">
      <c r="A63" s="242">
        <v>41</v>
      </c>
      <c r="B63" s="48" t="s">
        <v>243</v>
      </c>
      <c r="C63" s="48" t="s">
        <v>284</v>
      </c>
      <c r="D63" s="43" t="s">
        <v>61</v>
      </c>
      <c r="E63" s="108" t="s">
        <v>211</v>
      </c>
      <c r="F63" s="97">
        <v>109</v>
      </c>
      <c r="G63" s="98">
        <v>44071</v>
      </c>
      <c r="H63" s="98">
        <v>45897</v>
      </c>
      <c r="I63" s="97" t="s">
        <v>159</v>
      </c>
      <c r="J63" s="43" t="s">
        <v>67</v>
      </c>
      <c r="K63" s="43" t="s">
        <v>68</v>
      </c>
      <c r="L63" s="89">
        <v>8.0399999999999991</v>
      </c>
      <c r="M63" s="43">
        <v>4.74</v>
      </c>
      <c r="N63" s="75">
        <v>17697</v>
      </c>
      <c r="O63" s="76">
        <f t="shared" si="7"/>
        <v>83883.78</v>
      </c>
      <c r="P63" s="43"/>
      <c r="Q63" s="43"/>
      <c r="R63" s="43"/>
      <c r="S63" s="43"/>
      <c r="T63" s="43">
        <v>8</v>
      </c>
      <c r="U63" s="43"/>
      <c r="V63" s="70">
        <f t="shared" si="40"/>
        <v>0</v>
      </c>
      <c r="W63" s="70">
        <f t="shared" si="40"/>
        <v>8</v>
      </c>
      <c r="X63" s="70">
        <f t="shared" si="40"/>
        <v>0</v>
      </c>
      <c r="Y63" s="76">
        <f t="shared" si="8"/>
        <v>0</v>
      </c>
      <c r="Z63" s="76">
        <f t="shared" si="9"/>
        <v>0</v>
      </c>
      <c r="AA63" s="76">
        <f t="shared" si="10"/>
        <v>0</v>
      </c>
      <c r="AB63" s="76">
        <f t="shared" si="11"/>
        <v>0</v>
      </c>
      <c r="AC63" s="76">
        <f t="shared" si="12"/>
        <v>37281.68</v>
      </c>
      <c r="AD63" s="76">
        <f t="shared" si="13"/>
        <v>0</v>
      </c>
      <c r="AE63" s="76">
        <f t="shared" si="14"/>
        <v>37281.68</v>
      </c>
      <c r="AF63" s="76">
        <f t="shared" si="15"/>
        <v>18640.84</v>
      </c>
      <c r="AG63" s="76">
        <f t="shared" si="37"/>
        <v>5592.2520000000004</v>
      </c>
      <c r="AH63" s="76">
        <f t="shared" si="34"/>
        <v>1573.0666666666666</v>
      </c>
      <c r="AI63" s="76">
        <f t="shared" si="18"/>
        <v>63087.838666666663</v>
      </c>
      <c r="AJ63" s="82"/>
      <c r="AK63" s="82"/>
      <c r="AL63" s="82"/>
      <c r="AM63" s="99"/>
      <c r="AN63" s="78">
        <f t="shared" si="19"/>
        <v>0</v>
      </c>
      <c r="AO63" s="99"/>
      <c r="AP63" s="78">
        <f t="shared" si="20"/>
        <v>0</v>
      </c>
      <c r="AQ63" s="178">
        <f t="shared" si="47"/>
        <v>0</v>
      </c>
      <c r="AR63" s="78">
        <f t="shared" si="41"/>
        <v>0</v>
      </c>
      <c r="AS63" s="99"/>
      <c r="AT63" s="78">
        <f t="shared" si="21"/>
        <v>0</v>
      </c>
      <c r="AU63" s="99"/>
      <c r="AV63" s="78">
        <f t="shared" si="22"/>
        <v>0</v>
      </c>
      <c r="AW63" s="77">
        <f t="shared" si="42"/>
        <v>0</v>
      </c>
      <c r="AX63" s="78">
        <f t="shared" si="42"/>
        <v>0</v>
      </c>
      <c r="AY63" s="77">
        <f t="shared" si="43"/>
        <v>0</v>
      </c>
      <c r="AZ63" s="78">
        <f t="shared" si="43"/>
        <v>0</v>
      </c>
      <c r="BA63" s="100" t="s">
        <v>532</v>
      </c>
      <c r="BB63" s="100"/>
      <c r="BC63" s="100"/>
      <c r="BD63" s="177">
        <v>0.5</v>
      </c>
      <c r="BE63" s="78">
        <f t="shared" si="23"/>
        <v>5309.0999999999995</v>
      </c>
      <c r="BF63" s="43"/>
      <c r="BG63" s="43"/>
      <c r="BH63" s="43"/>
      <c r="BI63" s="76">
        <f t="shared" si="24"/>
        <v>0</v>
      </c>
      <c r="BJ63" s="76">
        <f t="shared" si="25"/>
        <v>8</v>
      </c>
      <c r="BK63" s="76">
        <f t="shared" si="26"/>
        <v>13980.63</v>
      </c>
      <c r="BL63" s="101"/>
      <c r="BM63" s="101">
        <f t="shared" si="48"/>
        <v>0</v>
      </c>
      <c r="BN63" s="76">
        <f t="shared" si="33"/>
        <v>8</v>
      </c>
      <c r="BO63" s="76">
        <f>(AE63+AF63)*30%</f>
        <v>16776.756000000001</v>
      </c>
      <c r="BP63" s="378"/>
      <c r="BQ63" s="101">
        <f t="shared" si="6"/>
        <v>0</v>
      </c>
      <c r="BR63" s="76">
        <f t="shared" si="27"/>
        <v>36066.486000000004</v>
      </c>
      <c r="BS63" s="76">
        <f t="shared" si="28"/>
        <v>44446.998666666666</v>
      </c>
      <c r="BT63" s="76">
        <f t="shared" si="29"/>
        <v>19289.73</v>
      </c>
      <c r="BU63" s="76">
        <f t="shared" si="30"/>
        <v>35417.596000000005</v>
      </c>
      <c r="BV63" s="76">
        <f t="shared" si="31"/>
        <v>99154.324666666667</v>
      </c>
      <c r="BW63" s="173">
        <f t="shared" si="32"/>
        <v>1189851.8959999999</v>
      </c>
      <c r="BX63" s="370" t="s">
        <v>271</v>
      </c>
    </row>
    <row r="64" spans="1:77" s="2" customFormat="1" ht="14.25" customHeight="1" x14ac:dyDescent="0.3">
      <c r="A64" s="243">
        <v>42</v>
      </c>
      <c r="B64" s="48" t="s">
        <v>243</v>
      </c>
      <c r="C64" s="48" t="s">
        <v>73</v>
      </c>
      <c r="D64" s="43" t="s">
        <v>61</v>
      </c>
      <c r="E64" s="93" t="s">
        <v>211</v>
      </c>
      <c r="F64" s="97"/>
      <c r="G64" s="98"/>
      <c r="H64" s="98"/>
      <c r="I64" s="97"/>
      <c r="J64" s="43" t="s">
        <v>65</v>
      </c>
      <c r="K64" s="43" t="s">
        <v>62</v>
      </c>
      <c r="L64" s="89">
        <v>8.0399999999999991</v>
      </c>
      <c r="M64" s="43">
        <v>4.33</v>
      </c>
      <c r="N64" s="75">
        <v>17697</v>
      </c>
      <c r="O64" s="76">
        <f t="shared" si="7"/>
        <v>76628.009999999995</v>
      </c>
      <c r="P64" s="43"/>
      <c r="Q64" s="43">
        <v>6</v>
      </c>
      <c r="R64" s="43">
        <v>10</v>
      </c>
      <c r="S64" s="43"/>
      <c r="T64" s="43">
        <v>3</v>
      </c>
      <c r="U64" s="43"/>
      <c r="V64" s="70">
        <f t="shared" si="40"/>
        <v>0</v>
      </c>
      <c r="W64" s="70">
        <f t="shared" si="40"/>
        <v>9</v>
      </c>
      <c r="X64" s="70">
        <f t="shared" si="40"/>
        <v>10</v>
      </c>
      <c r="Y64" s="76">
        <f t="shared" si="8"/>
        <v>0</v>
      </c>
      <c r="Z64" s="76">
        <f t="shared" si="9"/>
        <v>25542.67</v>
      </c>
      <c r="AA64" s="76">
        <f t="shared" si="10"/>
        <v>42571.116666666669</v>
      </c>
      <c r="AB64" s="76">
        <f t="shared" si="11"/>
        <v>0</v>
      </c>
      <c r="AC64" s="76">
        <f t="shared" si="12"/>
        <v>12771.334999999999</v>
      </c>
      <c r="AD64" s="76">
        <f t="shared" si="13"/>
        <v>0</v>
      </c>
      <c r="AE64" s="76">
        <f t="shared" si="14"/>
        <v>80885.121666666673</v>
      </c>
      <c r="AF64" s="76">
        <f t="shared" si="15"/>
        <v>40442.560833333337</v>
      </c>
      <c r="AG64" s="76">
        <f t="shared" si="37"/>
        <v>12132.768250000001</v>
      </c>
      <c r="AH64" s="76">
        <f t="shared" si="34"/>
        <v>589.9</v>
      </c>
      <c r="AI64" s="76">
        <f t="shared" si="18"/>
        <v>134050.35075000001</v>
      </c>
      <c r="AJ64" s="82"/>
      <c r="AK64" s="82"/>
      <c r="AL64" s="82"/>
      <c r="AM64" s="99"/>
      <c r="AN64" s="78">
        <f t="shared" si="19"/>
        <v>0</v>
      </c>
      <c r="AO64" s="99"/>
      <c r="AP64" s="78">
        <f t="shared" si="20"/>
        <v>0</v>
      </c>
      <c r="AQ64" s="78">
        <f t="shared" si="47"/>
        <v>0</v>
      </c>
      <c r="AR64" s="78">
        <f t="shared" si="41"/>
        <v>0</v>
      </c>
      <c r="AS64" s="99"/>
      <c r="AT64" s="78">
        <f t="shared" si="21"/>
        <v>0</v>
      </c>
      <c r="AU64" s="99"/>
      <c r="AV64" s="78">
        <f t="shared" si="22"/>
        <v>0</v>
      </c>
      <c r="AW64" s="77">
        <f t="shared" si="42"/>
        <v>0</v>
      </c>
      <c r="AX64" s="78">
        <f t="shared" si="42"/>
        <v>0</v>
      </c>
      <c r="AY64" s="77">
        <f t="shared" si="43"/>
        <v>0</v>
      </c>
      <c r="AZ64" s="78">
        <f t="shared" si="43"/>
        <v>0</v>
      </c>
      <c r="BA64" s="100"/>
      <c r="BB64" s="100"/>
      <c r="BC64" s="100"/>
      <c r="BD64" s="100"/>
      <c r="BE64" s="78">
        <f t="shared" si="23"/>
        <v>0</v>
      </c>
      <c r="BF64" s="43"/>
      <c r="BG64" s="43"/>
      <c r="BH64" s="43"/>
      <c r="BI64" s="76">
        <f t="shared" si="24"/>
        <v>0</v>
      </c>
      <c r="BJ64" s="76">
        <f t="shared" si="25"/>
        <v>19</v>
      </c>
      <c r="BK64" s="76">
        <f t="shared" si="26"/>
        <v>30331.920625000002</v>
      </c>
      <c r="BL64" s="101"/>
      <c r="BM64" s="101">
        <f t="shared" si="48"/>
        <v>0</v>
      </c>
      <c r="BN64" s="76"/>
      <c r="BO64" s="76"/>
      <c r="BP64" s="378"/>
      <c r="BQ64" s="101">
        <f t="shared" si="6"/>
        <v>0</v>
      </c>
      <c r="BR64" s="76">
        <f t="shared" si="27"/>
        <v>30331.920625000002</v>
      </c>
      <c r="BS64" s="76">
        <f t="shared" si="28"/>
        <v>93607.789916666661</v>
      </c>
      <c r="BT64" s="76">
        <f t="shared" si="29"/>
        <v>30331.920625000002</v>
      </c>
      <c r="BU64" s="76">
        <f t="shared" si="30"/>
        <v>40442.560833333337</v>
      </c>
      <c r="BV64" s="76">
        <f t="shared" si="31"/>
        <v>164382.27137500001</v>
      </c>
      <c r="BW64" s="173">
        <f t="shared" si="32"/>
        <v>1972587.2565000001</v>
      </c>
      <c r="BX64" s="370"/>
    </row>
    <row r="65" spans="1:77" s="2" customFormat="1" ht="14.25" customHeight="1" x14ac:dyDescent="0.3">
      <c r="A65" s="242">
        <v>43</v>
      </c>
      <c r="B65" s="48" t="s">
        <v>120</v>
      </c>
      <c r="C65" s="69" t="s">
        <v>106</v>
      </c>
      <c r="D65" s="70" t="s">
        <v>61</v>
      </c>
      <c r="E65" s="75" t="s">
        <v>283</v>
      </c>
      <c r="F65" s="69">
        <v>59</v>
      </c>
      <c r="G65" s="148" t="s">
        <v>535</v>
      </c>
      <c r="H65" s="148">
        <v>44646</v>
      </c>
      <c r="I65" s="69" t="s">
        <v>106</v>
      </c>
      <c r="J65" s="70">
        <v>2</v>
      </c>
      <c r="K65" s="43" t="s">
        <v>68</v>
      </c>
      <c r="L65" s="74">
        <v>11.04</v>
      </c>
      <c r="M65" s="70">
        <v>4.8099999999999996</v>
      </c>
      <c r="N65" s="75">
        <v>17697</v>
      </c>
      <c r="O65" s="76">
        <f t="shared" si="7"/>
        <v>85122.569999999992</v>
      </c>
      <c r="P65" s="43"/>
      <c r="Q65" s="43">
        <v>6</v>
      </c>
      <c r="R65" s="43">
        <v>4</v>
      </c>
      <c r="S65" s="43"/>
      <c r="T65" s="43">
        <v>6</v>
      </c>
      <c r="U65" s="43"/>
      <c r="V65" s="70">
        <f t="shared" si="40"/>
        <v>0</v>
      </c>
      <c r="W65" s="70">
        <f t="shared" si="40"/>
        <v>12</v>
      </c>
      <c r="X65" s="70">
        <f t="shared" si="40"/>
        <v>4</v>
      </c>
      <c r="Y65" s="76">
        <f t="shared" si="8"/>
        <v>0</v>
      </c>
      <c r="Z65" s="76">
        <f t="shared" si="9"/>
        <v>28374.189999999995</v>
      </c>
      <c r="AA65" s="76">
        <f t="shared" si="10"/>
        <v>18916.126666666663</v>
      </c>
      <c r="AB65" s="76">
        <f t="shared" si="11"/>
        <v>0</v>
      </c>
      <c r="AC65" s="76">
        <f t="shared" si="12"/>
        <v>28374.189999999995</v>
      </c>
      <c r="AD65" s="76">
        <f t="shared" si="13"/>
        <v>0</v>
      </c>
      <c r="AE65" s="76">
        <f t="shared" si="14"/>
        <v>75664.506666666653</v>
      </c>
      <c r="AF65" s="76">
        <f t="shared" si="15"/>
        <v>37832.253333333327</v>
      </c>
      <c r="AG65" s="76">
        <f t="shared" si="37"/>
        <v>11349.675999999999</v>
      </c>
      <c r="AH65" s="76">
        <f t="shared" si="34"/>
        <v>1179.8</v>
      </c>
      <c r="AI65" s="76">
        <f t="shared" si="18"/>
        <v>126026.23599999998</v>
      </c>
      <c r="AJ65" s="82"/>
      <c r="AK65" s="82"/>
      <c r="AL65" s="82"/>
      <c r="AM65" s="99"/>
      <c r="AN65" s="78">
        <f t="shared" si="19"/>
        <v>0</v>
      </c>
      <c r="AO65" s="99"/>
      <c r="AP65" s="78">
        <f t="shared" si="20"/>
        <v>0</v>
      </c>
      <c r="AQ65" s="78">
        <f t="shared" si="47"/>
        <v>0</v>
      </c>
      <c r="AR65" s="78">
        <f t="shared" si="41"/>
        <v>0</v>
      </c>
      <c r="AS65" s="99"/>
      <c r="AT65" s="78">
        <f t="shared" si="21"/>
        <v>0</v>
      </c>
      <c r="AU65" s="99">
        <v>13</v>
      </c>
      <c r="AV65" s="78">
        <f t="shared" si="22"/>
        <v>5112.4666666666672</v>
      </c>
      <c r="AW65" s="77">
        <f t="shared" si="42"/>
        <v>13</v>
      </c>
      <c r="AX65" s="78">
        <f t="shared" si="42"/>
        <v>5112.4666666666672</v>
      </c>
      <c r="AY65" s="77">
        <f t="shared" si="43"/>
        <v>13</v>
      </c>
      <c r="AZ65" s="78">
        <f t="shared" si="43"/>
        <v>5112.4666666666672</v>
      </c>
      <c r="BA65" s="100"/>
      <c r="BB65" s="177"/>
      <c r="BC65" s="100"/>
      <c r="BD65" s="177"/>
      <c r="BE65" s="78">
        <f t="shared" si="23"/>
        <v>0</v>
      </c>
      <c r="BF65" s="43"/>
      <c r="BG65" s="43"/>
      <c r="BH65" s="43"/>
      <c r="BI65" s="76">
        <f t="shared" si="24"/>
        <v>0</v>
      </c>
      <c r="BJ65" s="76">
        <f t="shared" si="25"/>
        <v>16</v>
      </c>
      <c r="BK65" s="76">
        <f t="shared" si="26"/>
        <v>28374.189999999995</v>
      </c>
      <c r="BL65" s="101"/>
      <c r="BM65" s="101">
        <v>35394</v>
      </c>
      <c r="BN65" s="76"/>
      <c r="BO65" s="76"/>
      <c r="BP65" s="378"/>
      <c r="BQ65" s="101">
        <f t="shared" si="6"/>
        <v>0</v>
      </c>
      <c r="BR65" s="76">
        <f t="shared" si="27"/>
        <v>68880.656666666662</v>
      </c>
      <c r="BS65" s="76">
        <f t="shared" si="28"/>
        <v>88193.982666666663</v>
      </c>
      <c r="BT65" s="76">
        <f t="shared" si="29"/>
        <v>68880.656666666662</v>
      </c>
      <c r="BU65" s="76">
        <f t="shared" si="30"/>
        <v>37832.253333333327</v>
      </c>
      <c r="BV65" s="76">
        <f t="shared" si="31"/>
        <v>194906.89266666665</v>
      </c>
      <c r="BW65" s="173">
        <f t="shared" si="32"/>
        <v>2338882.7119999998</v>
      </c>
      <c r="BX65" s="370" t="s">
        <v>348</v>
      </c>
    </row>
    <row r="66" spans="1:77" s="2" customFormat="1" ht="14.25" customHeight="1" x14ac:dyDescent="0.3">
      <c r="A66" s="243">
        <v>44</v>
      </c>
      <c r="B66" s="48" t="s">
        <v>136</v>
      </c>
      <c r="C66" s="48" t="s">
        <v>63</v>
      </c>
      <c r="D66" s="43" t="s">
        <v>61</v>
      </c>
      <c r="E66" s="108" t="s">
        <v>165</v>
      </c>
      <c r="F66" s="48">
        <v>64</v>
      </c>
      <c r="G66" s="148" t="s">
        <v>535</v>
      </c>
      <c r="H66" s="148">
        <v>44646</v>
      </c>
      <c r="I66" s="48" t="s">
        <v>63</v>
      </c>
      <c r="J66" s="43" t="s">
        <v>296</v>
      </c>
      <c r="K66" s="43" t="s">
        <v>353</v>
      </c>
      <c r="L66" s="89">
        <v>18.04</v>
      </c>
      <c r="M66" s="43">
        <v>4.99</v>
      </c>
      <c r="N66" s="75">
        <v>17697</v>
      </c>
      <c r="O66" s="76">
        <f t="shared" si="7"/>
        <v>88308.03</v>
      </c>
      <c r="P66" s="43">
        <v>6</v>
      </c>
      <c r="Q66" s="43">
        <v>2</v>
      </c>
      <c r="R66" s="43"/>
      <c r="S66" s="43">
        <v>5</v>
      </c>
      <c r="T66" s="43">
        <v>1</v>
      </c>
      <c r="U66" s="43"/>
      <c r="V66" s="70">
        <f t="shared" si="40"/>
        <v>11</v>
      </c>
      <c r="W66" s="70">
        <f t="shared" si="40"/>
        <v>3</v>
      </c>
      <c r="X66" s="70">
        <f t="shared" si="40"/>
        <v>0</v>
      </c>
      <c r="Y66" s="76">
        <f t="shared" si="8"/>
        <v>29436.010000000002</v>
      </c>
      <c r="Z66" s="76">
        <f t="shared" si="9"/>
        <v>9812.003333333334</v>
      </c>
      <c r="AA66" s="76">
        <f t="shared" si="10"/>
        <v>0</v>
      </c>
      <c r="AB66" s="76">
        <f t="shared" si="11"/>
        <v>24530.008333333335</v>
      </c>
      <c r="AC66" s="76">
        <f t="shared" si="12"/>
        <v>4906.001666666667</v>
      </c>
      <c r="AD66" s="76">
        <f t="shared" si="13"/>
        <v>0</v>
      </c>
      <c r="AE66" s="76">
        <f t="shared" si="14"/>
        <v>68684.023333333331</v>
      </c>
      <c r="AF66" s="76">
        <f t="shared" si="15"/>
        <v>34342.011666666665</v>
      </c>
      <c r="AG66" s="76"/>
      <c r="AH66" s="76">
        <f t="shared" si="34"/>
        <v>1179.8</v>
      </c>
      <c r="AI66" s="76">
        <f t="shared" si="18"/>
        <v>104205.83499999999</v>
      </c>
      <c r="AJ66" s="82"/>
      <c r="AK66" s="82"/>
      <c r="AL66" s="82"/>
      <c r="AM66" s="99"/>
      <c r="AN66" s="78">
        <f t="shared" si="19"/>
        <v>0</v>
      </c>
      <c r="AO66" s="99"/>
      <c r="AP66" s="78">
        <f t="shared" si="20"/>
        <v>0</v>
      </c>
      <c r="AQ66" s="78">
        <f t="shared" si="47"/>
        <v>0</v>
      </c>
      <c r="AR66" s="78">
        <f t="shared" si="41"/>
        <v>0</v>
      </c>
      <c r="AS66" s="99"/>
      <c r="AT66" s="78">
        <f t="shared" si="21"/>
        <v>0</v>
      </c>
      <c r="AU66" s="99"/>
      <c r="AV66" s="78">
        <f t="shared" si="22"/>
        <v>0</v>
      </c>
      <c r="AW66" s="77">
        <f t="shared" si="42"/>
        <v>0</v>
      </c>
      <c r="AX66" s="78">
        <f t="shared" si="42"/>
        <v>0</v>
      </c>
      <c r="AY66" s="77">
        <f t="shared" si="43"/>
        <v>0</v>
      </c>
      <c r="AZ66" s="78">
        <f t="shared" si="43"/>
        <v>0</v>
      </c>
      <c r="BA66" s="100"/>
      <c r="BB66" s="100"/>
      <c r="BC66" s="100"/>
      <c r="BD66" s="100"/>
      <c r="BE66" s="78">
        <f t="shared" si="23"/>
        <v>0</v>
      </c>
      <c r="BF66" s="43"/>
      <c r="BG66" s="43"/>
      <c r="BH66" s="43"/>
      <c r="BI66" s="76">
        <f t="shared" si="24"/>
        <v>0</v>
      </c>
      <c r="BJ66" s="76">
        <f t="shared" si="25"/>
        <v>14</v>
      </c>
      <c r="BK66" s="76">
        <f t="shared" si="26"/>
        <v>25756.508750000001</v>
      </c>
      <c r="BL66" s="101"/>
      <c r="BM66" s="101">
        <f t="shared" ref="BM66:BM73" si="50">(O66/18*BL66)*30%</f>
        <v>0</v>
      </c>
      <c r="BN66" s="76"/>
      <c r="BO66" s="76"/>
      <c r="BP66" s="101">
        <v>1</v>
      </c>
      <c r="BQ66" s="101">
        <f t="shared" si="6"/>
        <v>393.27777777777777</v>
      </c>
      <c r="BR66" s="76">
        <f t="shared" si="27"/>
        <v>26149.786527777778</v>
      </c>
      <c r="BS66" s="76">
        <f t="shared" si="28"/>
        <v>70257.101111111115</v>
      </c>
      <c r="BT66" s="76">
        <f t="shared" si="29"/>
        <v>25756.508750000001</v>
      </c>
      <c r="BU66" s="76">
        <f t="shared" si="30"/>
        <v>34342.011666666665</v>
      </c>
      <c r="BV66" s="76">
        <f t="shared" si="31"/>
        <v>130355.62152777777</v>
      </c>
      <c r="BW66" s="173">
        <f t="shared" si="32"/>
        <v>1564267.4583333333</v>
      </c>
      <c r="BX66" s="370"/>
    </row>
    <row r="67" spans="1:77" s="3" customFormat="1" ht="14.25" customHeight="1" x14ac:dyDescent="0.3">
      <c r="A67" s="242">
        <v>45</v>
      </c>
      <c r="B67" s="48" t="s">
        <v>107</v>
      </c>
      <c r="C67" s="48" t="s">
        <v>312</v>
      </c>
      <c r="D67" s="43" t="s">
        <v>108</v>
      </c>
      <c r="E67" s="93" t="s">
        <v>109</v>
      </c>
      <c r="F67" s="86">
        <v>88</v>
      </c>
      <c r="G67" s="87">
        <v>43458</v>
      </c>
      <c r="H67" s="104" t="s">
        <v>347</v>
      </c>
      <c r="I67" s="86" t="s">
        <v>190</v>
      </c>
      <c r="J67" s="43" t="s">
        <v>58</v>
      </c>
      <c r="K67" s="43" t="s">
        <v>116</v>
      </c>
      <c r="L67" s="89">
        <v>37.04</v>
      </c>
      <c r="M67" s="43">
        <v>4.5199999999999996</v>
      </c>
      <c r="N67" s="75">
        <v>17697</v>
      </c>
      <c r="O67" s="76">
        <f t="shared" si="7"/>
        <v>79990.439999999988</v>
      </c>
      <c r="P67" s="43"/>
      <c r="Q67" s="43"/>
      <c r="R67" s="43">
        <v>4</v>
      </c>
      <c r="S67" s="43"/>
      <c r="T67" s="43"/>
      <c r="U67" s="43"/>
      <c r="V67" s="70">
        <f t="shared" si="40"/>
        <v>0</v>
      </c>
      <c r="W67" s="70">
        <f t="shared" si="40"/>
        <v>0</v>
      </c>
      <c r="X67" s="70">
        <f t="shared" si="40"/>
        <v>4</v>
      </c>
      <c r="Y67" s="76">
        <f t="shared" si="8"/>
        <v>0</v>
      </c>
      <c r="Z67" s="76">
        <f t="shared" si="9"/>
        <v>0</v>
      </c>
      <c r="AA67" s="76">
        <f t="shared" si="10"/>
        <v>17775.653333333332</v>
      </c>
      <c r="AB67" s="76">
        <f t="shared" si="11"/>
        <v>0</v>
      </c>
      <c r="AC67" s="76">
        <f t="shared" si="12"/>
        <v>0</v>
      </c>
      <c r="AD67" s="76">
        <f t="shared" si="13"/>
        <v>0</v>
      </c>
      <c r="AE67" s="76">
        <f t="shared" si="14"/>
        <v>17775.653333333332</v>
      </c>
      <c r="AF67" s="76">
        <f t="shared" si="15"/>
        <v>8887.8266666666659</v>
      </c>
      <c r="AG67" s="76">
        <f t="shared" si="37"/>
        <v>2666.348</v>
      </c>
      <c r="AH67" s="76">
        <f t="shared" si="34"/>
        <v>0</v>
      </c>
      <c r="AI67" s="76">
        <f t="shared" si="18"/>
        <v>29329.827999999998</v>
      </c>
      <c r="AJ67" s="82"/>
      <c r="AK67" s="82"/>
      <c r="AL67" s="82"/>
      <c r="AM67" s="99"/>
      <c r="AN67" s="78">
        <f t="shared" si="19"/>
        <v>0</v>
      </c>
      <c r="AO67" s="99"/>
      <c r="AP67" s="78">
        <f t="shared" si="20"/>
        <v>0</v>
      </c>
      <c r="AQ67" s="78">
        <f t="shared" si="47"/>
        <v>0</v>
      </c>
      <c r="AR67" s="78">
        <f t="shared" si="41"/>
        <v>0</v>
      </c>
      <c r="AS67" s="99"/>
      <c r="AT67" s="78">
        <f t="shared" si="21"/>
        <v>0</v>
      </c>
      <c r="AU67" s="99"/>
      <c r="AV67" s="78">
        <f t="shared" si="22"/>
        <v>0</v>
      </c>
      <c r="AW67" s="77">
        <f t="shared" si="42"/>
        <v>0</v>
      </c>
      <c r="AX67" s="78">
        <f t="shared" si="42"/>
        <v>0</v>
      </c>
      <c r="AY67" s="77">
        <f t="shared" si="43"/>
        <v>0</v>
      </c>
      <c r="AZ67" s="78">
        <f t="shared" si="43"/>
        <v>0</v>
      </c>
      <c r="BA67" s="100" t="s">
        <v>194</v>
      </c>
      <c r="BB67" s="177"/>
      <c r="BC67" s="177">
        <v>1</v>
      </c>
      <c r="BD67" s="177"/>
      <c r="BE67" s="78">
        <f t="shared" si="23"/>
        <v>10618.199999999999</v>
      </c>
      <c r="BF67" s="43"/>
      <c r="BG67" s="43"/>
      <c r="BH67" s="43"/>
      <c r="BI67" s="76">
        <f t="shared" si="24"/>
        <v>0</v>
      </c>
      <c r="BJ67" s="76">
        <f t="shared" si="25"/>
        <v>4</v>
      </c>
      <c r="BK67" s="76">
        <f t="shared" si="26"/>
        <v>6665.87</v>
      </c>
      <c r="BL67" s="101"/>
      <c r="BM67" s="101">
        <f t="shared" si="50"/>
        <v>0</v>
      </c>
      <c r="BN67" s="76">
        <f t="shared" si="33"/>
        <v>4</v>
      </c>
      <c r="BO67" s="76">
        <f t="shared" si="39"/>
        <v>10665.392</v>
      </c>
      <c r="BP67" s="339"/>
      <c r="BQ67" s="101">
        <f t="shared" si="6"/>
        <v>0</v>
      </c>
      <c r="BR67" s="76">
        <f t="shared" si="27"/>
        <v>27949.462</v>
      </c>
      <c r="BS67" s="76">
        <f t="shared" si="28"/>
        <v>20442.001333333334</v>
      </c>
      <c r="BT67" s="76">
        <f t="shared" si="29"/>
        <v>17284.07</v>
      </c>
      <c r="BU67" s="76">
        <f t="shared" si="30"/>
        <v>19553.218666666668</v>
      </c>
      <c r="BV67" s="76">
        <f t="shared" si="31"/>
        <v>57279.289999999994</v>
      </c>
      <c r="BW67" s="173">
        <f t="shared" si="32"/>
        <v>687351.48</v>
      </c>
      <c r="BX67" s="370" t="s">
        <v>266</v>
      </c>
    </row>
    <row r="68" spans="1:77" s="3" customFormat="1" ht="14.25" customHeight="1" x14ac:dyDescent="0.3">
      <c r="A68" s="243">
        <v>46</v>
      </c>
      <c r="B68" s="48" t="s">
        <v>107</v>
      </c>
      <c r="C68" s="48" t="s">
        <v>284</v>
      </c>
      <c r="D68" s="43" t="s">
        <v>108</v>
      </c>
      <c r="E68" s="93" t="s">
        <v>109</v>
      </c>
      <c r="F68" s="86">
        <v>88</v>
      </c>
      <c r="G68" s="87">
        <v>43458</v>
      </c>
      <c r="H68" s="104" t="s">
        <v>536</v>
      </c>
      <c r="I68" s="86" t="s">
        <v>190</v>
      </c>
      <c r="J68" s="43" t="s">
        <v>58</v>
      </c>
      <c r="K68" s="43" t="s">
        <v>116</v>
      </c>
      <c r="L68" s="89">
        <v>37.04</v>
      </c>
      <c r="M68" s="43">
        <v>4.5199999999999996</v>
      </c>
      <c r="N68" s="75">
        <v>17697</v>
      </c>
      <c r="O68" s="76">
        <f t="shared" si="7"/>
        <v>79990.439999999988</v>
      </c>
      <c r="P68" s="43"/>
      <c r="Q68" s="43">
        <v>9</v>
      </c>
      <c r="R68" s="43"/>
      <c r="S68" s="43"/>
      <c r="T68" s="43">
        <v>6</v>
      </c>
      <c r="U68" s="43"/>
      <c r="V68" s="70">
        <f t="shared" si="40"/>
        <v>0</v>
      </c>
      <c r="W68" s="70">
        <f t="shared" si="40"/>
        <v>15</v>
      </c>
      <c r="X68" s="70">
        <f t="shared" si="40"/>
        <v>0</v>
      </c>
      <c r="Y68" s="76">
        <f t="shared" si="8"/>
        <v>0</v>
      </c>
      <c r="Z68" s="76">
        <f t="shared" si="9"/>
        <v>39995.219999999994</v>
      </c>
      <c r="AA68" s="76">
        <f t="shared" si="10"/>
        <v>0</v>
      </c>
      <c r="AB68" s="76">
        <f t="shared" si="11"/>
        <v>0</v>
      </c>
      <c r="AC68" s="76">
        <f t="shared" si="12"/>
        <v>26663.479999999996</v>
      </c>
      <c r="AD68" s="76">
        <f t="shared" si="13"/>
        <v>0</v>
      </c>
      <c r="AE68" s="76">
        <f t="shared" si="14"/>
        <v>66658.699999999983</v>
      </c>
      <c r="AF68" s="76">
        <f t="shared" si="15"/>
        <v>33329.349999999991</v>
      </c>
      <c r="AG68" s="76">
        <f t="shared" si="37"/>
        <v>9998.8049999999985</v>
      </c>
      <c r="AH68" s="76">
        <f t="shared" si="34"/>
        <v>1179.8</v>
      </c>
      <c r="AI68" s="76">
        <f t="shared" si="18"/>
        <v>111166.65499999997</v>
      </c>
      <c r="AJ68" s="82"/>
      <c r="AK68" s="82"/>
      <c r="AL68" s="82"/>
      <c r="AM68" s="99"/>
      <c r="AN68" s="78">
        <f t="shared" si="19"/>
        <v>0</v>
      </c>
      <c r="AO68" s="99"/>
      <c r="AP68" s="78">
        <f t="shared" si="20"/>
        <v>0</v>
      </c>
      <c r="AQ68" s="78">
        <f t="shared" si="47"/>
        <v>0</v>
      </c>
      <c r="AR68" s="78">
        <f t="shared" si="41"/>
        <v>0</v>
      </c>
      <c r="AS68" s="99"/>
      <c r="AT68" s="78">
        <f t="shared" si="21"/>
        <v>0</v>
      </c>
      <c r="AU68" s="99"/>
      <c r="AV68" s="78">
        <f t="shared" si="22"/>
        <v>0</v>
      </c>
      <c r="AW68" s="77">
        <f t="shared" si="42"/>
        <v>0</v>
      </c>
      <c r="AX68" s="78">
        <f t="shared" si="42"/>
        <v>0</v>
      </c>
      <c r="AY68" s="77">
        <f t="shared" si="43"/>
        <v>0</v>
      </c>
      <c r="AZ68" s="78">
        <f t="shared" si="43"/>
        <v>0</v>
      </c>
      <c r="BA68" s="100"/>
      <c r="BB68" s="177"/>
      <c r="BC68" s="177"/>
      <c r="BD68" s="177"/>
      <c r="BE68" s="78">
        <f t="shared" si="23"/>
        <v>0</v>
      </c>
      <c r="BF68" s="43"/>
      <c r="BG68" s="43"/>
      <c r="BH68" s="43"/>
      <c r="BI68" s="76">
        <f t="shared" si="24"/>
        <v>0</v>
      </c>
      <c r="BJ68" s="76">
        <f t="shared" si="25"/>
        <v>15</v>
      </c>
      <c r="BK68" s="76">
        <f t="shared" si="26"/>
        <v>24997.012500000001</v>
      </c>
      <c r="BL68" s="101"/>
      <c r="BM68" s="101">
        <f t="shared" si="50"/>
        <v>0</v>
      </c>
      <c r="BN68" s="76">
        <f t="shared" si="33"/>
        <v>15</v>
      </c>
      <c r="BO68" s="76">
        <f t="shared" si="39"/>
        <v>39995.219999999994</v>
      </c>
      <c r="BP68" s="339">
        <v>9</v>
      </c>
      <c r="BQ68" s="101">
        <f t="shared" si="6"/>
        <v>3539.5</v>
      </c>
      <c r="BR68" s="76">
        <f t="shared" si="27"/>
        <v>68531.732499999998</v>
      </c>
      <c r="BS68" s="76">
        <f t="shared" si="28"/>
        <v>81376.804999999978</v>
      </c>
      <c r="BT68" s="76">
        <f t="shared" si="29"/>
        <v>24997.012500000001</v>
      </c>
      <c r="BU68" s="76">
        <f t="shared" si="30"/>
        <v>73324.569999999978</v>
      </c>
      <c r="BV68" s="76">
        <f t="shared" si="31"/>
        <v>179698.38749999995</v>
      </c>
      <c r="BW68" s="173">
        <f t="shared" si="32"/>
        <v>2156380.6499999994</v>
      </c>
      <c r="BX68" s="370" t="s">
        <v>266</v>
      </c>
    </row>
    <row r="69" spans="1:77" s="3" customFormat="1" ht="14.25" customHeight="1" x14ac:dyDescent="0.3">
      <c r="A69" s="242">
        <v>47</v>
      </c>
      <c r="B69" s="48" t="s">
        <v>107</v>
      </c>
      <c r="C69" s="48" t="s">
        <v>430</v>
      </c>
      <c r="D69" s="43" t="s">
        <v>108</v>
      </c>
      <c r="E69" s="93" t="s">
        <v>109</v>
      </c>
      <c r="F69" s="86">
        <v>88</v>
      </c>
      <c r="G69" s="87">
        <v>43458</v>
      </c>
      <c r="H69" s="104" t="s">
        <v>537</v>
      </c>
      <c r="I69" s="86" t="s">
        <v>190</v>
      </c>
      <c r="J69" s="43" t="s">
        <v>58</v>
      </c>
      <c r="K69" s="43" t="s">
        <v>116</v>
      </c>
      <c r="L69" s="89">
        <v>37.04</v>
      </c>
      <c r="M69" s="43">
        <v>4.5199999999999996</v>
      </c>
      <c r="N69" s="75">
        <v>17697</v>
      </c>
      <c r="O69" s="76">
        <f t="shared" si="7"/>
        <v>79990.439999999988</v>
      </c>
      <c r="P69" s="43"/>
      <c r="Q69" s="43"/>
      <c r="R69" s="43">
        <v>2</v>
      </c>
      <c r="S69" s="43"/>
      <c r="T69" s="43"/>
      <c r="U69" s="43"/>
      <c r="V69" s="70">
        <f t="shared" si="40"/>
        <v>0</v>
      </c>
      <c r="W69" s="70">
        <f t="shared" si="40"/>
        <v>0</v>
      </c>
      <c r="X69" s="70">
        <f t="shared" si="40"/>
        <v>2</v>
      </c>
      <c r="Y69" s="76">
        <f t="shared" si="8"/>
        <v>0</v>
      </c>
      <c r="Z69" s="76">
        <f t="shared" si="9"/>
        <v>0</v>
      </c>
      <c r="AA69" s="76">
        <f t="shared" si="10"/>
        <v>8887.8266666666659</v>
      </c>
      <c r="AB69" s="76">
        <f t="shared" si="11"/>
        <v>0</v>
      </c>
      <c r="AC69" s="76">
        <f t="shared" si="12"/>
        <v>0</v>
      </c>
      <c r="AD69" s="76">
        <f t="shared" si="13"/>
        <v>0</v>
      </c>
      <c r="AE69" s="76">
        <f t="shared" si="14"/>
        <v>8887.8266666666659</v>
      </c>
      <c r="AF69" s="76">
        <f t="shared" si="15"/>
        <v>4443.913333333333</v>
      </c>
      <c r="AG69" s="76">
        <f t="shared" si="37"/>
        <v>1333.174</v>
      </c>
      <c r="AH69" s="76">
        <f t="shared" si="34"/>
        <v>0</v>
      </c>
      <c r="AI69" s="76">
        <f t="shared" si="18"/>
        <v>14664.913999999999</v>
      </c>
      <c r="AJ69" s="82"/>
      <c r="AK69" s="82"/>
      <c r="AL69" s="82"/>
      <c r="AM69" s="99"/>
      <c r="AN69" s="78">
        <f t="shared" si="19"/>
        <v>0</v>
      </c>
      <c r="AO69" s="99"/>
      <c r="AP69" s="78">
        <f t="shared" si="20"/>
        <v>0</v>
      </c>
      <c r="AQ69" s="78">
        <f t="shared" ref="AQ69" si="51">AM69+AO69</f>
        <v>0</v>
      </c>
      <c r="AR69" s="78">
        <f t="shared" si="41"/>
        <v>0</v>
      </c>
      <c r="AS69" s="99"/>
      <c r="AT69" s="78">
        <f t="shared" si="21"/>
        <v>0</v>
      </c>
      <c r="AU69" s="99"/>
      <c r="AV69" s="78">
        <f t="shared" si="22"/>
        <v>0</v>
      </c>
      <c r="AW69" s="77">
        <f t="shared" si="42"/>
        <v>0</v>
      </c>
      <c r="AX69" s="78">
        <f t="shared" si="42"/>
        <v>0</v>
      </c>
      <c r="AY69" s="77">
        <f t="shared" si="43"/>
        <v>0</v>
      </c>
      <c r="AZ69" s="78">
        <f t="shared" si="43"/>
        <v>0</v>
      </c>
      <c r="BA69" s="100"/>
      <c r="BB69" s="177"/>
      <c r="BC69" s="177"/>
      <c r="BD69" s="177"/>
      <c r="BE69" s="78">
        <f t="shared" si="23"/>
        <v>0</v>
      </c>
      <c r="BF69" s="43"/>
      <c r="BG69" s="43"/>
      <c r="BH69" s="43"/>
      <c r="BI69" s="76">
        <f t="shared" si="24"/>
        <v>0</v>
      </c>
      <c r="BJ69" s="76">
        <f t="shared" si="25"/>
        <v>2</v>
      </c>
      <c r="BK69" s="76">
        <f t="shared" si="26"/>
        <v>3332.9349999999999</v>
      </c>
      <c r="BL69" s="101"/>
      <c r="BM69" s="101">
        <f t="shared" si="50"/>
        <v>0</v>
      </c>
      <c r="BN69" s="76">
        <f t="shared" si="33"/>
        <v>2</v>
      </c>
      <c r="BO69" s="76">
        <f t="shared" si="39"/>
        <v>5332.6959999999999</v>
      </c>
      <c r="BP69" s="339"/>
      <c r="BQ69" s="101">
        <f t="shared" si="6"/>
        <v>0</v>
      </c>
      <c r="BR69" s="76">
        <f t="shared" si="27"/>
        <v>8665.6309999999994</v>
      </c>
      <c r="BS69" s="76">
        <f t="shared" si="28"/>
        <v>10221.000666666667</v>
      </c>
      <c r="BT69" s="76">
        <f t="shared" si="29"/>
        <v>3332.9349999999999</v>
      </c>
      <c r="BU69" s="76">
        <f t="shared" si="30"/>
        <v>9776.6093333333338</v>
      </c>
      <c r="BV69" s="76">
        <f t="shared" si="31"/>
        <v>23330.544999999998</v>
      </c>
      <c r="BW69" s="173">
        <f t="shared" si="32"/>
        <v>279966.53999999998</v>
      </c>
      <c r="BX69" s="370" t="s">
        <v>266</v>
      </c>
    </row>
    <row r="70" spans="1:77" s="1" customFormat="1" ht="14.25" customHeight="1" x14ac:dyDescent="0.3">
      <c r="A70" s="243">
        <v>48</v>
      </c>
      <c r="B70" s="48" t="s">
        <v>450</v>
      </c>
      <c r="C70" s="48" t="s">
        <v>218</v>
      </c>
      <c r="D70" s="43" t="s">
        <v>61</v>
      </c>
      <c r="E70" s="93" t="s">
        <v>219</v>
      </c>
      <c r="F70" s="86">
        <v>110</v>
      </c>
      <c r="G70" s="87">
        <v>44071</v>
      </c>
      <c r="H70" s="104" t="s">
        <v>538</v>
      </c>
      <c r="I70" s="86" t="s">
        <v>183</v>
      </c>
      <c r="J70" s="43">
        <v>1</v>
      </c>
      <c r="K70" s="43" t="s">
        <v>72</v>
      </c>
      <c r="L70" s="89">
        <v>12.1</v>
      </c>
      <c r="M70" s="43">
        <v>4.8600000000000003</v>
      </c>
      <c r="N70" s="75">
        <v>17697</v>
      </c>
      <c r="O70" s="76">
        <f t="shared" si="7"/>
        <v>86007.420000000013</v>
      </c>
      <c r="P70" s="43">
        <v>7</v>
      </c>
      <c r="Q70" s="43">
        <v>5</v>
      </c>
      <c r="R70" s="43"/>
      <c r="S70" s="43">
        <v>3</v>
      </c>
      <c r="T70" s="43"/>
      <c r="U70" s="43"/>
      <c r="V70" s="70">
        <f t="shared" si="40"/>
        <v>10</v>
      </c>
      <c r="W70" s="70">
        <f t="shared" si="40"/>
        <v>5</v>
      </c>
      <c r="X70" s="70">
        <f t="shared" si="40"/>
        <v>0</v>
      </c>
      <c r="Y70" s="76">
        <f t="shared" si="8"/>
        <v>33447.33</v>
      </c>
      <c r="Z70" s="76">
        <f t="shared" si="9"/>
        <v>23890.950000000004</v>
      </c>
      <c r="AA70" s="76">
        <f t="shared" si="10"/>
        <v>0</v>
      </c>
      <c r="AB70" s="76">
        <f t="shared" si="11"/>
        <v>14334.570000000002</v>
      </c>
      <c r="AC70" s="76">
        <f t="shared" si="12"/>
        <v>0</v>
      </c>
      <c r="AD70" s="76">
        <f t="shared" si="13"/>
        <v>0</v>
      </c>
      <c r="AE70" s="76">
        <f t="shared" si="14"/>
        <v>71672.850000000006</v>
      </c>
      <c r="AF70" s="76">
        <f t="shared" si="15"/>
        <v>35836.425000000003</v>
      </c>
      <c r="AG70" s="76">
        <f t="shared" si="37"/>
        <v>10750.927500000002</v>
      </c>
      <c r="AH70" s="76">
        <f t="shared" si="34"/>
        <v>589.9</v>
      </c>
      <c r="AI70" s="76">
        <f t="shared" si="18"/>
        <v>118850.10250000001</v>
      </c>
      <c r="AJ70" s="82"/>
      <c r="AK70" s="82"/>
      <c r="AL70" s="100"/>
      <c r="AM70" s="99"/>
      <c r="AN70" s="78">
        <f t="shared" si="19"/>
        <v>0</v>
      </c>
      <c r="AO70" s="387">
        <v>10</v>
      </c>
      <c r="AP70" s="78">
        <f t="shared" si="20"/>
        <v>4915.833333333333</v>
      </c>
      <c r="AQ70" s="78">
        <f t="shared" si="47"/>
        <v>10</v>
      </c>
      <c r="AR70" s="78">
        <f t="shared" si="41"/>
        <v>4915.833333333333</v>
      </c>
      <c r="AS70" s="99">
        <v>5</v>
      </c>
      <c r="AT70" s="78">
        <f t="shared" si="21"/>
        <v>2457.9166666666665</v>
      </c>
      <c r="AU70" s="99"/>
      <c r="AV70" s="78">
        <f t="shared" si="22"/>
        <v>0</v>
      </c>
      <c r="AW70" s="77">
        <f t="shared" si="42"/>
        <v>5</v>
      </c>
      <c r="AX70" s="78">
        <f t="shared" si="42"/>
        <v>2457.9166666666665</v>
      </c>
      <c r="AY70" s="77">
        <f t="shared" si="43"/>
        <v>15</v>
      </c>
      <c r="AZ70" s="78">
        <f t="shared" si="43"/>
        <v>7373.75</v>
      </c>
      <c r="BA70" s="100"/>
      <c r="BB70" s="177"/>
      <c r="BC70" s="177"/>
      <c r="BD70" s="177"/>
      <c r="BE70" s="78">
        <f t="shared" si="23"/>
        <v>0</v>
      </c>
      <c r="BF70" s="43"/>
      <c r="BG70" s="43"/>
      <c r="BH70" s="43"/>
      <c r="BI70" s="76">
        <f t="shared" si="24"/>
        <v>0</v>
      </c>
      <c r="BJ70" s="76">
        <f t="shared" si="25"/>
        <v>15</v>
      </c>
      <c r="BK70" s="76">
        <f t="shared" si="26"/>
        <v>26877.318749999999</v>
      </c>
      <c r="BL70" s="101"/>
      <c r="BM70" s="101">
        <f t="shared" si="50"/>
        <v>0</v>
      </c>
      <c r="BN70" s="76">
        <f t="shared" si="33"/>
        <v>15</v>
      </c>
      <c r="BO70" s="76">
        <f>(AE70+AF70)*35%</f>
        <v>37628.246250000004</v>
      </c>
      <c r="BP70" s="101">
        <v>3</v>
      </c>
      <c r="BQ70" s="101">
        <f t="shared" si="6"/>
        <v>1179.8333333333333</v>
      </c>
      <c r="BR70" s="76">
        <f t="shared" si="27"/>
        <v>73059.148333333331</v>
      </c>
      <c r="BS70" s="76">
        <f t="shared" si="28"/>
        <v>84193.510833333334</v>
      </c>
      <c r="BT70" s="76">
        <f t="shared" si="29"/>
        <v>34251.068749999999</v>
      </c>
      <c r="BU70" s="76">
        <f t="shared" si="30"/>
        <v>73464.671250000014</v>
      </c>
      <c r="BV70" s="76">
        <f t="shared" si="31"/>
        <v>191909.25083333335</v>
      </c>
      <c r="BW70" s="173">
        <f t="shared" si="32"/>
        <v>2302911.0100000002</v>
      </c>
      <c r="BX70" s="370" t="s">
        <v>270</v>
      </c>
    </row>
    <row r="71" spans="1:77" s="2" customFormat="1" ht="14.25" customHeight="1" x14ac:dyDescent="0.3">
      <c r="A71" s="243">
        <v>50</v>
      </c>
      <c r="B71" s="48" t="s">
        <v>434</v>
      </c>
      <c r="C71" s="48" t="s">
        <v>111</v>
      </c>
      <c r="D71" s="43" t="s">
        <v>61</v>
      </c>
      <c r="E71" s="93" t="s">
        <v>435</v>
      </c>
      <c r="F71" s="147">
        <v>5</v>
      </c>
      <c r="G71" s="88">
        <v>42895</v>
      </c>
      <c r="H71" s="88">
        <v>44721</v>
      </c>
      <c r="I71" s="147" t="s">
        <v>191</v>
      </c>
      <c r="J71" s="43">
        <v>1</v>
      </c>
      <c r="K71" s="43" t="s">
        <v>72</v>
      </c>
      <c r="L71" s="89">
        <v>12.09</v>
      </c>
      <c r="M71" s="43">
        <v>4.8600000000000003</v>
      </c>
      <c r="N71" s="75">
        <v>17697</v>
      </c>
      <c r="O71" s="76">
        <f t="shared" si="7"/>
        <v>86007.420000000013</v>
      </c>
      <c r="P71" s="43"/>
      <c r="Q71" s="43">
        <v>6</v>
      </c>
      <c r="R71" s="43">
        <v>12</v>
      </c>
      <c r="S71" s="43"/>
      <c r="T71" s="43">
        <v>6</v>
      </c>
      <c r="U71" s="43"/>
      <c r="V71" s="70">
        <f t="shared" si="40"/>
        <v>0</v>
      </c>
      <c r="W71" s="70">
        <f t="shared" si="40"/>
        <v>12</v>
      </c>
      <c r="X71" s="70">
        <f t="shared" si="40"/>
        <v>12</v>
      </c>
      <c r="Y71" s="76">
        <f t="shared" si="8"/>
        <v>0</v>
      </c>
      <c r="Z71" s="76">
        <f t="shared" si="9"/>
        <v>28669.140000000003</v>
      </c>
      <c r="AA71" s="76">
        <f t="shared" si="10"/>
        <v>57338.280000000006</v>
      </c>
      <c r="AB71" s="76">
        <f t="shared" si="11"/>
        <v>0</v>
      </c>
      <c r="AC71" s="76">
        <f t="shared" si="12"/>
        <v>28669.140000000003</v>
      </c>
      <c r="AD71" s="76">
        <f t="shared" si="13"/>
        <v>0</v>
      </c>
      <c r="AE71" s="76">
        <f t="shared" si="14"/>
        <v>114676.56000000001</v>
      </c>
      <c r="AF71" s="76">
        <f t="shared" si="15"/>
        <v>57338.280000000006</v>
      </c>
      <c r="AG71" s="76">
        <f t="shared" si="37"/>
        <v>17201.484000000004</v>
      </c>
      <c r="AH71" s="76">
        <f t="shared" si="34"/>
        <v>1179.8</v>
      </c>
      <c r="AI71" s="76">
        <f t="shared" si="18"/>
        <v>190396.12400000001</v>
      </c>
      <c r="AJ71" s="82"/>
      <c r="AK71" s="82"/>
      <c r="AL71" s="82"/>
      <c r="AM71" s="99"/>
      <c r="AN71" s="78">
        <f t="shared" si="19"/>
        <v>0</v>
      </c>
      <c r="AO71" s="99"/>
      <c r="AP71" s="78">
        <f t="shared" si="20"/>
        <v>0</v>
      </c>
      <c r="AQ71" s="78">
        <f t="shared" si="47"/>
        <v>0</v>
      </c>
      <c r="AR71" s="78">
        <f t="shared" si="41"/>
        <v>0</v>
      </c>
      <c r="AS71" s="99"/>
      <c r="AT71" s="78">
        <f t="shared" si="21"/>
        <v>0</v>
      </c>
      <c r="AU71" s="99"/>
      <c r="AV71" s="78">
        <f t="shared" si="22"/>
        <v>0</v>
      </c>
      <c r="AW71" s="77">
        <f t="shared" si="42"/>
        <v>0</v>
      </c>
      <c r="AX71" s="78">
        <f t="shared" si="42"/>
        <v>0</v>
      </c>
      <c r="AY71" s="77">
        <f t="shared" si="43"/>
        <v>0</v>
      </c>
      <c r="AZ71" s="78">
        <f t="shared" si="43"/>
        <v>0</v>
      </c>
      <c r="BA71" s="100"/>
      <c r="BB71" s="177"/>
      <c r="BC71" s="177"/>
      <c r="BD71" s="177"/>
      <c r="BE71" s="78">
        <f t="shared" si="23"/>
        <v>0</v>
      </c>
      <c r="BF71" s="43"/>
      <c r="BG71" s="43"/>
      <c r="BH71" s="43"/>
      <c r="BI71" s="76">
        <f t="shared" si="24"/>
        <v>0</v>
      </c>
      <c r="BJ71" s="76">
        <f t="shared" si="25"/>
        <v>24</v>
      </c>
      <c r="BK71" s="76">
        <f t="shared" si="26"/>
        <v>43003.71</v>
      </c>
      <c r="BL71" s="101"/>
      <c r="BM71" s="101">
        <f t="shared" si="50"/>
        <v>0</v>
      </c>
      <c r="BN71" s="76"/>
      <c r="BO71" s="76"/>
      <c r="BP71" s="378"/>
      <c r="BQ71" s="101">
        <f t="shared" si="6"/>
        <v>0</v>
      </c>
      <c r="BR71" s="76">
        <f t="shared" si="27"/>
        <v>43003.71</v>
      </c>
      <c r="BS71" s="76">
        <f t="shared" si="28"/>
        <v>133057.84400000001</v>
      </c>
      <c r="BT71" s="76">
        <f t="shared" si="29"/>
        <v>43003.71</v>
      </c>
      <c r="BU71" s="76">
        <f t="shared" si="30"/>
        <v>57338.280000000006</v>
      </c>
      <c r="BV71" s="76">
        <f t="shared" si="31"/>
        <v>233399.834</v>
      </c>
      <c r="BW71" s="173">
        <f t="shared" si="32"/>
        <v>2800798.0079999999</v>
      </c>
      <c r="BX71" s="370"/>
    </row>
    <row r="72" spans="1:77" s="2" customFormat="1" ht="14.25" customHeight="1" x14ac:dyDescent="0.3">
      <c r="A72" s="242">
        <v>51</v>
      </c>
      <c r="B72" s="108" t="s">
        <v>79</v>
      </c>
      <c r="C72" s="48" t="s">
        <v>80</v>
      </c>
      <c r="D72" s="43" t="s">
        <v>61</v>
      </c>
      <c r="E72" s="93" t="s">
        <v>81</v>
      </c>
      <c r="F72" s="147">
        <v>68</v>
      </c>
      <c r="G72" s="88">
        <v>42895</v>
      </c>
      <c r="H72" s="88">
        <v>44721</v>
      </c>
      <c r="I72" s="147" t="s">
        <v>186</v>
      </c>
      <c r="J72" s="43" t="s">
        <v>71</v>
      </c>
      <c r="K72" s="43" t="s">
        <v>72</v>
      </c>
      <c r="L72" s="89">
        <v>30.02</v>
      </c>
      <c r="M72" s="43">
        <v>5.2</v>
      </c>
      <c r="N72" s="75">
        <v>17697</v>
      </c>
      <c r="O72" s="76">
        <f t="shared" si="7"/>
        <v>92024.400000000009</v>
      </c>
      <c r="P72" s="43"/>
      <c r="Q72" s="43">
        <v>10</v>
      </c>
      <c r="R72" s="43">
        <v>14</v>
      </c>
      <c r="S72" s="43"/>
      <c r="T72" s="43"/>
      <c r="U72" s="43"/>
      <c r="V72" s="70">
        <f t="shared" si="40"/>
        <v>0</v>
      </c>
      <c r="W72" s="70">
        <f t="shared" si="40"/>
        <v>10</v>
      </c>
      <c r="X72" s="70">
        <f t="shared" si="40"/>
        <v>14</v>
      </c>
      <c r="Y72" s="76">
        <f t="shared" si="8"/>
        <v>0</v>
      </c>
      <c r="Z72" s="76">
        <f t="shared" si="9"/>
        <v>51124.666666666672</v>
      </c>
      <c r="AA72" s="76">
        <f t="shared" si="10"/>
        <v>71574.53333333334</v>
      </c>
      <c r="AB72" s="76">
        <f t="shared" si="11"/>
        <v>0</v>
      </c>
      <c r="AC72" s="76">
        <f t="shared" si="12"/>
        <v>0</v>
      </c>
      <c r="AD72" s="76">
        <f t="shared" si="13"/>
        <v>0</v>
      </c>
      <c r="AE72" s="76">
        <f t="shared" si="14"/>
        <v>122699.20000000001</v>
      </c>
      <c r="AF72" s="76">
        <f t="shared" si="15"/>
        <v>61349.600000000006</v>
      </c>
      <c r="AG72" s="76">
        <f t="shared" si="37"/>
        <v>18404.88</v>
      </c>
      <c r="AH72" s="76">
        <f t="shared" si="34"/>
        <v>0</v>
      </c>
      <c r="AI72" s="76">
        <f t="shared" si="18"/>
        <v>202453.68000000002</v>
      </c>
      <c r="AJ72" s="82"/>
      <c r="AK72" s="82"/>
      <c r="AL72" s="82"/>
      <c r="AM72" s="99"/>
      <c r="AN72" s="78">
        <f t="shared" si="19"/>
        <v>0</v>
      </c>
      <c r="AO72" s="99"/>
      <c r="AP72" s="78">
        <f t="shared" si="20"/>
        <v>0</v>
      </c>
      <c r="AQ72" s="78">
        <f t="shared" si="47"/>
        <v>0</v>
      </c>
      <c r="AR72" s="78">
        <f t="shared" si="41"/>
        <v>0</v>
      </c>
      <c r="AS72" s="99"/>
      <c r="AT72" s="78">
        <f t="shared" si="21"/>
        <v>0</v>
      </c>
      <c r="AU72" s="99">
        <v>19</v>
      </c>
      <c r="AV72" s="78">
        <f t="shared" si="22"/>
        <v>7472.0666666666657</v>
      </c>
      <c r="AW72" s="77">
        <f t="shared" si="42"/>
        <v>19</v>
      </c>
      <c r="AX72" s="78">
        <f t="shared" si="42"/>
        <v>7472.0666666666657</v>
      </c>
      <c r="AY72" s="77">
        <f t="shared" si="43"/>
        <v>19</v>
      </c>
      <c r="AZ72" s="78">
        <f t="shared" si="43"/>
        <v>7472.0666666666657</v>
      </c>
      <c r="BA72" s="100" t="s">
        <v>466</v>
      </c>
      <c r="BB72" s="100"/>
      <c r="BC72" s="100"/>
      <c r="BD72" s="100">
        <v>1</v>
      </c>
      <c r="BE72" s="78">
        <f t="shared" si="23"/>
        <v>10618.199999999999</v>
      </c>
      <c r="BF72" s="43"/>
      <c r="BG72" s="43"/>
      <c r="BH72" s="43"/>
      <c r="BI72" s="76">
        <f t="shared" si="24"/>
        <v>0</v>
      </c>
      <c r="BJ72" s="76">
        <f t="shared" si="25"/>
        <v>24</v>
      </c>
      <c r="BK72" s="76">
        <f t="shared" si="26"/>
        <v>46012.2</v>
      </c>
      <c r="BL72" s="101"/>
      <c r="BM72" s="101">
        <f t="shared" si="50"/>
        <v>0</v>
      </c>
      <c r="BN72" s="76"/>
      <c r="BO72" s="76"/>
      <c r="BP72" s="378"/>
      <c r="BQ72" s="101">
        <f t="shared" si="6"/>
        <v>0</v>
      </c>
      <c r="BR72" s="76">
        <f t="shared" si="27"/>
        <v>64102.46666666666</v>
      </c>
      <c r="BS72" s="76">
        <f t="shared" si="28"/>
        <v>141104.08000000002</v>
      </c>
      <c r="BT72" s="76">
        <f t="shared" si="29"/>
        <v>64102.46666666666</v>
      </c>
      <c r="BU72" s="76">
        <f t="shared" si="30"/>
        <v>61349.600000000006</v>
      </c>
      <c r="BV72" s="76">
        <f t="shared" si="31"/>
        <v>266556.14666666667</v>
      </c>
      <c r="BW72" s="173">
        <f t="shared" si="32"/>
        <v>3198673.76</v>
      </c>
      <c r="BX72" s="370"/>
    </row>
    <row r="73" spans="1:77" s="3" customFormat="1" ht="14.25" customHeight="1" x14ac:dyDescent="0.3">
      <c r="A73" s="243">
        <v>52</v>
      </c>
      <c r="B73" s="48" t="s">
        <v>112</v>
      </c>
      <c r="C73" s="48" t="s">
        <v>93</v>
      </c>
      <c r="D73" s="43" t="s">
        <v>61</v>
      </c>
      <c r="E73" s="108" t="s">
        <v>113</v>
      </c>
      <c r="F73" s="86">
        <v>91</v>
      </c>
      <c r="G73" s="87">
        <v>43453</v>
      </c>
      <c r="H73" s="87">
        <v>45279</v>
      </c>
      <c r="I73" s="86" t="s">
        <v>187</v>
      </c>
      <c r="J73" s="43">
        <v>1</v>
      </c>
      <c r="K73" s="43" t="s">
        <v>72</v>
      </c>
      <c r="L73" s="89">
        <v>16</v>
      </c>
      <c r="M73" s="43">
        <v>5.03</v>
      </c>
      <c r="N73" s="75">
        <v>17697</v>
      </c>
      <c r="O73" s="76">
        <f t="shared" si="7"/>
        <v>89015.91</v>
      </c>
      <c r="P73" s="43"/>
      <c r="Q73" s="43"/>
      <c r="R73" s="43">
        <v>9</v>
      </c>
      <c r="S73" s="43"/>
      <c r="T73" s="43">
        <v>18</v>
      </c>
      <c r="U73" s="43"/>
      <c r="V73" s="70">
        <f t="shared" si="40"/>
        <v>0</v>
      </c>
      <c r="W73" s="70">
        <f t="shared" si="40"/>
        <v>18</v>
      </c>
      <c r="X73" s="70">
        <f t="shared" si="40"/>
        <v>9</v>
      </c>
      <c r="Y73" s="76">
        <f t="shared" si="8"/>
        <v>0</v>
      </c>
      <c r="Z73" s="76">
        <f t="shared" si="9"/>
        <v>0</v>
      </c>
      <c r="AA73" s="76">
        <f t="shared" si="10"/>
        <v>44507.955000000002</v>
      </c>
      <c r="AB73" s="76">
        <f t="shared" si="11"/>
        <v>0</v>
      </c>
      <c r="AC73" s="76">
        <f t="shared" si="12"/>
        <v>89015.91</v>
      </c>
      <c r="AD73" s="76">
        <f t="shared" si="13"/>
        <v>0</v>
      </c>
      <c r="AE73" s="76">
        <f t="shared" si="14"/>
        <v>133523.86499999999</v>
      </c>
      <c r="AF73" s="76">
        <f t="shared" si="15"/>
        <v>66761.932499999995</v>
      </c>
      <c r="AG73" s="76">
        <f t="shared" si="37"/>
        <v>20028.579750000001</v>
      </c>
      <c r="AH73" s="76">
        <f t="shared" si="34"/>
        <v>3539.4</v>
      </c>
      <c r="AI73" s="76">
        <f t="shared" si="18"/>
        <v>223853.77724999998</v>
      </c>
      <c r="AJ73" s="82"/>
      <c r="AK73" s="82"/>
      <c r="AL73" s="82"/>
      <c r="AM73" s="99"/>
      <c r="AN73" s="78">
        <f t="shared" si="19"/>
        <v>0</v>
      </c>
      <c r="AO73" s="99"/>
      <c r="AP73" s="78">
        <f t="shared" si="20"/>
        <v>0</v>
      </c>
      <c r="AQ73" s="78">
        <f t="shared" si="47"/>
        <v>0</v>
      </c>
      <c r="AR73" s="78">
        <f t="shared" si="41"/>
        <v>0</v>
      </c>
      <c r="AS73" s="99"/>
      <c r="AT73" s="78">
        <f t="shared" si="21"/>
        <v>0</v>
      </c>
      <c r="AU73" s="99">
        <v>20.5</v>
      </c>
      <c r="AV73" s="78">
        <f t="shared" si="22"/>
        <v>8061.9666666666662</v>
      </c>
      <c r="AW73" s="77">
        <f t="shared" si="42"/>
        <v>20.5</v>
      </c>
      <c r="AX73" s="78">
        <f t="shared" si="42"/>
        <v>8061.9666666666662</v>
      </c>
      <c r="AY73" s="77">
        <f t="shared" si="43"/>
        <v>20.5</v>
      </c>
      <c r="AZ73" s="78">
        <f t="shared" si="43"/>
        <v>8061.9666666666662</v>
      </c>
      <c r="BA73" s="100" t="s">
        <v>391</v>
      </c>
      <c r="BB73" s="177"/>
      <c r="BC73" s="177">
        <v>0.5</v>
      </c>
      <c r="BD73" s="177"/>
      <c r="BE73" s="78">
        <f t="shared" si="23"/>
        <v>5309.0999999999995</v>
      </c>
      <c r="BF73" s="43"/>
      <c r="BG73" s="43"/>
      <c r="BH73" s="43"/>
      <c r="BI73" s="76">
        <f t="shared" si="24"/>
        <v>0</v>
      </c>
      <c r="BJ73" s="76">
        <f t="shared" si="25"/>
        <v>27</v>
      </c>
      <c r="BK73" s="76">
        <f t="shared" si="26"/>
        <v>50071.449375000004</v>
      </c>
      <c r="BL73" s="101"/>
      <c r="BM73" s="101">
        <f t="shared" si="50"/>
        <v>0</v>
      </c>
      <c r="BN73" s="76">
        <f t="shared" si="33"/>
        <v>27</v>
      </c>
      <c r="BO73" s="76">
        <f>(AE73+AF73)*35%</f>
        <v>70100.029124999986</v>
      </c>
      <c r="BP73" s="339"/>
      <c r="BQ73" s="101">
        <f t="shared" si="6"/>
        <v>0</v>
      </c>
      <c r="BR73" s="76">
        <f t="shared" si="27"/>
        <v>133542.54516666665</v>
      </c>
      <c r="BS73" s="76">
        <f t="shared" si="28"/>
        <v>157091.84474999999</v>
      </c>
      <c r="BT73" s="76">
        <f t="shared" si="29"/>
        <v>63442.516041666669</v>
      </c>
      <c r="BU73" s="76">
        <f t="shared" si="30"/>
        <v>136861.961625</v>
      </c>
      <c r="BV73" s="76">
        <f t="shared" si="31"/>
        <v>357396.32241666666</v>
      </c>
      <c r="BW73" s="173">
        <f t="shared" si="32"/>
        <v>4288755.8689999999</v>
      </c>
      <c r="BX73" s="370" t="s">
        <v>265</v>
      </c>
    </row>
    <row r="74" spans="1:77" s="2" customFormat="1" ht="14.25" customHeight="1" x14ac:dyDescent="0.3">
      <c r="A74" s="242">
        <v>53</v>
      </c>
      <c r="B74" s="48" t="s">
        <v>313</v>
      </c>
      <c r="C74" s="48" t="s">
        <v>119</v>
      </c>
      <c r="D74" s="43" t="s">
        <v>61</v>
      </c>
      <c r="E74" s="108" t="s">
        <v>390</v>
      </c>
      <c r="F74" s="86"/>
      <c r="G74" s="87"/>
      <c r="H74" s="87"/>
      <c r="I74" s="86"/>
      <c r="J74" s="43" t="s">
        <v>65</v>
      </c>
      <c r="K74" s="43" t="s">
        <v>62</v>
      </c>
      <c r="L74" s="89">
        <v>2.04</v>
      </c>
      <c r="M74" s="43">
        <v>4.1900000000000004</v>
      </c>
      <c r="N74" s="75">
        <v>17697</v>
      </c>
      <c r="O74" s="76">
        <f t="shared" si="7"/>
        <v>74150.430000000008</v>
      </c>
      <c r="P74" s="43"/>
      <c r="Q74" s="43">
        <v>2</v>
      </c>
      <c r="R74" s="43"/>
      <c r="S74" s="43">
        <v>2</v>
      </c>
      <c r="T74" s="43">
        <v>7</v>
      </c>
      <c r="U74" s="43"/>
      <c r="V74" s="70">
        <f t="shared" si="40"/>
        <v>2</v>
      </c>
      <c r="W74" s="70">
        <f t="shared" si="40"/>
        <v>9</v>
      </c>
      <c r="X74" s="70">
        <f t="shared" si="40"/>
        <v>0</v>
      </c>
      <c r="Y74" s="76">
        <f t="shared" si="8"/>
        <v>0</v>
      </c>
      <c r="Z74" s="76">
        <f t="shared" si="9"/>
        <v>8238.9366666666683</v>
      </c>
      <c r="AA74" s="76">
        <f t="shared" si="10"/>
        <v>0</v>
      </c>
      <c r="AB74" s="76">
        <f t="shared" si="11"/>
        <v>8238.9366666666683</v>
      </c>
      <c r="AC74" s="76">
        <f t="shared" si="12"/>
        <v>28836.278333333339</v>
      </c>
      <c r="AD74" s="76">
        <f t="shared" si="13"/>
        <v>0</v>
      </c>
      <c r="AE74" s="76">
        <f t="shared" si="14"/>
        <v>45314.151666666672</v>
      </c>
      <c r="AF74" s="76">
        <f t="shared" si="15"/>
        <v>22657.075833333336</v>
      </c>
      <c r="AG74" s="76">
        <v>0</v>
      </c>
      <c r="AH74" s="76">
        <f t="shared" si="34"/>
        <v>1769.7</v>
      </c>
      <c r="AI74" s="76">
        <f t="shared" si="18"/>
        <v>69740.927500000005</v>
      </c>
      <c r="AJ74" s="82"/>
      <c r="AK74" s="82"/>
      <c r="AL74" s="82"/>
      <c r="AM74" s="99"/>
      <c r="AN74" s="78">
        <f t="shared" si="19"/>
        <v>0</v>
      </c>
      <c r="AO74" s="99"/>
      <c r="AP74" s="78">
        <f t="shared" si="20"/>
        <v>0</v>
      </c>
      <c r="AQ74" s="78"/>
      <c r="AR74" s="78">
        <f t="shared" si="41"/>
        <v>0</v>
      </c>
      <c r="AS74" s="99"/>
      <c r="AT74" s="78">
        <f t="shared" si="21"/>
        <v>0</v>
      </c>
      <c r="AU74" s="99"/>
      <c r="AV74" s="78">
        <f t="shared" si="22"/>
        <v>0</v>
      </c>
      <c r="AW74" s="77">
        <f t="shared" si="42"/>
        <v>0</v>
      </c>
      <c r="AX74" s="78">
        <f t="shared" si="42"/>
        <v>0</v>
      </c>
      <c r="AY74" s="77">
        <f t="shared" si="43"/>
        <v>0</v>
      </c>
      <c r="AZ74" s="78">
        <f t="shared" si="43"/>
        <v>0</v>
      </c>
      <c r="BA74" s="100"/>
      <c r="BB74" s="177"/>
      <c r="BC74" s="177"/>
      <c r="BD74" s="177"/>
      <c r="BE74" s="78">
        <f t="shared" si="23"/>
        <v>0</v>
      </c>
      <c r="BF74" s="43"/>
      <c r="BG74" s="43"/>
      <c r="BH74" s="43"/>
      <c r="BI74" s="76">
        <f t="shared" si="24"/>
        <v>0</v>
      </c>
      <c r="BJ74" s="76">
        <f t="shared" si="25"/>
        <v>11</v>
      </c>
      <c r="BK74" s="76">
        <f t="shared" si="26"/>
        <v>16992.806875000002</v>
      </c>
      <c r="BL74" s="101"/>
      <c r="BM74" s="101"/>
      <c r="BN74" s="76"/>
      <c r="BO74" s="76"/>
      <c r="BP74" s="339"/>
      <c r="BQ74" s="101">
        <f t="shared" si="6"/>
        <v>0</v>
      </c>
      <c r="BR74" s="76">
        <f t="shared" si="27"/>
        <v>16992.806875000002</v>
      </c>
      <c r="BS74" s="76">
        <f t="shared" si="28"/>
        <v>47083.851666666669</v>
      </c>
      <c r="BT74" s="76">
        <f t="shared" si="29"/>
        <v>16992.806875000002</v>
      </c>
      <c r="BU74" s="76">
        <f t="shared" si="30"/>
        <v>22657.075833333336</v>
      </c>
      <c r="BV74" s="76">
        <f t="shared" si="31"/>
        <v>86733.734375</v>
      </c>
      <c r="BW74" s="173">
        <f t="shared" si="32"/>
        <v>1040804.8125</v>
      </c>
      <c r="BX74" s="370"/>
    </row>
    <row r="75" spans="1:77" s="2" customFormat="1" ht="14.25" customHeight="1" x14ac:dyDescent="0.3">
      <c r="A75" s="243">
        <v>54</v>
      </c>
      <c r="B75" s="48" t="s">
        <v>114</v>
      </c>
      <c r="C75" s="48" t="s">
        <v>163</v>
      </c>
      <c r="D75" s="43" t="s">
        <v>108</v>
      </c>
      <c r="E75" s="93" t="s">
        <v>115</v>
      </c>
      <c r="F75" s="86">
        <v>30</v>
      </c>
      <c r="G75" s="87">
        <v>41445</v>
      </c>
      <c r="H75" s="88">
        <v>43271</v>
      </c>
      <c r="I75" s="86" t="s">
        <v>185</v>
      </c>
      <c r="J75" s="43" t="s">
        <v>58</v>
      </c>
      <c r="K75" s="43" t="s">
        <v>116</v>
      </c>
      <c r="L75" s="89">
        <v>40.04</v>
      </c>
      <c r="M75" s="43">
        <v>4.5199999999999996</v>
      </c>
      <c r="N75" s="75">
        <v>17697</v>
      </c>
      <c r="O75" s="76">
        <f t="shared" si="7"/>
        <v>79990.439999999988</v>
      </c>
      <c r="P75" s="43"/>
      <c r="Q75" s="43"/>
      <c r="R75" s="43"/>
      <c r="S75" s="43">
        <v>17</v>
      </c>
      <c r="T75" s="43"/>
      <c r="U75" s="43"/>
      <c r="V75" s="70">
        <f t="shared" si="40"/>
        <v>17</v>
      </c>
      <c r="W75" s="70">
        <f t="shared" si="40"/>
        <v>0</v>
      </c>
      <c r="X75" s="70">
        <f t="shared" si="40"/>
        <v>0</v>
      </c>
      <c r="Y75" s="76">
        <f t="shared" si="8"/>
        <v>0</v>
      </c>
      <c r="Z75" s="76">
        <f t="shared" si="9"/>
        <v>0</v>
      </c>
      <c r="AA75" s="76">
        <f t="shared" si="10"/>
        <v>0</v>
      </c>
      <c r="AB75" s="76">
        <f t="shared" si="11"/>
        <v>75546.526666666658</v>
      </c>
      <c r="AC75" s="76">
        <f t="shared" si="12"/>
        <v>0</v>
      </c>
      <c r="AD75" s="76">
        <f t="shared" si="13"/>
        <v>0</v>
      </c>
      <c r="AE75" s="76">
        <f t="shared" si="14"/>
        <v>75546.526666666658</v>
      </c>
      <c r="AF75" s="76">
        <f t="shared" si="15"/>
        <v>37773.263333333329</v>
      </c>
      <c r="AG75" s="76">
        <f t="shared" si="37"/>
        <v>11331.978999999999</v>
      </c>
      <c r="AH75" s="76">
        <f t="shared" si="34"/>
        <v>3342.7666666666664</v>
      </c>
      <c r="AI75" s="76">
        <f t="shared" si="18"/>
        <v>127994.53566666665</v>
      </c>
      <c r="AJ75" s="82"/>
      <c r="AK75" s="82"/>
      <c r="AL75" s="82"/>
      <c r="AM75" s="99">
        <v>17</v>
      </c>
      <c r="AN75" s="78">
        <f t="shared" si="19"/>
        <v>6685.5333333333328</v>
      </c>
      <c r="AO75" s="99"/>
      <c r="AP75" s="78">
        <f t="shared" si="20"/>
        <v>0</v>
      </c>
      <c r="AQ75" s="78">
        <f t="shared" si="47"/>
        <v>17</v>
      </c>
      <c r="AR75" s="78">
        <f t="shared" si="41"/>
        <v>6685.5333333333328</v>
      </c>
      <c r="AS75" s="99"/>
      <c r="AT75" s="78">
        <f t="shared" si="21"/>
        <v>0</v>
      </c>
      <c r="AU75" s="99"/>
      <c r="AV75" s="78">
        <f t="shared" si="22"/>
        <v>0</v>
      </c>
      <c r="AW75" s="77">
        <f t="shared" si="42"/>
        <v>0</v>
      </c>
      <c r="AX75" s="78">
        <f t="shared" si="42"/>
        <v>0</v>
      </c>
      <c r="AY75" s="77">
        <f t="shared" si="43"/>
        <v>17</v>
      </c>
      <c r="AZ75" s="78">
        <f t="shared" si="43"/>
        <v>6685.5333333333328</v>
      </c>
      <c r="BA75" s="100" t="s">
        <v>203</v>
      </c>
      <c r="BB75" s="177">
        <v>1</v>
      </c>
      <c r="BC75" s="177"/>
      <c r="BD75" s="177"/>
      <c r="BE75" s="78">
        <f t="shared" si="23"/>
        <v>8848.5</v>
      </c>
      <c r="BF75" s="43"/>
      <c r="BG75" s="43"/>
      <c r="BH75" s="43"/>
      <c r="BI75" s="76">
        <f t="shared" si="24"/>
        <v>0</v>
      </c>
      <c r="BJ75" s="76">
        <f t="shared" si="25"/>
        <v>17</v>
      </c>
      <c r="BK75" s="76">
        <f t="shared" si="26"/>
        <v>28329.947499999998</v>
      </c>
      <c r="BL75" s="101"/>
      <c r="BM75" s="101">
        <f>(O75/18*BL75)*30%</f>
        <v>0</v>
      </c>
      <c r="BN75" s="76"/>
      <c r="BO75" s="76"/>
      <c r="BP75" s="378"/>
      <c r="BQ75" s="101">
        <f t="shared" si="6"/>
        <v>0</v>
      </c>
      <c r="BR75" s="76">
        <f t="shared" si="27"/>
        <v>43863.980833333335</v>
      </c>
      <c r="BS75" s="76">
        <f t="shared" si="28"/>
        <v>90221.272333333327</v>
      </c>
      <c r="BT75" s="76">
        <f t="shared" si="29"/>
        <v>43863.980833333335</v>
      </c>
      <c r="BU75" s="76">
        <f t="shared" si="30"/>
        <v>37773.263333333329</v>
      </c>
      <c r="BV75" s="76">
        <f t="shared" si="31"/>
        <v>171858.51649999997</v>
      </c>
      <c r="BW75" s="173">
        <f t="shared" si="32"/>
        <v>2062302.1979999996</v>
      </c>
      <c r="BX75" s="370"/>
    </row>
    <row r="76" spans="1:77" s="3" customFormat="1" ht="14.25" customHeight="1" x14ac:dyDescent="0.3">
      <c r="A76" s="242">
        <v>55</v>
      </c>
      <c r="B76" s="48" t="s">
        <v>309</v>
      </c>
      <c r="C76" s="48" t="s">
        <v>73</v>
      </c>
      <c r="D76" s="43" t="s">
        <v>61</v>
      </c>
      <c r="E76" s="93" t="s">
        <v>310</v>
      </c>
      <c r="F76" s="86">
        <v>143</v>
      </c>
      <c r="G76" s="87">
        <v>43829</v>
      </c>
      <c r="H76" s="87">
        <v>45656</v>
      </c>
      <c r="I76" s="86" t="s">
        <v>73</v>
      </c>
      <c r="J76" s="43">
        <v>2</v>
      </c>
      <c r="K76" s="43" t="s">
        <v>68</v>
      </c>
      <c r="L76" s="89">
        <v>2.04</v>
      </c>
      <c r="M76" s="43">
        <v>4.51</v>
      </c>
      <c r="N76" s="75">
        <v>17697</v>
      </c>
      <c r="O76" s="76">
        <f t="shared" si="7"/>
        <v>79813.47</v>
      </c>
      <c r="P76" s="43"/>
      <c r="Q76" s="43"/>
      <c r="R76" s="43"/>
      <c r="S76" s="43"/>
      <c r="T76" s="43">
        <v>7</v>
      </c>
      <c r="U76" s="43"/>
      <c r="V76" s="70">
        <f t="shared" si="40"/>
        <v>0</v>
      </c>
      <c r="W76" s="70">
        <f t="shared" si="40"/>
        <v>7</v>
      </c>
      <c r="X76" s="70">
        <f t="shared" si="40"/>
        <v>0</v>
      </c>
      <c r="Y76" s="76">
        <f t="shared" si="8"/>
        <v>0</v>
      </c>
      <c r="Z76" s="76">
        <f t="shared" si="9"/>
        <v>0</v>
      </c>
      <c r="AA76" s="76">
        <f t="shared" si="10"/>
        <v>0</v>
      </c>
      <c r="AB76" s="76">
        <f t="shared" si="11"/>
        <v>0</v>
      </c>
      <c r="AC76" s="76">
        <f t="shared" si="12"/>
        <v>31038.57166666667</v>
      </c>
      <c r="AD76" s="76">
        <f t="shared" si="13"/>
        <v>0</v>
      </c>
      <c r="AE76" s="76">
        <f t="shared" si="14"/>
        <v>31038.57166666667</v>
      </c>
      <c r="AF76" s="76">
        <f t="shared" si="15"/>
        <v>15519.285833333335</v>
      </c>
      <c r="AG76" s="76">
        <f t="shared" si="37"/>
        <v>4655.7857500000009</v>
      </c>
      <c r="AH76" s="76">
        <f t="shared" si="34"/>
        <v>1376.4333333333334</v>
      </c>
      <c r="AI76" s="76">
        <f t="shared" si="18"/>
        <v>52590.076583333343</v>
      </c>
      <c r="AJ76" s="82"/>
      <c r="AK76" s="82"/>
      <c r="AL76" s="82"/>
      <c r="AM76" s="99"/>
      <c r="AN76" s="78">
        <f t="shared" si="19"/>
        <v>0</v>
      </c>
      <c r="AO76" s="99"/>
      <c r="AP76" s="78">
        <f t="shared" si="20"/>
        <v>0</v>
      </c>
      <c r="AQ76" s="78"/>
      <c r="AR76" s="78">
        <f t="shared" si="41"/>
        <v>0</v>
      </c>
      <c r="AS76" s="99"/>
      <c r="AT76" s="78">
        <f t="shared" si="21"/>
        <v>0</v>
      </c>
      <c r="AU76" s="99"/>
      <c r="AV76" s="78">
        <f t="shared" si="22"/>
        <v>0</v>
      </c>
      <c r="AW76" s="77">
        <f t="shared" si="42"/>
        <v>0</v>
      </c>
      <c r="AX76" s="78">
        <f t="shared" si="42"/>
        <v>0</v>
      </c>
      <c r="AY76" s="77">
        <f t="shared" si="43"/>
        <v>0</v>
      </c>
      <c r="AZ76" s="78">
        <f t="shared" si="43"/>
        <v>0</v>
      </c>
      <c r="BA76" s="100"/>
      <c r="BB76" s="177"/>
      <c r="BC76" s="177"/>
      <c r="BD76" s="177"/>
      <c r="BE76" s="78">
        <f t="shared" si="23"/>
        <v>0</v>
      </c>
      <c r="BF76" s="43"/>
      <c r="BG76" s="43"/>
      <c r="BH76" s="43"/>
      <c r="BI76" s="76">
        <f t="shared" si="24"/>
        <v>0</v>
      </c>
      <c r="BJ76" s="76">
        <f t="shared" si="25"/>
        <v>7</v>
      </c>
      <c r="BK76" s="76">
        <f t="shared" si="26"/>
        <v>11639.464375</v>
      </c>
      <c r="BL76" s="101"/>
      <c r="BM76" s="101">
        <v>0</v>
      </c>
      <c r="BN76" s="76">
        <f t="shared" si="33"/>
        <v>7</v>
      </c>
      <c r="BO76" s="76">
        <f>(AE76+AF76)*30%</f>
        <v>13967.357250000001</v>
      </c>
      <c r="BP76" s="378"/>
      <c r="BQ76" s="101">
        <f t="shared" si="6"/>
        <v>0</v>
      </c>
      <c r="BR76" s="76">
        <f t="shared" si="27"/>
        <v>25606.821625</v>
      </c>
      <c r="BS76" s="76">
        <f t="shared" si="28"/>
        <v>37070.790750000007</v>
      </c>
      <c r="BT76" s="76">
        <f t="shared" si="29"/>
        <v>11639.464375</v>
      </c>
      <c r="BU76" s="76">
        <f t="shared" si="30"/>
        <v>29486.643083333336</v>
      </c>
      <c r="BV76" s="76">
        <f t="shared" si="31"/>
        <v>78196.898208333339</v>
      </c>
      <c r="BW76" s="173">
        <f t="shared" si="32"/>
        <v>938362.77850000001</v>
      </c>
      <c r="BX76" s="370" t="s">
        <v>271</v>
      </c>
    </row>
    <row r="77" spans="1:77" s="3" customFormat="1" ht="14.25" customHeight="1" x14ac:dyDescent="0.3">
      <c r="A77" s="243">
        <v>56</v>
      </c>
      <c r="B77" s="48" t="s">
        <v>117</v>
      </c>
      <c r="C77" s="48" t="s">
        <v>168</v>
      </c>
      <c r="D77" s="43" t="s">
        <v>61</v>
      </c>
      <c r="E77" s="93" t="s">
        <v>164</v>
      </c>
      <c r="F77" s="86">
        <v>90</v>
      </c>
      <c r="G77" s="87">
        <v>43453</v>
      </c>
      <c r="H77" s="87">
        <v>45279</v>
      </c>
      <c r="I77" s="86" t="s">
        <v>185</v>
      </c>
      <c r="J77" s="43">
        <v>1</v>
      </c>
      <c r="K77" s="43" t="s">
        <v>72</v>
      </c>
      <c r="L77" s="89">
        <v>16.09</v>
      </c>
      <c r="M77" s="43">
        <v>5.03</v>
      </c>
      <c r="N77" s="75">
        <v>17697</v>
      </c>
      <c r="O77" s="76">
        <f t="shared" si="7"/>
        <v>89015.91</v>
      </c>
      <c r="P77" s="43"/>
      <c r="Q77" s="43"/>
      <c r="R77" s="43"/>
      <c r="S77" s="43">
        <v>16</v>
      </c>
      <c r="T77" s="43"/>
      <c r="U77" s="43"/>
      <c r="V77" s="70">
        <f t="shared" si="40"/>
        <v>16</v>
      </c>
      <c r="W77" s="70">
        <f t="shared" si="40"/>
        <v>0</v>
      </c>
      <c r="X77" s="70">
        <f t="shared" si="40"/>
        <v>0</v>
      </c>
      <c r="Y77" s="76">
        <f t="shared" si="8"/>
        <v>0</v>
      </c>
      <c r="Z77" s="76">
        <f t="shared" si="9"/>
        <v>0</v>
      </c>
      <c r="AA77" s="76">
        <f t="shared" si="10"/>
        <v>0</v>
      </c>
      <c r="AB77" s="76">
        <f t="shared" si="11"/>
        <v>79125.253333333341</v>
      </c>
      <c r="AC77" s="76">
        <f t="shared" si="12"/>
        <v>0</v>
      </c>
      <c r="AD77" s="76">
        <f t="shared" si="13"/>
        <v>0</v>
      </c>
      <c r="AE77" s="76">
        <f t="shared" si="14"/>
        <v>79125.253333333341</v>
      </c>
      <c r="AF77" s="76">
        <f t="shared" si="15"/>
        <v>39562.626666666671</v>
      </c>
      <c r="AG77" s="76">
        <f t="shared" si="37"/>
        <v>11868.788</v>
      </c>
      <c r="AH77" s="76">
        <f t="shared" si="34"/>
        <v>3146.1333333333332</v>
      </c>
      <c r="AI77" s="76">
        <f t="shared" si="18"/>
        <v>133702.80133333334</v>
      </c>
      <c r="AJ77" s="82"/>
      <c r="AK77" s="82"/>
      <c r="AL77" s="82"/>
      <c r="AM77" s="99">
        <v>8</v>
      </c>
      <c r="AN77" s="78">
        <f t="shared" si="19"/>
        <v>3146.1333333333332</v>
      </c>
      <c r="AO77" s="99"/>
      <c r="AP77" s="78">
        <f t="shared" si="20"/>
        <v>0</v>
      </c>
      <c r="AQ77" s="78">
        <f>AM77+AO77</f>
        <v>8</v>
      </c>
      <c r="AR77" s="78">
        <f t="shared" si="41"/>
        <v>3146.1333333333332</v>
      </c>
      <c r="AS77" s="99"/>
      <c r="AT77" s="78">
        <f t="shared" si="21"/>
        <v>0</v>
      </c>
      <c r="AU77" s="99"/>
      <c r="AV77" s="78">
        <f t="shared" si="22"/>
        <v>0</v>
      </c>
      <c r="AW77" s="77">
        <f t="shared" si="42"/>
        <v>0</v>
      </c>
      <c r="AX77" s="78">
        <f t="shared" si="42"/>
        <v>0</v>
      </c>
      <c r="AY77" s="77">
        <f t="shared" si="43"/>
        <v>8</v>
      </c>
      <c r="AZ77" s="78">
        <f t="shared" si="43"/>
        <v>3146.1333333333332</v>
      </c>
      <c r="BA77" s="100" t="s">
        <v>379</v>
      </c>
      <c r="BB77" s="177">
        <v>0.5</v>
      </c>
      <c r="BC77" s="177"/>
      <c r="BD77" s="177"/>
      <c r="BE77" s="78">
        <f t="shared" si="23"/>
        <v>4424.25</v>
      </c>
      <c r="BF77" s="43"/>
      <c r="BG77" s="43"/>
      <c r="BH77" s="43"/>
      <c r="BI77" s="76">
        <f t="shared" si="24"/>
        <v>0</v>
      </c>
      <c r="BJ77" s="76">
        <f t="shared" si="25"/>
        <v>16</v>
      </c>
      <c r="BK77" s="76">
        <f t="shared" si="26"/>
        <v>29671.97</v>
      </c>
      <c r="BL77" s="101"/>
      <c r="BM77" s="101">
        <f>(O77/18*BL77)*30%</f>
        <v>0</v>
      </c>
      <c r="BN77" s="76">
        <f t="shared" si="33"/>
        <v>16</v>
      </c>
      <c r="BO77" s="76">
        <f>(AE77+AF77)*35%</f>
        <v>41540.758000000002</v>
      </c>
      <c r="BP77" s="339"/>
      <c r="BQ77" s="101">
        <f t="shared" si="6"/>
        <v>0</v>
      </c>
      <c r="BR77" s="76">
        <f t="shared" si="27"/>
        <v>78783.111333333334</v>
      </c>
      <c r="BS77" s="76">
        <f t="shared" si="28"/>
        <v>94140.174666666673</v>
      </c>
      <c r="BT77" s="76">
        <f t="shared" si="29"/>
        <v>37242.353333333333</v>
      </c>
      <c r="BU77" s="76">
        <f t="shared" si="30"/>
        <v>81103.38466666668</v>
      </c>
      <c r="BV77" s="76">
        <f t="shared" si="31"/>
        <v>212485.91266666667</v>
      </c>
      <c r="BW77" s="173">
        <f t="shared" si="32"/>
        <v>2549830.952</v>
      </c>
      <c r="BX77" s="370" t="s">
        <v>270</v>
      </c>
    </row>
    <row r="78" spans="1:77" s="153" customFormat="1" ht="14.25" customHeight="1" x14ac:dyDescent="0.3">
      <c r="A78" s="242">
        <v>57</v>
      </c>
      <c r="B78" s="48" t="s">
        <v>280</v>
      </c>
      <c r="C78" s="48" t="s">
        <v>298</v>
      </c>
      <c r="D78" s="43" t="s">
        <v>178</v>
      </c>
      <c r="E78" s="108" t="s">
        <v>470</v>
      </c>
      <c r="F78" s="86">
        <v>162</v>
      </c>
      <c r="G78" s="87">
        <v>43304</v>
      </c>
      <c r="H78" s="104" t="s">
        <v>282</v>
      </c>
      <c r="I78" s="86" t="s">
        <v>185</v>
      </c>
      <c r="J78" s="43" t="s">
        <v>58</v>
      </c>
      <c r="K78" s="43" t="s">
        <v>64</v>
      </c>
      <c r="L78" s="89">
        <v>19.03</v>
      </c>
      <c r="M78" s="43">
        <v>5.24</v>
      </c>
      <c r="N78" s="75">
        <v>17697</v>
      </c>
      <c r="O78" s="76">
        <f t="shared" si="7"/>
        <v>92732.28</v>
      </c>
      <c r="P78" s="43">
        <v>15</v>
      </c>
      <c r="Q78" s="43"/>
      <c r="R78" s="43"/>
      <c r="S78" s="43"/>
      <c r="T78" s="43"/>
      <c r="U78" s="43"/>
      <c r="V78" s="70">
        <f t="shared" si="40"/>
        <v>15</v>
      </c>
      <c r="W78" s="70">
        <f t="shared" si="40"/>
        <v>0</v>
      </c>
      <c r="X78" s="70">
        <f t="shared" si="40"/>
        <v>0</v>
      </c>
      <c r="Y78" s="76">
        <f t="shared" si="8"/>
        <v>77276.899999999994</v>
      </c>
      <c r="Z78" s="76">
        <f t="shared" si="9"/>
        <v>0</v>
      </c>
      <c r="AA78" s="76">
        <f t="shared" si="10"/>
        <v>0</v>
      </c>
      <c r="AB78" s="76">
        <f t="shared" si="11"/>
        <v>0</v>
      </c>
      <c r="AC78" s="76">
        <f t="shared" si="12"/>
        <v>0</v>
      </c>
      <c r="AD78" s="76">
        <f t="shared" si="13"/>
        <v>0</v>
      </c>
      <c r="AE78" s="76">
        <f t="shared" si="14"/>
        <v>77276.899999999994</v>
      </c>
      <c r="AF78" s="76">
        <f t="shared" si="15"/>
        <v>38638.449999999997</v>
      </c>
      <c r="AG78" s="76">
        <f t="shared" si="37"/>
        <v>11591.535</v>
      </c>
      <c r="AH78" s="76">
        <f t="shared" si="34"/>
        <v>0</v>
      </c>
      <c r="AI78" s="76">
        <f t="shared" si="18"/>
        <v>127506.88499999999</v>
      </c>
      <c r="AJ78" s="82"/>
      <c r="AK78" s="82"/>
      <c r="AL78" s="82"/>
      <c r="AM78" s="99">
        <v>15</v>
      </c>
      <c r="AN78" s="78">
        <f t="shared" si="19"/>
        <v>5899</v>
      </c>
      <c r="AO78" s="99"/>
      <c r="AP78" s="78">
        <f t="shared" si="20"/>
        <v>0</v>
      </c>
      <c r="AQ78" s="78">
        <f t="shared" ref="AQ78:AQ79" si="52">AM78+AO78</f>
        <v>15</v>
      </c>
      <c r="AR78" s="78">
        <f t="shared" si="41"/>
        <v>5899</v>
      </c>
      <c r="AS78" s="99"/>
      <c r="AT78" s="78">
        <f t="shared" si="21"/>
        <v>0</v>
      </c>
      <c r="AU78" s="99"/>
      <c r="AV78" s="78">
        <f t="shared" si="22"/>
        <v>0</v>
      </c>
      <c r="AW78" s="77">
        <f t="shared" si="42"/>
        <v>0</v>
      </c>
      <c r="AX78" s="78">
        <f t="shared" si="42"/>
        <v>0</v>
      </c>
      <c r="AY78" s="77">
        <f t="shared" si="43"/>
        <v>15</v>
      </c>
      <c r="AZ78" s="78">
        <f t="shared" si="43"/>
        <v>5899</v>
      </c>
      <c r="BA78" s="100" t="s">
        <v>386</v>
      </c>
      <c r="BB78" s="177">
        <v>1</v>
      </c>
      <c r="BC78" s="177"/>
      <c r="BD78" s="177"/>
      <c r="BE78" s="78">
        <f t="shared" si="23"/>
        <v>8848.5</v>
      </c>
      <c r="BF78" s="43"/>
      <c r="BG78" s="43"/>
      <c r="BH78" s="43"/>
      <c r="BI78" s="76">
        <f t="shared" si="24"/>
        <v>0</v>
      </c>
      <c r="BJ78" s="76">
        <f t="shared" si="25"/>
        <v>15</v>
      </c>
      <c r="BK78" s="76">
        <f t="shared" si="26"/>
        <v>28978.837499999998</v>
      </c>
      <c r="BL78" s="101"/>
      <c r="BM78" s="101">
        <f>(O78/18*BL78)*30%</f>
        <v>0</v>
      </c>
      <c r="BN78" s="76">
        <f t="shared" si="33"/>
        <v>15</v>
      </c>
      <c r="BO78" s="76">
        <f t="shared" si="39"/>
        <v>46366.14</v>
      </c>
      <c r="BP78" s="101">
        <v>15</v>
      </c>
      <c r="BQ78" s="101">
        <f t="shared" si="6"/>
        <v>5899.166666666667</v>
      </c>
      <c r="BR78" s="76">
        <f t="shared" si="27"/>
        <v>95991.644166666665</v>
      </c>
      <c r="BS78" s="76">
        <f t="shared" si="28"/>
        <v>94767.601666666669</v>
      </c>
      <c r="BT78" s="76">
        <f t="shared" si="29"/>
        <v>43726.337499999994</v>
      </c>
      <c r="BU78" s="76">
        <f t="shared" si="30"/>
        <v>85004.59</v>
      </c>
      <c r="BV78" s="76">
        <f t="shared" si="31"/>
        <v>223498.52916666667</v>
      </c>
      <c r="BW78" s="173">
        <f t="shared" si="32"/>
        <v>2681982.35</v>
      </c>
      <c r="BX78" s="371" t="s">
        <v>339</v>
      </c>
      <c r="BY78" s="154"/>
    </row>
    <row r="79" spans="1:77" s="1" customFormat="1" ht="14.25" customHeight="1" x14ac:dyDescent="0.3">
      <c r="A79" s="243">
        <v>58</v>
      </c>
      <c r="B79" s="75" t="s">
        <v>300</v>
      </c>
      <c r="C79" s="72" t="s">
        <v>218</v>
      </c>
      <c r="D79" s="70" t="s">
        <v>236</v>
      </c>
      <c r="E79" s="71" t="s">
        <v>301</v>
      </c>
      <c r="F79" s="86"/>
      <c r="G79" s="87"/>
      <c r="H79" s="87"/>
      <c r="I79" s="86"/>
      <c r="J79" s="70" t="s">
        <v>65</v>
      </c>
      <c r="K79" s="70" t="s">
        <v>83</v>
      </c>
      <c r="L79" s="74">
        <v>1.04</v>
      </c>
      <c r="M79" s="70">
        <v>3.36</v>
      </c>
      <c r="N79" s="75">
        <v>17697</v>
      </c>
      <c r="O79" s="76">
        <f t="shared" si="7"/>
        <v>59461.919999999998</v>
      </c>
      <c r="P79" s="70"/>
      <c r="Q79" s="70"/>
      <c r="R79" s="70"/>
      <c r="S79" s="70">
        <v>4</v>
      </c>
      <c r="T79" s="70">
        <v>5</v>
      </c>
      <c r="U79" s="70"/>
      <c r="V79" s="70">
        <f t="shared" si="40"/>
        <v>4</v>
      </c>
      <c r="W79" s="70">
        <f t="shared" si="40"/>
        <v>5</v>
      </c>
      <c r="X79" s="70">
        <f t="shared" si="40"/>
        <v>0</v>
      </c>
      <c r="Y79" s="76">
        <f t="shared" si="8"/>
        <v>0</v>
      </c>
      <c r="Z79" s="76">
        <f t="shared" si="9"/>
        <v>0</v>
      </c>
      <c r="AA79" s="76">
        <f t="shared" si="10"/>
        <v>0</v>
      </c>
      <c r="AB79" s="76">
        <f t="shared" si="11"/>
        <v>13213.76</v>
      </c>
      <c r="AC79" s="76">
        <f t="shared" si="12"/>
        <v>16517.2</v>
      </c>
      <c r="AD79" s="76">
        <f t="shared" si="13"/>
        <v>0</v>
      </c>
      <c r="AE79" s="76">
        <f t="shared" si="14"/>
        <v>29730.959999999999</v>
      </c>
      <c r="AF79" s="76">
        <f t="shared" si="15"/>
        <v>14865.48</v>
      </c>
      <c r="AG79" s="76">
        <f t="shared" si="37"/>
        <v>4459.6440000000002</v>
      </c>
      <c r="AH79" s="76">
        <f t="shared" si="34"/>
        <v>1769.7</v>
      </c>
      <c r="AI79" s="76">
        <f t="shared" si="18"/>
        <v>50825.784</v>
      </c>
      <c r="AJ79" s="82"/>
      <c r="AK79" s="82"/>
      <c r="AL79" s="82"/>
      <c r="AM79" s="83"/>
      <c r="AN79" s="78">
        <f t="shared" si="19"/>
        <v>0</v>
      </c>
      <c r="AO79" s="83">
        <v>4</v>
      </c>
      <c r="AP79" s="78">
        <f t="shared" si="20"/>
        <v>1966.3333333333333</v>
      </c>
      <c r="AQ79" s="78">
        <f t="shared" si="52"/>
        <v>4</v>
      </c>
      <c r="AR79" s="78">
        <f t="shared" si="41"/>
        <v>1966.3333333333333</v>
      </c>
      <c r="AS79" s="83">
        <v>2.5</v>
      </c>
      <c r="AT79" s="78">
        <f t="shared" si="21"/>
        <v>1228.9583333333333</v>
      </c>
      <c r="AU79" s="78"/>
      <c r="AV79" s="78">
        <f t="shared" si="22"/>
        <v>0</v>
      </c>
      <c r="AW79" s="77">
        <f t="shared" si="42"/>
        <v>2.5</v>
      </c>
      <c r="AX79" s="78">
        <f t="shared" si="42"/>
        <v>1228.9583333333333</v>
      </c>
      <c r="AY79" s="77">
        <f t="shared" si="43"/>
        <v>6.5</v>
      </c>
      <c r="AZ79" s="78">
        <f t="shared" si="43"/>
        <v>3195.2916666666665</v>
      </c>
      <c r="BA79" s="84" t="s">
        <v>380</v>
      </c>
      <c r="BB79" s="85"/>
      <c r="BC79" s="85">
        <v>0.5</v>
      </c>
      <c r="BD79" s="85"/>
      <c r="BE79" s="78">
        <f t="shared" si="23"/>
        <v>5309.0999999999995</v>
      </c>
      <c r="BF79" s="70"/>
      <c r="BG79" s="70"/>
      <c r="BH79" s="70"/>
      <c r="BI79" s="76">
        <f t="shared" si="24"/>
        <v>0</v>
      </c>
      <c r="BJ79" s="76">
        <f t="shared" si="25"/>
        <v>9</v>
      </c>
      <c r="BK79" s="76">
        <f t="shared" si="26"/>
        <v>11149.109999999999</v>
      </c>
      <c r="BL79" s="76"/>
      <c r="BM79" s="76"/>
      <c r="BN79" s="76"/>
      <c r="BO79" s="76"/>
      <c r="BP79" s="339"/>
      <c r="BQ79" s="101">
        <f t="shared" si="6"/>
        <v>0</v>
      </c>
      <c r="BR79" s="76">
        <f t="shared" si="27"/>
        <v>19653.501666666663</v>
      </c>
      <c r="BS79" s="76">
        <f t="shared" si="28"/>
        <v>35960.303999999996</v>
      </c>
      <c r="BT79" s="76">
        <f t="shared" si="29"/>
        <v>19653.501666666663</v>
      </c>
      <c r="BU79" s="76">
        <f t="shared" si="30"/>
        <v>14865.48</v>
      </c>
      <c r="BV79" s="76">
        <f t="shared" si="31"/>
        <v>70479.285666666663</v>
      </c>
      <c r="BW79" s="173">
        <f t="shared" si="32"/>
        <v>845751.42799999996</v>
      </c>
      <c r="BX79" s="370"/>
    </row>
    <row r="80" spans="1:77" s="2" customFormat="1" ht="14.25" customHeight="1" x14ac:dyDescent="0.3">
      <c r="A80" s="242">
        <v>59</v>
      </c>
      <c r="B80" s="48" t="s">
        <v>118</v>
      </c>
      <c r="C80" s="48" t="s">
        <v>111</v>
      </c>
      <c r="D80" s="43" t="s">
        <v>178</v>
      </c>
      <c r="E80" s="93" t="s">
        <v>302</v>
      </c>
      <c r="F80" s="97">
        <v>60</v>
      </c>
      <c r="G80" s="98">
        <v>42820</v>
      </c>
      <c r="H80" s="98">
        <v>44646</v>
      </c>
      <c r="I80" s="97" t="s">
        <v>111</v>
      </c>
      <c r="J80" s="43">
        <v>2</v>
      </c>
      <c r="K80" s="43" t="s">
        <v>68</v>
      </c>
      <c r="L80" s="89">
        <v>6.1</v>
      </c>
      <c r="M80" s="89">
        <v>4.66</v>
      </c>
      <c r="N80" s="75">
        <v>17697</v>
      </c>
      <c r="O80" s="76">
        <f t="shared" si="7"/>
        <v>82468.02</v>
      </c>
      <c r="P80" s="43"/>
      <c r="Q80" s="43">
        <v>3</v>
      </c>
      <c r="R80" s="43"/>
      <c r="S80" s="43">
        <v>9</v>
      </c>
      <c r="T80" s="43">
        <v>18</v>
      </c>
      <c r="U80" s="43"/>
      <c r="V80" s="70">
        <f t="shared" si="40"/>
        <v>9</v>
      </c>
      <c r="W80" s="70">
        <f t="shared" si="40"/>
        <v>21</v>
      </c>
      <c r="X80" s="70">
        <f t="shared" si="40"/>
        <v>0</v>
      </c>
      <c r="Y80" s="76">
        <f t="shared" si="8"/>
        <v>0</v>
      </c>
      <c r="Z80" s="76">
        <f t="shared" si="9"/>
        <v>13744.670000000002</v>
      </c>
      <c r="AA80" s="76">
        <f t="shared" si="10"/>
        <v>0</v>
      </c>
      <c r="AB80" s="76">
        <f t="shared" si="11"/>
        <v>41234.010000000009</v>
      </c>
      <c r="AC80" s="76">
        <f t="shared" si="12"/>
        <v>82468.020000000019</v>
      </c>
      <c r="AD80" s="76">
        <f t="shared" si="13"/>
        <v>0</v>
      </c>
      <c r="AE80" s="76">
        <f t="shared" si="14"/>
        <v>137446.70000000001</v>
      </c>
      <c r="AF80" s="76">
        <f t="shared" si="15"/>
        <v>68723.350000000006</v>
      </c>
      <c r="AG80" s="76">
        <f t="shared" si="37"/>
        <v>20617.005000000005</v>
      </c>
      <c r="AH80" s="76">
        <f t="shared" si="34"/>
        <v>5309.1</v>
      </c>
      <c r="AI80" s="76">
        <f t="shared" si="18"/>
        <v>232096.15500000003</v>
      </c>
      <c r="AJ80" s="82"/>
      <c r="AK80" s="82"/>
      <c r="AL80" s="82"/>
      <c r="AM80" s="99"/>
      <c r="AN80" s="78">
        <f t="shared" si="19"/>
        <v>0</v>
      </c>
      <c r="AO80" s="99"/>
      <c r="AP80" s="78">
        <f t="shared" si="20"/>
        <v>0</v>
      </c>
      <c r="AQ80" s="78">
        <f t="shared" ref="AQ80:AQ81" si="53">AM80+AO80</f>
        <v>0</v>
      </c>
      <c r="AR80" s="78">
        <f t="shared" si="41"/>
        <v>0</v>
      </c>
      <c r="AS80" s="99"/>
      <c r="AT80" s="78">
        <f t="shared" si="21"/>
        <v>0</v>
      </c>
      <c r="AU80" s="99"/>
      <c r="AV80" s="78">
        <f t="shared" si="22"/>
        <v>0</v>
      </c>
      <c r="AW80" s="77">
        <f t="shared" si="42"/>
        <v>0</v>
      </c>
      <c r="AX80" s="78">
        <f t="shared" si="42"/>
        <v>0</v>
      </c>
      <c r="AY80" s="77">
        <f t="shared" si="43"/>
        <v>0</v>
      </c>
      <c r="AZ80" s="78">
        <f t="shared" si="43"/>
        <v>0</v>
      </c>
      <c r="BA80" s="100" t="s">
        <v>196</v>
      </c>
      <c r="BB80" s="177"/>
      <c r="BC80" s="177">
        <v>1</v>
      </c>
      <c r="BD80" s="177"/>
      <c r="BE80" s="78">
        <f t="shared" si="23"/>
        <v>10618.199999999999</v>
      </c>
      <c r="BF80" s="43"/>
      <c r="BG80" s="43"/>
      <c r="BH80" s="43"/>
      <c r="BI80" s="76">
        <f t="shared" si="24"/>
        <v>0</v>
      </c>
      <c r="BJ80" s="76">
        <f t="shared" si="25"/>
        <v>30</v>
      </c>
      <c r="BK80" s="76">
        <f t="shared" si="26"/>
        <v>51542.512499999997</v>
      </c>
      <c r="BL80" s="101"/>
      <c r="BM80" s="101">
        <f>(O80/18*BL80)*30%</f>
        <v>0</v>
      </c>
      <c r="BN80" s="76"/>
      <c r="BO80" s="76"/>
      <c r="BP80" s="378"/>
      <c r="BQ80" s="101">
        <f t="shared" si="6"/>
        <v>0</v>
      </c>
      <c r="BR80" s="76">
        <f t="shared" si="27"/>
        <v>62160.712499999994</v>
      </c>
      <c r="BS80" s="76">
        <f t="shared" si="28"/>
        <v>163372.80500000002</v>
      </c>
      <c r="BT80" s="76">
        <f t="shared" si="29"/>
        <v>62160.712499999994</v>
      </c>
      <c r="BU80" s="76">
        <f t="shared" si="30"/>
        <v>68723.350000000006</v>
      </c>
      <c r="BV80" s="76">
        <f t="shared" si="31"/>
        <v>294256.86750000005</v>
      </c>
      <c r="BW80" s="173">
        <f t="shared" si="32"/>
        <v>3531082.4100000006</v>
      </c>
      <c r="BX80" s="370"/>
    </row>
    <row r="81" spans="1:77" s="3" customFormat="1" ht="14.25" customHeight="1" x14ac:dyDescent="0.3">
      <c r="A81" s="243">
        <v>60</v>
      </c>
      <c r="B81" s="48" t="s">
        <v>84</v>
      </c>
      <c r="C81" s="48" t="s">
        <v>372</v>
      </c>
      <c r="D81" s="43" t="s">
        <v>61</v>
      </c>
      <c r="E81" s="108" t="s">
        <v>303</v>
      </c>
      <c r="F81" s="48">
        <v>99</v>
      </c>
      <c r="G81" s="111">
        <v>43661</v>
      </c>
      <c r="H81" s="111">
        <v>45488</v>
      </c>
      <c r="I81" s="48" t="s">
        <v>185</v>
      </c>
      <c r="J81" s="43">
        <v>1</v>
      </c>
      <c r="K81" s="43" t="s">
        <v>72</v>
      </c>
      <c r="L81" s="89">
        <v>21.05</v>
      </c>
      <c r="M81" s="43">
        <v>5.12</v>
      </c>
      <c r="N81" s="75">
        <v>17697</v>
      </c>
      <c r="O81" s="76">
        <f t="shared" si="7"/>
        <v>90608.639999999999</v>
      </c>
      <c r="P81" s="43"/>
      <c r="Q81" s="43"/>
      <c r="R81" s="43"/>
      <c r="S81" s="43">
        <v>15</v>
      </c>
      <c r="T81" s="43"/>
      <c r="U81" s="43"/>
      <c r="V81" s="70">
        <f t="shared" si="40"/>
        <v>15</v>
      </c>
      <c r="W81" s="70">
        <f t="shared" si="40"/>
        <v>0</v>
      </c>
      <c r="X81" s="70">
        <f t="shared" si="40"/>
        <v>0</v>
      </c>
      <c r="Y81" s="76">
        <f t="shared" si="8"/>
        <v>0</v>
      </c>
      <c r="Z81" s="76">
        <f t="shared" si="9"/>
        <v>0</v>
      </c>
      <c r="AA81" s="76">
        <f t="shared" si="10"/>
        <v>0</v>
      </c>
      <c r="AB81" s="76">
        <f t="shared" si="11"/>
        <v>75507.199999999997</v>
      </c>
      <c r="AC81" s="76">
        <f t="shared" si="12"/>
        <v>0</v>
      </c>
      <c r="AD81" s="76">
        <f t="shared" si="13"/>
        <v>0</v>
      </c>
      <c r="AE81" s="76">
        <f t="shared" si="14"/>
        <v>75507.199999999997</v>
      </c>
      <c r="AF81" s="76">
        <f t="shared" si="15"/>
        <v>37753.599999999999</v>
      </c>
      <c r="AG81" s="76">
        <f t="shared" si="37"/>
        <v>11326.08</v>
      </c>
      <c r="AH81" s="76">
        <f t="shared" si="34"/>
        <v>2949.5</v>
      </c>
      <c r="AI81" s="76">
        <f t="shared" si="18"/>
        <v>127536.38</v>
      </c>
      <c r="AJ81" s="82"/>
      <c r="AK81" s="82"/>
      <c r="AL81" s="82"/>
      <c r="AM81" s="99">
        <v>15</v>
      </c>
      <c r="AN81" s="78">
        <f t="shared" si="19"/>
        <v>5899</v>
      </c>
      <c r="AO81" s="99"/>
      <c r="AP81" s="78">
        <f t="shared" si="20"/>
        <v>0</v>
      </c>
      <c r="AQ81" s="78">
        <f t="shared" si="53"/>
        <v>15</v>
      </c>
      <c r="AR81" s="78">
        <f t="shared" si="41"/>
        <v>5899</v>
      </c>
      <c r="AS81" s="99"/>
      <c r="AT81" s="78">
        <f t="shared" si="21"/>
        <v>0</v>
      </c>
      <c r="AU81" s="99"/>
      <c r="AV81" s="78">
        <f t="shared" si="22"/>
        <v>0</v>
      </c>
      <c r="AW81" s="77">
        <f t="shared" si="42"/>
        <v>0</v>
      </c>
      <c r="AX81" s="78">
        <f t="shared" si="42"/>
        <v>0</v>
      </c>
      <c r="AY81" s="77">
        <f t="shared" si="43"/>
        <v>15</v>
      </c>
      <c r="AZ81" s="78">
        <f t="shared" si="43"/>
        <v>5899</v>
      </c>
      <c r="BA81" s="100" t="s">
        <v>381</v>
      </c>
      <c r="BB81" s="177">
        <v>1</v>
      </c>
      <c r="BC81" s="177"/>
      <c r="BD81" s="177"/>
      <c r="BE81" s="78">
        <f t="shared" si="23"/>
        <v>8848.5</v>
      </c>
      <c r="BF81" s="43"/>
      <c r="BG81" s="43"/>
      <c r="BH81" s="43"/>
      <c r="BI81" s="76">
        <f t="shared" si="24"/>
        <v>0</v>
      </c>
      <c r="BJ81" s="76">
        <f t="shared" si="25"/>
        <v>15</v>
      </c>
      <c r="BK81" s="76">
        <f t="shared" si="26"/>
        <v>28315.200000000001</v>
      </c>
      <c r="BL81" s="101"/>
      <c r="BM81" s="101">
        <f>(O81/18*BL81)*30%</f>
        <v>0</v>
      </c>
      <c r="BN81" s="76">
        <f t="shared" si="33"/>
        <v>15</v>
      </c>
      <c r="BO81" s="76">
        <f>(AE81+AF81)*35%</f>
        <v>39641.279999999992</v>
      </c>
      <c r="BP81" s="339"/>
      <c r="BQ81" s="101">
        <f t="shared" si="6"/>
        <v>0</v>
      </c>
      <c r="BR81" s="76">
        <f t="shared" si="27"/>
        <v>82703.979999999981</v>
      </c>
      <c r="BS81" s="76">
        <f t="shared" si="28"/>
        <v>89782.78</v>
      </c>
      <c r="BT81" s="76">
        <f t="shared" si="29"/>
        <v>43062.7</v>
      </c>
      <c r="BU81" s="76">
        <f t="shared" si="30"/>
        <v>77394.87999999999</v>
      </c>
      <c r="BV81" s="76">
        <f t="shared" si="31"/>
        <v>210240.36</v>
      </c>
      <c r="BW81" s="173">
        <f t="shared" si="32"/>
        <v>2522884.3199999998</v>
      </c>
      <c r="BX81" s="370" t="s">
        <v>270</v>
      </c>
    </row>
    <row r="82" spans="1:77" s="2" customFormat="1" ht="14.25" customHeight="1" x14ac:dyDescent="0.3">
      <c r="A82" s="242">
        <v>61</v>
      </c>
      <c r="B82" s="48" t="s">
        <v>382</v>
      </c>
      <c r="C82" s="48" t="s">
        <v>245</v>
      </c>
      <c r="D82" s="43" t="s">
        <v>61</v>
      </c>
      <c r="E82" s="108" t="s">
        <v>383</v>
      </c>
      <c r="F82" s="48"/>
      <c r="G82" s="111"/>
      <c r="H82" s="111"/>
      <c r="I82" s="48"/>
      <c r="J82" s="43" t="s">
        <v>65</v>
      </c>
      <c r="K82" s="43" t="s">
        <v>62</v>
      </c>
      <c r="L82" s="89">
        <v>11.06</v>
      </c>
      <c r="M82" s="43">
        <v>4.38</v>
      </c>
      <c r="N82" s="75">
        <v>17697</v>
      </c>
      <c r="O82" s="76">
        <f t="shared" si="7"/>
        <v>77512.86</v>
      </c>
      <c r="P82" s="43"/>
      <c r="Q82" s="43"/>
      <c r="R82" s="43"/>
      <c r="S82" s="43"/>
      <c r="T82" s="43">
        <v>4</v>
      </c>
      <c r="U82" s="43"/>
      <c r="V82" s="70">
        <f t="shared" si="40"/>
        <v>0</v>
      </c>
      <c r="W82" s="70">
        <f t="shared" si="40"/>
        <v>4</v>
      </c>
      <c r="X82" s="70">
        <f t="shared" si="40"/>
        <v>0</v>
      </c>
      <c r="Y82" s="76">
        <f t="shared" si="8"/>
        <v>0</v>
      </c>
      <c r="Z82" s="76">
        <f t="shared" si="9"/>
        <v>0</v>
      </c>
      <c r="AA82" s="76">
        <f t="shared" si="10"/>
        <v>0</v>
      </c>
      <c r="AB82" s="76">
        <f t="shared" si="11"/>
        <v>0</v>
      </c>
      <c r="AC82" s="76">
        <f t="shared" si="12"/>
        <v>17225.080000000002</v>
      </c>
      <c r="AD82" s="76">
        <f t="shared" si="13"/>
        <v>0</v>
      </c>
      <c r="AE82" s="76">
        <f t="shared" si="14"/>
        <v>17225.080000000002</v>
      </c>
      <c r="AF82" s="76">
        <f t="shared" si="15"/>
        <v>8612.5400000000009</v>
      </c>
      <c r="AG82" s="76">
        <f t="shared" si="37"/>
        <v>2583.7620000000006</v>
      </c>
      <c r="AH82" s="76">
        <f t="shared" si="34"/>
        <v>786.5333333333333</v>
      </c>
      <c r="AI82" s="76">
        <f t="shared" si="18"/>
        <v>29207.915333333338</v>
      </c>
      <c r="AJ82" s="82"/>
      <c r="AK82" s="82"/>
      <c r="AL82" s="82"/>
      <c r="AM82" s="99"/>
      <c r="AN82" s="78">
        <f t="shared" si="19"/>
        <v>0</v>
      </c>
      <c r="AO82" s="99"/>
      <c r="AP82" s="78">
        <f t="shared" si="20"/>
        <v>0</v>
      </c>
      <c r="AQ82" s="78"/>
      <c r="AR82" s="78">
        <f t="shared" si="41"/>
        <v>0</v>
      </c>
      <c r="AS82" s="99"/>
      <c r="AT82" s="78">
        <f t="shared" si="21"/>
        <v>0</v>
      </c>
      <c r="AU82" s="99"/>
      <c r="AV82" s="78">
        <f t="shared" si="22"/>
        <v>0</v>
      </c>
      <c r="AW82" s="77">
        <f t="shared" si="42"/>
        <v>0</v>
      </c>
      <c r="AX82" s="78">
        <f t="shared" si="42"/>
        <v>0</v>
      </c>
      <c r="AY82" s="77">
        <f t="shared" si="43"/>
        <v>0</v>
      </c>
      <c r="AZ82" s="78">
        <f t="shared" si="43"/>
        <v>0</v>
      </c>
      <c r="BA82" s="100"/>
      <c r="BB82" s="177"/>
      <c r="BC82" s="177"/>
      <c r="BD82" s="177"/>
      <c r="BE82" s="78">
        <f t="shared" si="23"/>
        <v>0</v>
      </c>
      <c r="BF82" s="43"/>
      <c r="BG82" s="43"/>
      <c r="BH82" s="43"/>
      <c r="BI82" s="76">
        <f t="shared" si="24"/>
        <v>0</v>
      </c>
      <c r="BJ82" s="76">
        <f t="shared" si="25"/>
        <v>4</v>
      </c>
      <c r="BK82" s="76">
        <f t="shared" si="26"/>
        <v>6459.4050000000007</v>
      </c>
      <c r="BL82" s="101"/>
      <c r="BM82" s="101"/>
      <c r="BN82" s="76"/>
      <c r="BO82" s="76"/>
      <c r="BP82" s="378"/>
      <c r="BQ82" s="101">
        <f t="shared" si="6"/>
        <v>0</v>
      </c>
      <c r="BR82" s="76">
        <f t="shared" si="27"/>
        <v>6459.4050000000007</v>
      </c>
      <c r="BS82" s="76">
        <f t="shared" si="28"/>
        <v>20595.375333333337</v>
      </c>
      <c r="BT82" s="76">
        <f t="shared" si="29"/>
        <v>6459.4050000000007</v>
      </c>
      <c r="BU82" s="76">
        <f t="shared" si="30"/>
        <v>8612.5400000000009</v>
      </c>
      <c r="BV82" s="76">
        <f t="shared" si="31"/>
        <v>35667.320333333337</v>
      </c>
      <c r="BW82" s="173">
        <f t="shared" si="32"/>
        <v>428007.84400000004</v>
      </c>
      <c r="BX82" s="370"/>
    </row>
    <row r="83" spans="1:77" s="2" customFormat="1" ht="14.25" customHeight="1" x14ac:dyDescent="0.3">
      <c r="A83" s="243">
        <v>62</v>
      </c>
      <c r="B83" s="48" t="s">
        <v>382</v>
      </c>
      <c r="C83" s="48" t="s">
        <v>184</v>
      </c>
      <c r="D83" s="43" t="s">
        <v>61</v>
      </c>
      <c r="E83" s="108" t="s">
        <v>383</v>
      </c>
      <c r="F83" s="48"/>
      <c r="G83" s="111"/>
      <c r="H83" s="111"/>
      <c r="I83" s="48"/>
      <c r="J83" s="43" t="s">
        <v>65</v>
      </c>
      <c r="K83" s="43" t="s">
        <v>62</v>
      </c>
      <c r="L83" s="89">
        <v>11.06</v>
      </c>
      <c r="M83" s="43">
        <v>4.38</v>
      </c>
      <c r="N83" s="75">
        <v>17697</v>
      </c>
      <c r="O83" s="76">
        <f t="shared" si="7"/>
        <v>77512.86</v>
      </c>
      <c r="P83" s="43"/>
      <c r="Q83" s="43"/>
      <c r="R83" s="43"/>
      <c r="S83" s="43"/>
      <c r="T83" s="43">
        <v>6</v>
      </c>
      <c r="U83" s="43"/>
      <c r="V83" s="70">
        <f t="shared" si="40"/>
        <v>0</v>
      </c>
      <c r="W83" s="70">
        <f t="shared" si="40"/>
        <v>6</v>
      </c>
      <c r="X83" s="70">
        <f t="shared" si="40"/>
        <v>0</v>
      </c>
      <c r="Y83" s="76">
        <f t="shared" si="8"/>
        <v>0</v>
      </c>
      <c r="Z83" s="76">
        <f t="shared" si="9"/>
        <v>0</v>
      </c>
      <c r="AA83" s="76">
        <f t="shared" si="10"/>
        <v>0</v>
      </c>
      <c r="AB83" s="76">
        <f t="shared" si="11"/>
        <v>0</v>
      </c>
      <c r="AC83" s="76">
        <f t="shared" si="12"/>
        <v>25837.620000000003</v>
      </c>
      <c r="AD83" s="76">
        <f t="shared" si="13"/>
        <v>0</v>
      </c>
      <c r="AE83" s="76">
        <f t="shared" si="14"/>
        <v>25837.620000000003</v>
      </c>
      <c r="AF83" s="76">
        <f t="shared" si="15"/>
        <v>12918.810000000001</v>
      </c>
      <c r="AG83" s="76">
        <f t="shared" si="37"/>
        <v>3875.6430000000009</v>
      </c>
      <c r="AH83" s="76">
        <f t="shared" si="34"/>
        <v>1179.8</v>
      </c>
      <c r="AI83" s="76">
        <f t="shared" si="18"/>
        <v>43811.873000000007</v>
      </c>
      <c r="AJ83" s="82"/>
      <c r="AK83" s="82"/>
      <c r="AL83" s="82"/>
      <c r="AM83" s="99"/>
      <c r="AN83" s="78">
        <f t="shared" si="19"/>
        <v>0</v>
      </c>
      <c r="AO83" s="99"/>
      <c r="AP83" s="78">
        <f t="shared" si="20"/>
        <v>0</v>
      </c>
      <c r="AQ83" s="78"/>
      <c r="AR83" s="78">
        <f t="shared" si="41"/>
        <v>0</v>
      </c>
      <c r="AS83" s="99"/>
      <c r="AT83" s="78">
        <f t="shared" si="21"/>
        <v>0</v>
      </c>
      <c r="AU83" s="99"/>
      <c r="AV83" s="78">
        <f t="shared" si="22"/>
        <v>0</v>
      </c>
      <c r="AW83" s="77">
        <f t="shared" si="42"/>
        <v>0</v>
      </c>
      <c r="AX83" s="78">
        <f t="shared" si="42"/>
        <v>0</v>
      </c>
      <c r="AY83" s="77">
        <f t="shared" si="43"/>
        <v>0</v>
      </c>
      <c r="AZ83" s="78">
        <f t="shared" si="43"/>
        <v>0</v>
      </c>
      <c r="BA83" s="100"/>
      <c r="BB83" s="177"/>
      <c r="BC83" s="177"/>
      <c r="BD83" s="177"/>
      <c r="BE83" s="78">
        <f t="shared" si="23"/>
        <v>0</v>
      </c>
      <c r="BF83" s="43"/>
      <c r="BG83" s="43"/>
      <c r="BH83" s="43"/>
      <c r="BI83" s="76">
        <f t="shared" si="24"/>
        <v>0</v>
      </c>
      <c r="BJ83" s="76">
        <f t="shared" si="25"/>
        <v>6</v>
      </c>
      <c r="BK83" s="76">
        <f t="shared" si="26"/>
        <v>9689.1075000000001</v>
      </c>
      <c r="BL83" s="101"/>
      <c r="BM83" s="101"/>
      <c r="BN83" s="76"/>
      <c r="BO83" s="76"/>
      <c r="BP83" s="378"/>
      <c r="BQ83" s="101">
        <f t="shared" si="6"/>
        <v>0</v>
      </c>
      <c r="BR83" s="76">
        <f t="shared" si="27"/>
        <v>9689.1075000000001</v>
      </c>
      <c r="BS83" s="76">
        <f t="shared" si="28"/>
        <v>30893.063000000002</v>
      </c>
      <c r="BT83" s="76">
        <f t="shared" si="29"/>
        <v>9689.1075000000001</v>
      </c>
      <c r="BU83" s="76">
        <f t="shared" si="30"/>
        <v>12918.810000000001</v>
      </c>
      <c r="BV83" s="76">
        <f t="shared" si="31"/>
        <v>53500.980500000005</v>
      </c>
      <c r="BW83" s="173">
        <f t="shared" si="32"/>
        <v>642011.76600000006</v>
      </c>
      <c r="BX83" s="370"/>
    </row>
    <row r="84" spans="1:77" s="2" customFormat="1" ht="14.25" customHeight="1" x14ac:dyDescent="0.3">
      <c r="A84" s="242">
        <v>63</v>
      </c>
      <c r="B84" s="48" t="s">
        <v>382</v>
      </c>
      <c r="C84" s="48" t="s">
        <v>73</v>
      </c>
      <c r="D84" s="43" t="s">
        <v>61</v>
      </c>
      <c r="E84" s="108" t="s">
        <v>383</v>
      </c>
      <c r="F84" s="48"/>
      <c r="G84" s="111"/>
      <c r="H84" s="111"/>
      <c r="I84" s="48"/>
      <c r="J84" s="43" t="s">
        <v>65</v>
      </c>
      <c r="K84" s="43" t="s">
        <v>62</v>
      </c>
      <c r="L84" s="89">
        <v>11.06</v>
      </c>
      <c r="M84" s="43">
        <v>4.38</v>
      </c>
      <c r="N84" s="75">
        <v>17697</v>
      </c>
      <c r="O84" s="76">
        <f t="shared" si="7"/>
        <v>77512.86</v>
      </c>
      <c r="P84" s="43"/>
      <c r="Q84" s="43"/>
      <c r="R84" s="43"/>
      <c r="S84" s="43"/>
      <c r="T84" s="43">
        <v>9</v>
      </c>
      <c r="U84" s="43"/>
      <c r="V84" s="70">
        <f t="shared" si="40"/>
        <v>0</v>
      </c>
      <c r="W84" s="70">
        <f t="shared" si="40"/>
        <v>9</v>
      </c>
      <c r="X84" s="70">
        <f t="shared" si="40"/>
        <v>0</v>
      </c>
      <c r="Y84" s="76">
        <f t="shared" si="8"/>
        <v>0</v>
      </c>
      <c r="Z84" s="76">
        <f t="shared" si="9"/>
        <v>0</v>
      </c>
      <c r="AA84" s="76">
        <f t="shared" si="10"/>
        <v>0</v>
      </c>
      <c r="AB84" s="76">
        <f t="shared" si="11"/>
        <v>0</v>
      </c>
      <c r="AC84" s="76">
        <f t="shared" si="12"/>
        <v>38756.430000000008</v>
      </c>
      <c r="AD84" s="76">
        <f t="shared" si="13"/>
        <v>0</v>
      </c>
      <c r="AE84" s="76">
        <f t="shared" si="14"/>
        <v>38756.430000000008</v>
      </c>
      <c r="AF84" s="76">
        <f t="shared" si="15"/>
        <v>19378.215000000004</v>
      </c>
      <c r="AG84" s="76">
        <f t="shared" si="37"/>
        <v>5813.4645000000019</v>
      </c>
      <c r="AH84" s="76">
        <f t="shared" si="34"/>
        <v>1769.7</v>
      </c>
      <c r="AI84" s="76">
        <f t="shared" si="18"/>
        <v>65717.809500000018</v>
      </c>
      <c r="AJ84" s="82"/>
      <c r="AK84" s="82"/>
      <c r="AL84" s="82"/>
      <c r="AM84" s="99"/>
      <c r="AN84" s="78">
        <f t="shared" si="19"/>
        <v>0</v>
      </c>
      <c r="AO84" s="99"/>
      <c r="AP84" s="78">
        <f t="shared" si="20"/>
        <v>0</v>
      </c>
      <c r="AQ84" s="78"/>
      <c r="AR84" s="78">
        <f t="shared" si="41"/>
        <v>0</v>
      </c>
      <c r="AS84" s="99"/>
      <c r="AT84" s="78">
        <f t="shared" si="21"/>
        <v>0</v>
      </c>
      <c r="AU84" s="99"/>
      <c r="AV84" s="78">
        <f t="shared" si="22"/>
        <v>0</v>
      </c>
      <c r="AW84" s="77">
        <f t="shared" si="42"/>
        <v>0</v>
      </c>
      <c r="AX84" s="78">
        <f t="shared" si="42"/>
        <v>0</v>
      </c>
      <c r="AY84" s="77">
        <f t="shared" si="43"/>
        <v>0</v>
      </c>
      <c r="AZ84" s="78">
        <f t="shared" si="43"/>
        <v>0</v>
      </c>
      <c r="BA84" s="100"/>
      <c r="BB84" s="177"/>
      <c r="BC84" s="177"/>
      <c r="BD84" s="177"/>
      <c r="BE84" s="78">
        <f t="shared" si="23"/>
        <v>0</v>
      </c>
      <c r="BF84" s="43"/>
      <c r="BG84" s="43"/>
      <c r="BH84" s="43"/>
      <c r="BI84" s="76">
        <f t="shared" si="24"/>
        <v>0</v>
      </c>
      <c r="BJ84" s="76">
        <f t="shared" si="25"/>
        <v>9</v>
      </c>
      <c r="BK84" s="76">
        <f t="shared" si="26"/>
        <v>14533.661250000001</v>
      </c>
      <c r="BL84" s="101"/>
      <c r="BM84" s="101"/>
      <c r="BN84" s="76"/>
      <c r="BO84" s="76"/>
      <c r="BP84" s="378"/>
      <c r="BQ84" s="101">
        <f t="shared" si="6"/>
        <v>0</v>
      </c>
      <c r="BR84" s="76">
        <f t="shared" si="27"/>
        <v>14533.661250000001</v>
      </c>
      <c r="BS84" s="76">
        <f t="shared" si="28"/>
        <v>46339.594500000007</v>
      </c>
      <c r="BT84" s="76">
        <f t="shared" si="29"/>
        <v>14533.661250000001</v>
      </c>
      <c r="BU84" s="76">
        <f t="shared" si="30"/>
        <v>19378.215000000004</v>
      </c>
      <c r="BV84" s="76">
        <f t="shared" si="31"/>
        <v>80251.470750000022</v>
      </c>
      <c r="BW84" s="173">
        <f t="shared" si="32"/>
        <v>963017.64900000021</v>
      </c>
      <c r="BX84" s="370"/>
    </row>
    <row r="85" spans="1:77" s="2" customFormat="1" ht="14.25" customHeight="1" x14ac:dyDescent="0.3">
      <c r="A85" s="243">
        <v>64</v>
      </c>
      <c r="B85" s="48" t="s">
        <v>305</v>
      </c>
      <c r="C85" s="48" t="s">
        <v>100</v>
      </c>
      <c r="D85" s="43" t="s">
        <v>61</v>
      </c>
      <c r="E85" s="108" t="s">
        <v>306</v>
      </c>
      <c r="F85" s="48"/>
      <c r="G85" s="111"/>
      <c r="H85" s="111"/>
      <c r="I85" s="48"/>
      <c r="J85" s="43" t="s">
        <v>65</v>
      </c>
      <c r="K85" s="43" t="s">
        <v>62</v>
      </c>
      <c r="L85" s="89">
        <v>1.04</v>
      </c>
      <c r="M85" s="43">
        <v>4.1399999999999997</v>
      </c>
      <c r="N85" s="75">
        <v>17697</v>
      </c>
      <c r="O85" s="76">
        <f t="shared" si="7"/>
        <v>73265.579999999987</v>
      </c>
      <c r="P85" s="43"/>
      <c r="Q85" s="43"/>
      <c r="R85" s="43"/>
      <c r="S85" s="43"/>
      <c r="T85" s="43">
        <v>6</v>
      </c>
      <c r="U85" s="43"/>
      <c r="V85" s="70">
        <f t="shared" si="40"/>
        <v>0</v>
      </c>
      <c r="W85" s="70">
        <f t="shared" si="40"/>
        <v>6</v>
      </c>
      <c r="X85" s="70">
        <f t="shared" si="40"/>
        <v>0</v>
      </c>
      <c r="Y85" s="76">
        <f t="shared" si="8"/>
        <v>0</v>
      </c>
      <c r="Z85" s="76">
        <f t="shared" si="9"/>
        <v>0</v>
      </c>
      <c r="AA85" s="76">
        <f t="shared" si="10"/>
        <v>0</v>
      </c>
      <c r="AB85" s="76">
        <f t="shared" si="11"/>
        <v>0</v>
      </c>
      <c r="AC85" s="76">
        <f t="shared" si="12"/>
        <v>24421.859999999997</v>
      </c>
      <c r="AD85" s="76">
        <f t="shared" si="13"/>
        <v>0</v>
      </c>
      <c r="AE85" s="76">
        <f t="shared" si="14"/>
        <v>24421.859999999997</v>
      </c>
      <c r="AF85" s="76">
        <f t="shared" si="15"/>
        <v>12210.929999999998</v>
      </c>
      <c r="AG85" s="76"/>
      <c r="AH85" s="76">
        <f t="shared" si="34"/>
        <v>1179.8</v>
      </c>
      <c r="AI85" s="76">
        <f t="shared" si="18"/>
        <v>37812.589999999997</v>
      </c>
      <c r="AJ85" s="82"/>
      <c r="AK85" s="82"/>
      <c r="AL85" s="82"/>
      <c r="AM85" s="99"/>
      <c r="AN85" s="78">
        <f t="shared" si="19"/>
        <v>0</v>
      </c>
      <c r="AO85" s="99"/>
      <c r="AP85" s="78">
        <f t="shared" si="20"/>
        <v>0</v>
      </c>
      <c r="AQ85" s="78"/>
      <c r="AR85" s="78">
        <f t="shared" si="41"/>
        <v>0</v>
      </c>
      <c r="AS85" s="99"/>
      <c r="AT85" s="78">
        <f t="shared" si="21"/>
        <v>0</v>
      </c>
      <c r="AU85" s="99">
        <v>4.5</v>
      </c>
      <c r="AV85" s="78">
        <f t="shared" si="22"/>
        <v>1769.7</v>
      </c>
      <c r="AW85" s="77">
        <f t="shared" si="42"/>
        <v>4.5</v>
      </c>
      <c r="AX85" s="78">
        <f t="shared" si="42"/>
        <v>1769.7</v>
      </c>
      <c r="AY85" s="77">
        <f t="shared" si="43"/>
        <v>4.5</v>
      </c>
      <c r="AZ85" s="78">
        <f t="shared" si="43"/>
        <v>1769.7</v>
      </c>
      <c r="BA85" s="100" t="s">
        <v>384</v>
      </c>
      <c r="BB85" s="177"/>
      <c r="BC85" s="177">
        <v>1</v>
      </c>
      <c r="BD85" s="177"/>
      <c r="BE85" s="78">
        <f t="shared" si="23"/>
        <v>10618.199999999999</v>
      </c>
      <c r="BF85" s="43"/>
      <c r="BG85" s="43"/>
      <c r="BH85" s="43"/>
      <c r="BI85" s="76">
        <f t="shared" si="24"/>
        <v>0</v>
      </c>
      <c r="BJ85" s="76">
        <f t="shared" si="25"/>
        <v>6</v>
      </c>
      <c r="BK85" s="76">
        <f t="shared" si="26"/>
        <v>9158.1974999999984</v>
      </c>
      <c r="BL85" s="101"/>
      <c r="BM85" s="101"/>
      <c r="BN85" s="76"/>
      <c r="BO85" s="76"/>
      <c r="BP85" s="378"/>
      <c r="BQ85" s="101">
        <f t="shared" si="6"/>
        <v>0</v>
      </c>
      <c r="BR85" s="76">
        <f t="shared" si="27"/>
        <v>21546.097499999996</v>
      </c>
      <c r="BS85" s="76">
        <f t="shared" si="28"/>
        <v>25601.659999999996</v>
      </c>
      <c r="BT85" s="76">
        <f t="shared" si="29"/>
        <v>21546.097499999996</v>
      </c>
      <c r="BU85" s="76">
        <f t="shared" si="30"/>
        <v>12210.929999999998</v>
      </c>
      <c r="BV85" s="76">
        <f t="shared" si="31"/>
        <v>59358.687499999993</v>
      </c>
      <c r="BW85" s="173">
        <f t="shared" si="32"/>
        <v>712304.24999999988</v>
      </c>
      <c r="BX85" s="370"/>
    </row>
    <row r="86" spans="1:77" s="3" customFormat="1" ht="14.25" customHeight="1" x14ac:dyDescent="0.3">
      <c r="A86" s="242">
        <v>65</v>
      </c>
      <c r="B86" s="48" t="s">
        <v>254</v>
      </c>
      <c r="C86" s="48" t="s">
        <v>106</v>
      </c>
      <c r="D86" s="43" t="s">
        <v>61</v>
      </c>
      <c r="E86" s="93" t="s">
        <v>255</v>
      </c>
      <c r="F86" s="86">
        <v>121</v>
      </c>
      <c r="G86" s="87">
        <v>43189</v>
      </c>
      <c r="H86" s="87">
        <v>45015</v>
      </c>
      <c r="I86" s="86" t="s">
        <v>256</v>
      </c>
      <c r="J86" s="43" t="s">
        <v>58</v>
      </c>
      <c r="K86" s="43" t="s">
        <v>64</v>
      </c>
      <c r="L86" s="89">
        <v>19.04</v>
      </c>
      <c r="M86" s="89">
        <v>5.24</v>
      </c>
      <c r="N86" s="75">
        <v>17697</v>
      </c>
      <c r="O86" s="76">
        <f t="shared" si="7"/>
        <v>92732.28</v>
      </c>
      <c r="P86" s="43"/>
      <c r="Q86" s="43"/>
      <c r="R86" s="43"/>
      <c r="S86" s="43"/>
      <c r="T86" s="43">
        <v>6</v>
      </c>
      <c r="U86" s="43"/>
      <c r="V86" s="70">
        <f t="shared" si="40"/>
        <v>0</v>
      </c>
      <c r="W86" s="70">
        <f t="shared" si="40"/>
        <v>6</v>
      </c>
      <c r="X86" s="70">
        <f t="shared" si="40"/>
        <v>0</v>
      </c>
      <c r="Y86" s="76">
        <f t="shared" si="8"/>
        <v>0</v>
      </c>
      <c r="Z86" s="76">
        <f t="shared" si="9"/>
        <v>0</v>
      </c>
      <c r="AA86" s="76">
        <f t="shared" si="10"/>
        <v>0</v>
      </c>
      <c r="AB86" s="76">
        <f t="shared" si="11"/>
        <v>0</v>
      </c>
      <c r="AC86" s="76">
        <f t="shared" si="12"/>
        <v>30910.76</v>
      </c>
      <c r="AD86" s="76">
        <f t="shared" si="13"/>
        <v>0</v>
      </c>
      <c r="AE86" s="76">
        <f t="shared" si="14"/>
        <v>30910.76</v>
      </c>
      <c r="AF86" s="76">
        <f t="shared" si="15"/>
        <v>15455.38</v>
      </c>
      <c r="AG86" s="76">
        <f t="shared" si="37"/>
        <v>4636.6140000000005</v>
      </c>
      <c r="AH86" s="76">
        <f t="shared" si="34"/>
        <v>1179.8</v>
      </c>
      <c r="AI86" s="76">
        <f t="shared" si="18"/>
        <v>52182.554000000004</v>
      </c>
      <c r="AJ86" s="82"/>
      <c r="AK86" s="82"/>
      <c r="AL86" s="82"/>
      <c r="AM86" s="99"/>
      <c r="AN86" s="78">
        <f t="shared" si="19"/>
        <v>0</v>
      </c>
      <c r="AO86" s="99"/>
      <c r="AP86" s="78">
        <f t="shared" si="20"/>
        <v>0</v>
      </c>
      <c r="AQ86" s="78">
        <f t="shared" ref="AQ86:AQ95" si="54">AM86+AO86</f>
        <v>0</v>
      </c>
      <c r="AR86" s="78">
        <f t="shared" si="41"/>
        <v>0</v>
      </c>
      <c r="AS86" s="99"/>
      <c r="AT86" s="78">
        <f t="shared" si="21"/>
        <v>0</v>
      </c>
      <c r="AU86" s="99">
        <v>4</v>
      </c>
      <c r="AV86" s="78">
        <f t="shared" si="22"/>
        <v>1573.0666666666666</v>
      </c>
      <c r="AW86" s="77">
        <f t="shared" si="42"/>
        <v>4</v>
      </c>
      <c r="AX86" s="78">
        <f t="shared" si="42"/>
        <v>1573.0666666666666</v>
      </c>
      <c r="AY86" s="77">
        <v>5</v>
      </c>
      <c r="AZ86" s="78">
        <f t="shared" si="43"/>
        <v>1573.0666666666666</v>
      </c>
      <c r="BA86" s="100"/>
      <c r="BB86" s="177"/>
      <c r="BC86" s="177"/>
      <c r="BD86" s="177"/>
      <c r="BE86" s="78">
        <f t="shared" si="23"/>
        <v>0</v>
      </c>
      <c r="BF86" s="43"/>
      <c r="BG86" s="43"/>
      <c r="BH86" s="43"/>
      <c r="BI86" s="76">
        <f t="shared" si="24"/>
        <v>0</v>
      </c>
      <c r="BJ86" s="76">
        <f t="shared" si="25"/>
        <v>6</v>
      </c>
      <c r="BK86" s="76">
        <f t="shared" si="26"/>
        <v>11591.534999999998</v>
      </c>
      <c r="BL86" s="101"/>
      <c r="BM86" s="101">
        <f>(O86/18*BL86)*30%</f>
        <v>0</v>
      </c>
      <c r="BN86" s="76">
        <f t="shared" si="33"/>
        <v>6</v>
      </c>
      <c r="BO86" s="76">
        <f t="shared" ref="BO86" si="55">(AE86+AF86)*40%</f>
        <v>18546.456000000002</v>
      </c>
      <c r="BP86" s="378"/>
      <c r="BQ86" s="101">
        <f t="shared" si="6"/>
        <v>0</v>
      </c>
      <c r="BR86" s="76">
        <f t="shared" si="27"/>
        <v>31711.057666666668</v>
      </c>
      <c r="BS86" s="76">
        <f t="shared" si="28"/>
        <v>36727.173999999999</v>
      </c>
      <c r="BT86" s="76">
        <f t="shared" si="29"/>
        <v>13164.601666666666</v>
      </c>
      <c r="BU86" s="76">
        <f t="shared" si="30"/>
        <v>34001.836000000003</v>
      </c>
      <c r="BV86" s="76">
        <f t="shared" si="31"/>
        <v>83893.611666666664</v>
      </c>
      <c r="BW86" s="173">
        <f t="shared" si="32"/>
        <v>1006723.34</v>
      </c>
      <c r="BX86" s="370" t="s">
        <v>339</v>
      </c>
    </row>
    <row r="87" spans="1:77" s="3" customFormat="1" ht="14.25" customHeight="1" x14ac:dyDescent="0.3">
      <c r="A87" s="243">
        <v>66</v>
      </c>
      <c r="B87" s="48" t="s">
        <v>171</v>
      </c>
      <c r="C87" s="48" t="s">
        <v>80</v>
      </c>
      <c r="D87" s="43" t="s">
        <v>61</v>
      </c>
      <c r="E87" s="93" t="s">
        <v>172</v>
      </c>
      <c r="F87" s="86">
        <v>104</v>
      </c>
      <c r="G87" s="87">
        <v>43823</v>
      </c>
      <c r="H87" s="87">
        <v>45650</v>
      </c>
      <c r="I87" s="86" t="s">
        <v>186</v>
      </c>
      <c r="J87" s="43" t="s">
        <v>58</v>
      </c>
      <c r="K87" s="43" t="s">
        <v>64</v>
      </c>
      <c r="L87" s="89">
        <v>26.02</v>
      </c>
      <c r="M87" s="89">
        <v>5.41</v>
      </c>
      <c r="N87" s="75">
        <v>17697</v>
      </c>
      <c r="O87" s="76">
        <f t="shared" ref="O87:O95" si="56">N87*M87</f>
        <v>95740.77</v>
      </c>
      <c r="P87" s="43"/>
      <c r="Q87" s="43">
        <v>20</v>
      </c>
      <c r="R87" s="43"/>
      <c r="S87" s="43"/>
      <c r="T87" s="43">
        <v>5</v>
      </c>
      <c r="U87" s="43"/>
      <c r="V87" s="70">
        <f t="shared" si="40"/>
        <v>0</v>
      </c>
      <c r="W87" s="70">
        <f t="shared" si="40"/>
        <v>25</v>
      </c>
      <c r="X87" s="70">
        <f t="shared" si="40"/>
        <v>0</v>
      </c>
      <c r="Y87" s="76">
        <f t="shared" ref="Y87:Y150" si="57">SUM(O87/18*P87)</f>
        <v>0</v>
      </c>
      <c r="Z87" s="76">
        <f t="shared" ref="Z87:Z150" si="58">SUM(O87/18*Q87)</f>
        <v>106378.63333333335</v>
      </c>
      <c r="AA87" s="76">
        <f t="shared" ref="AA87:AA150" si="59">SUM(O87/18*R87)</f>
        <v>0</v>
      </c>
      <c r="AB87" s="76">
        <f t="shared" ref="AB87:AB150" si="60">SUM(O87/18*S87)</f>
        <v>0</v>
      </c>
      <c r="AC87" s="76">
        <f t="shared" ref="AC87:AC150" si="61">SUM(O87/18*T87)</f>
        <v>26594.658333333336</v>
      </c>
      <c r="AD87" s="76">
        <f t="shared" ref="AD87:AD150" si="62">SUM(O87/18*U87)</f>
        <v>0</v>
      </c>
      <c r="AE87" s="76">
        <f t="shared" ref="AE87:AE150" si="63">SUM(Y87:AD87)</f>
        <v>132973.29166666669</v>
      </c>
      <c r="AF87" s="76">
        <f t="shared" si="15"/>
        <v>66486.645833333343</v>
      </c>
      <c r="AG87" s="76">
        <f t="shared" si="37"/>
        <v>19945.993750000005</v>
      </c>
      <c r="AH87" s="76">
        <f t="shared" si="34"/>
        <v>983.16666666666663</v>
      </c>
      <c r="AI87" s="76">
        <f t="shared" ref="AI87:AI95" si="64">AH87+AG87+AF87+AE87</f>
        <v>220389.09791666671</v>
      </c>
      <c r="AJ87" s="82"/>
      <c r="AK87" s="82"/>
      <c r="AL87" s="82"/>
      <c r="AM87" s="99"/>
      <c r="AN87" s="78">
        <f t="shared" ref="AN87:AN95" si="65">N87/18*AM87*40%</f>
        <v>0</v>
      </c>
      <c r="AO87" s="99"/>
      <c r="AP87" s="78">
        <f t="shared" ref="AP87:AP95" si="66">N87/18*AO87*50%</f>
        <v>0</v>
      </c>
      <c r="AQ87" s="78">
        <f t="shared" si="54"/>
        <v>0</v>
      </c>
      <c r="AR87" s="78">
        <f t="shared" si="41"/>
        <v>0</v>
      </c>
      <c r="AS87" s="99"/>
      <c r="AT87" s="78">
        <f t="shared" ref="AT87:AT95" si="67">N87/18*AS87*50%</f>
        <v>0</v>
      </c>
      <c r="AU87" s="99">
        <v>25</v>
      </c>
      <c r="AV87" s="78">
        <f t="shared" ref="AV87:AV95" si="68">N87/18*AU87*40%</f>
        <v>9831.6666666666661</v>
      </c>
      <c r="AW87" s="77">
        <f t="shared" si="42"/>
        <v>25</v>
      </c>
      <c r="AX87" s="78">
        <f t="shared" si="42"/>
        <v>9831.6666666666661</v>
      </c>
      <c r="AY87" s="77">
        <f t="shared" si="43"/>
        <v>25</v>
      </c>
      <c r="AZ87" s="78">
        <f t="shared" si="43"/>
        <v>9831.6666666666661</v>
      </c>
      <c r="BA87" s="100"/>
      <c r="BB87" s="177"/>
      <c r="BC87" s="177"/>
      <c r="BD87" s="177"/>
      <c r="BE87" s="78">
        <f t="shared" ref="BE87:BE95" si="69">SUM(N87*BB87)*50%+(N87*BC87)*60%+(N87*BD87)*60%</f>
        <v>0</v>
      </c>
      <c r="BF87" s="43"/>
      <c r="BG87" s="43"/>
      <c r="BH87" s="43"/>
      <c r="BI87" s="76">
        <f t="shared" ref="BI87:BI140" si="70">SUM(N87*BF87*20%)+(N87*BG87)*30%</f>
        <v>0</v>
      </c>
      <c r="BJ87" s="76">
        <f t="shared" ref="BJ87:BJ94" si="71">V87+W87+X87</f>
        <v>25</v>
      </c>
      <c r="BK87" s="76">
        <f t="shared" ref="BK87:BK95" si="72">(O87/18*BJ87)*1.25*30%</f>
        <v>49864.984375000007</v>
      </c>
      <c r="BL87" s="101"/>
      <c r="BM87" s="101">
        <f>(O87/18*BL87)*30%</f>
        <v>0</v>
      </c>
      <c r="BN87" s="76">
        <f t="shared" si="33"/>
        <v>25</v>
      </c>
      <c r="BO87" s="76">
        <f t="shared" ref="BO87:BO152" si="73">(AE87+AF87)*40%</f>
        <v>79783.97500000002</v>
      </c>
      <c r="BP87" s="378">
        <v>5</v>
      </c>
      <c r="BQ87" s="101">
        <f t="shared" ref="BQ87:BQ95" si="74">7079/18*BP87</f>
        <v>1966.3888888888889</v>
      </c>
      <c r="BR87" s="76">
        <f t="shared" ref="BR87:BR95" si="75">AJ87+AK87+AL87+AZ87+BE87+BI87+BK87+BM87+BO87+BQ87</f>
        <v>141447.01493055557</v>
      </c>
      <c r="BS87" s="76">
        <f t="shared" ref="BS87:BS150" si="76">AE87+AG87+AH87+AJ87+AK87+AL87+BI87+BQ87</f>
        <v>155868.84097222221</v>
      </c>
      <c r="BT87" s="76">
        <f t="shared" ref="BT87:BT150" si="77">AZ87+BE87+BK87+BM87</f>
        <v>59696.651041666672</v>
      </c>
      <c r="BU87" s="76">
        <f t="shared" ref="BU87:BU150" si="78">AF87+BO87</f>
        <v>146270.62083333335</v>
      </c>
      <c r="BV87" s="76">
        <f t="shared" ref="BV87:BV150" si="79">SUM(AI87+BR87)</f>
        <v>361836.11284722225</v>
      </c>
      <c r="BW87" s="173">
        <f t="shared" ref="BW87:BW150" si="80">BV87*12</f>
        <v>4342033.354166667</v>
      </c>
      <c r="BX87" s="370" t="s">
        <v>339</v>
      </c>
    </row>
    <row r="88" spans="1:77" s="2" customFormat="1" ht="14.25" customHeight="1" x14ac:dyDescent="0.3">
      <c r="A88" s="243">
        <v>68</v>
      </c>
      <c r="B88" s="48" t="s">
        <v>137</v>
      </c>
      <c r="C88" s="48" t="s">
        <v>73</v>
      </c>
      <c r="D88" s="43" t="s">
        <v>61</v>
      </c>
      <c r="E88" s="93" t="s">
        <v>74</v>
      </c>
      <c r="F88" s="86">
        <v>75</v>
      </c>
      <c r="G88" s="87">
        <v>43189</v>
      </c>
      <c r="H88" s="87">
        <v>45015</v>
      </c>
      <c r="I88" s="86" t="s">
        <v>73</v>
      </c>
      <c r="J88" s="43">
        <v>1</v>
      </c>
      <c r="K88" s="43" t="s">
        <v>72</v>
      </c>
      <c r="L88" s="89">
        <v>22.09</v>
      </c>
      <c r="M88" s="43">
        <v>5.12</v>
      </c>
      <c r="N88" s="75">
        <v>17697</v>
      </c>
      <c r="O88" s="76">
        <f t="shared" si="56"/>
        <v>90608.639999999999</v>
      </c>
      <c r="P88" s="43"/>
      <c r="Q88" s="43">
        <v>7</v>
      </c>
      <c r="R88" s="43">
        <v>7</v>
      </c>
      <c r="S88" s="43"/>
      <c r="T88" s="43">
        <v>13</v>
      </c>
      <c r="U88" s="43"/>
      <c r="V88" s="70">
        <f t="shared" si="40"/>
        <v>0</v>
      </c>
      <c r="W88" s="70">
        <f t="shared" si="40"/>
        <v>20</v>
      </c>
      <c r="X88" s="70">
        <f t="shared" si="40"/>
        <v>7</v>
      </c>
      <c r="Y88" s="76">
        <f t="shared" si="57"/>
        <v>0</v>
      </c>
      <c r="Z88" s="76">
        <f t="shared" si="58"/>
        <v>35236.693333333336</v>
      </c>
      <c r="AA88" s="76">
        <f t="shared" si="59"/>
        <v>35236.693333333336</v>
      </c>
      <c r="AB88" s="76">
        <f t="shared" si="60"/>
        <v>0</v>
      </c>
      <c r="AC88" s="76">
        <f t="shared" si="61"/>
        <v>65439.573333333334</v>
      </c>
      <c r="AD88" s="76">
        <f t="shared" si="62"/>
        <v>0</v>
      </c>
      <c r="AE88" s="76">
        <f t="shared" si="63"/>
        <v>135912.96000000002</v>
      </c>
      <c r="AF88" s="76">
        <f t="shared" si="15"/>
        <v>67956.48000000001</v>
      </c>
      <c r="AG88" s="76">
        <f t="shared" ref="AG88:AG93" si="81">(AE88+AF88)*10%</f>
        <v>20386.944000000003</v>
      </c>
      <c r="AH88" s="76">
        <f t="shared" ref="AH88:AH95" si="82">SUM(N88/18*S88+N88/18*T88+N88/18*U88)*20%</f>
        <v>2556.2333333333336</v>
      </c>
      <c r="AI88" s="76">
        <f t="shared" si="64"/>
        <v>226812.61733333336</v>
      </c>
      <c r="AJ88" s="82"/>
      <c r="AK88" s="82"/>
      <c r="AL88" s="82"/>
      <c r="AM88" s="99"/>
      <c r="AN88" s="78">
        <f t="shared" si="65"/>
        <v>0</v>
      </c>
      <c r="AO88" s="99"/>
      <c r="AP88" s="78">
        <f t="shared" si="66"/>
        <v>0</v>
      </c>
      <c r="AQ88" s="78">
        <f t="shared" si="54"/>
        <v>0</v>
      </c>
      <c r="AR88" s="78">
        <f t="shared" si="41"/>
        <v>0</v>
      </c>
      <c r="AS88" s="99"/>
      <c r="AT88" s="78">
        <f t="shared" si="67"/>
        <v>0</v>
      </c>
      <c r="AU88" s="99"/>
      <c r="AV88" s="78">
        <f t="shared" si="68"/>
        <v>0</v>
      </c>
      <c r="AW88" s="77">
        <f t="shared" si="42"/>
        <v>0</v>
      </c>
      <c r="AX88" s="78">
        <f t="shared" si="42"/>
        <v>0</v>
      </c>
      <c r="AY88" s="77">
        <f t="shared" si="43"/>
        <v>0</v>
      </c>
      <c r="AZ88" s="78">
        <f t="shared" si="43"/>
        <v>0</v>
      </c>
      <c r="BA88" s="100" t="s">
        <v>392</v>
      </c>
      <c r="BB88" s="100"/>
      <c r="BC88" s="100">
        <v>1</v>
      </c>
      <c r="BD88" s="100"/>
      <c r="BE88" s="78">
        <f t="shared" si="69"/>
        <v>10618.199999999999</v>
      </c>
      <c r="BF88" s="43"/>
      <c r="BG88" s="43"/>
      <c r="BH88" s="43"/>
      <c r="BI88" s="76">
        <f t="shared" si="70"/>
        <v>0</v>
      </c>
      <c r="BJ88" s="76">
        <f t="shared" si="71"/>
        <v>27</v>
      </c>
      <c r="BK88" s="76">
        <f t="shared" si="72"/>
        <v>50967.359999999993</v>
      </c>
      <c r="BL88" s="101"/>
      <c r="BM88" s="101">
        <f>(O88/18*BL88)*30%</f>
        <v>0</v>
      </c>
      <c r="BN88" s="76"/>
      <c r="BO88" s="76"/>
      <c r="BP88" s="378"/>
      <c r="BQ88" s="101">
        <f t="shared" si="74"/>
        <v>0</v>
      </c>
      <c r="BR88" s="76">
        <f t="shared" si="75"/>
        <v>61585.55999999999</v>
      </c>
      <c r="BS88" s="76">
        <f t="shared" si="76"/>
        <v>158856.13733333338</v>
      </c>
      <c r="BT88" s="76">
        <f t="shared" si="77"/>
        <v>61585.55999999999</v>
      </c>
      <c r="BU88" s="76">
        <f t="shared" si="78"/>
        <v>67956.48000000001</v>
      </c>
      <c r="BV88" s="76">
        <f t="shared" si="79"/>
        <v>288398.17733333335</v>
      </c>
      <c r="BW88" s="173">
        <f t="shared" si="80"/>
        <v>3460778.1280000005</v>
      </c>
      <c r="BX88" s="370"/>
    </row>
    <row r="89" spans="1:77" s="3" customFormat="1" ht="14.25" customHeight="1" x14ac:dyDescent="0.3">
      <c r="A89" s="242">
        <v>69</v>
      </c>
      <c r="B89" s="48" t="s">
        <v>121</v>
      </c>
      <c r="C89" s="48" t="s">
        <v>122</v>
      </c>
      <c r="D89" s="43" t="s">
        <v>61</v>
      </c>
      <c r="E89" s="93" t="s">
        <v>123</v>
      </c>
      <c r="F89" s="86">
        <v>81</v>
      </c>
      <c r="G89" s="98">
        <v>43304</v>
      </c>
      <c r="H89" s="88">
        <v>45130</v>
      </c>
      <c r="I89" s="86" t="s">
        <v>192</v>
      </c>
      <c r="J89" s="43" t="s">
        <v>58</v>
      </c>
      <c r="K89" s="43" t="s">
        <v>64</v>
      </c>
      <c r="L89" s="89">
        <v>25.06</v>
      </c>
      <c r="M89" s="43">
        <v>5.41</v>
      </c>
      <c r="N89" s="75">
        <v>17697</v>
      </c>
      <c r="O89" s="76">
        <f t="shared" si="56"/>
        <v>95740.77</v>
      </c>
      <c r="P89" s="43"/>
      <c r="Q89" s="43">
        <v>4</v>
      </c>
      <c r="R89" s="43">
        <v>6</v>
      </c>
      <c r="S89" s="43"/>
      <c r="T89" s="43">
        <v>6</v>
      </c>
      <c r="U89" s="43"/>
      <c r="V89" s="70">
        <f t="shared" si="40"/>
        <v>0</v>
      </c>
      <c r="W89" s="70">
        <f t="shared" si="40"/>
        <v>10</v>
      </c>
      <c r="X89" s="70">
        <f t="shared" si="40"/>
        <v>6</v>
      </c>
      <c r="Y89" s="76">
        <f t="shared" si="57"/>
        <v>0</v>
      </c>
      <c r="Z89" s="76">
        <f t="shared" si="58"/>
        <v>21275.726666666669</v>
      </c>
      <c r="AA89" s="76">
        <f t="shared" si="59"/>
        <v>31913.590000000004</v>
      </c>
      <c r="AB89" s="76">
        <f t="shared" si="60"/>
        <v>0</v>
      </c>
      <c r="AC89" s="76">
        <f t="shared" si="61"/>
        <v>31913.590000000004</v>
      </c>
      <c r="AD89" s="76">
        <f t="shared" si="62"/>
        <v>0</v>
      </c>
      <c r="AE89" s="76">
        <f t="shared" si="63"/>
        <v>85102.906666666677</v>
      </c>
      <c r="AF89" s="76">
        <f t="shared" ref="AF89:AF152" si="83">AE89*50%</f>
        <v>42551.453333333338</v>
      </c>
      <c r="AG89" s="76">
        <f t="shared" si="81"/>
        <v>12765.436000000002</v>
      </c>
      <c r="AH89" s="76">
        <f t="shared" si="82"/>
        <v>1179.8</v>
      </c>
      <c r="AI89" s="76">
        <f t="shared" si="64"/>
        <v>141599.59600000002</v>
      </c>
      <c r="AJ89" s="82"/>
      <c r="AK89" s="82"/>
      <c r="AL89" s="82"/>
      <c r="AM89" s="99"/>
      <c r="AN89" s="78">
        <f t="shared" si="65"/>
        <v>0</v>
      </c>
      <c r="AO89" s="99"/>
      <c r="AP89" s="78">
        <f t="shared" si="66"/>
        <v>0</v>
      </c>
      <c r="AQ89" s="78">
        <f t="shared" si="54"/>
        <v>0</v>
      </c>
      <c r="AR89" s="78">
        <f t="shared" si="41"/>
        <v>0</v>
      </c>
      <c r="AS89" s="99"/>
      <c r="AT89" s="78">
        <f t="shared" si="67"/>
        <v>0</v>
      </c>
      <c r="AU89" s="99">
        <v>13</v>
      </c>
      <c r="AV89" s="78">
        <f t="shared" si="68"/>
        <v>5112.4666666666672</v>
      </c>
      <c r="AW89" s="77">
        <f t="shared" si="42"/>
        <v>13</v>
      </c>
      <c r="AX89" s="78">
        <f t="shared" si="42"/>
        <v>5112.4666666666672</v>
      </c>
      <c r="AY89" s="77">
        <f t="shared" si="43"/>
        <v>13</v>
      </c>
      <c r="AZ89" s="78">
        <f t="shared" si="43"/>
        <v>5112.4666666666672</v>
      </c>
      <c r="BA89" s="100" t="s">
        <v>206</v>
      </c>
      <c r="BB89" s="177"/>
      <c r="BC89" s="177"/>
      <c r="BD89" s="177">
        <v>0.5</v>
      </c>
      <c r="BE89" s="78">
        <f t="shared" si="69"/>
        <v>5309.0999999999995</v>
      </c>
      <c r="BF89" s="43">
        <v>1</v>
      </c>
      <c r="BG89" s="43"/>
      <c r="BH89" s="43"/>
      <c r="BI89" s="76">
        <f t="shared" si="70"/>
        <v>3539.4</v>
      </c>
      <c r="BJ89" s="76">
        <f t="shared" si="71"/>
        <v>16</v>
      </c>
      <c r="BK89" s="76">
        <f t="shared" si="72"/>
        <v>31913.590000000004</v>
      </c>
      <c r="BL89" s="101"/>
      <c r="BM89" s="101">
        <v>35394</v>
      </c>
      <c r="BN89" s="76">
        <f t="shared" ref="BN89:BN148" si="84">V89+W89+X89</f>
        <v>16</v>
      </c>
      <c r="BO89" s="76">
        <f t="shared" si="73"/>
        <v>51061.744000000006</v>
      </c>
      <c r="BP89" s="339"/>
      <c r="BQ89" s="101">
        <f t="shared" si="74"/>
        <v>0</v>
      </c>
      <c r="BR89" s="76">
        <f t="shared" si="75"/>
        <v>132330.30066666668</v>
      </c>
      <c r="BS89" s="76">
        <f t="shared" si="76"/>
        <v>102587.54266666668</v>
      </c>
      <c r="BT89" s="76">
        <f t="shared" si="77"/>
        <v>77729.156666666677</v>
      </c>
      <c r="BU89" s="76">
        <f t="shared" si="78"/>
        <v>93613.197333333344</v>
      </c>
      <c r="BV89" s="76">
        <f t="shared" si="79"/>
        <v>273929.89666666673</v>
      </c>
      <c r="BW89" s="173">
        <f t="shared" si="80"/>
        <v>3287158.7600000007</v>
      </c>
      <c r="BX89" s="370" t="s">
        <v>266</v>
      </c>
      <c r="BY89" s="136" t="s">
        <v>366</v>
      </c>
    </row>
    <row r="90" spans="1:77" s="3" customFormat="1" ht="14.25" customHeight="1" x14ac:dyDescent="0.3">
      <c r="A90" s="243">
        <v>70</v>
      </c>
      <c r="B90" s="48" t="s">
        <v>121</v>
      </c>
      <c r="C90" s="48" t="s">
        <v>70</v>
      </c>
      <c r="D90" s="43" t="s">
        <v>61</v>
      </c>
      <c r="E90" s="93" t="s">
        <v>123</v>
      </c>
      <c r="F90" s="86">
        <v>81</v>
      </c>
      <c r="G90" s="98">
        <v>43304</v>
      </c>
      <c r="H90" s="88">
        <v>45130</v>
      </c>
      <c r="I90" s="86" t="s">
        <v>192</v>
      </c>
      <c r="J90" s="43" t="s">
        <v>58</v>
      </c>
      <c r="K90" s="43" t="s">
        <v>64</v>
      </c>
      <c r="L90" s="89">
        <v>25.06</v>
      </c>
      <c r="M90" s="43">
        <v>5.41</v>
      </c>
      <c r="N90" s="75">
        <v>17697</v>
      </c>
      <c r="O90" s="76">
        <f t="shared" si="56"/>
        <v>95740.77</v>
      </c>
      <c r="P90" s="43"/>
      <c r="Q90" s="43">
        <v>2</v>
      </c>
      <c r="R90" s="43"/>
      <c r="S90" s="43"/>
      <c r="T90" s="43">
        <v>2</v>
      </c>
      <c r="U90" s="43"/>
      <c r="V90" s="70">
        <f t="shared" si="40"/>
        <v>0</v>
      </c>
      <c r="W90" s="70">
        <f t="shared" si="40"/>
        <v>4</v>
      </c>
      <c r="X90" s="70">
        <f t="shared" si="40"/>
        <v>0</v>
      </c>
      <c r="Y90" s="76">
        <f t="shared" si="57"/>
        <v>0</v>
      </c>
      <c r="Z90" s="76">
        <f t="shared" si="58"/>
        <v>10637.863333333335</v>
      </c>
      <c r="AA90" s="76">
        <f t="shared" si="59"/>
        <v>0</v>
      </c>
      <c r="AB90" s="76">
        <f t="shared" si="60"/>
        <v>0</v>
      </c>
      <c r="AC90" s="76">
        <f t="shared" si="61"/>
        <v>10637.863333333335</v>
      </c>
      <c r="AD90" s="76">
        <f t="shared" si="62"/>
        <v>0</v>
      </c>
      <c r="AE90" s="76">
        <f t="shared" si="63"/>
        <v>21275.726666666669</v>
      </c>
      <c r="AF90" s="76">
        <f t="shared" si="83"/>
        <v>10637.863333333335</v>
      </c>
      <c r="AG90" s="76">
        <f t="shared" si="81"/>
        <v>3191.3590000000004</v>
      </c>
      <c r="AH90" s="76">
        <f t="shared" si="82"/>
        <v>393.26666666666665</v>
      </c>
      <c r="AI90" s="76">
        <f t="shared" si="64"/>
        <v>35498.215666666671</v>
      </c>
      <c r="AJ90" s="82"/>
      <c r="AK90" s="82"/>
      <c r="AL90" s="82"/>
      <c r="AM90" s="99"/>
      <c r="AN90" s="78">
        <f t="shared" si="65"/>
        <v>0</v>
      </c>
      <c r="AO90" s="99"/>
      <c r="AP90" s="78">
        <f t="shared" si="66"/>
        <v>0</v>
      </c>
      <c r="AQ90" s="78">
        <f t="shared" si="54"/>
        <v>0</v>
      </c>
      <c r="AR90" s="78">
        <f t="shared" si="41"/>
        <v>0</v>
      </c>
      <c r="AS90" s="99"/>
      <c r="AT90" s="78">
        <f t="shared" si="67"/>
        <v>0</v>
      </c>
      <c r="AU90" s="99"/>
      <c r="AV90" s="78">
        <f t="shared" si="68"/>
        <v>0</v>
      </c>
      <c r="AW90" s="77">
        <f t="shared" si="42"/>
        <v>0</v>
      </c>
      <c r="AX90" s="78">
        <f t="shared" si="42"/>
        <v>0</v>
      </c>
      <c r="AY90" s="77">
        <f t="shared" si="43"/>
        <v>0</v>
      </c>
      <c r="AZ90" s="78">
        <f t="shared" si="43"/>
        <v>0</v>
      </c>
      <c r="BA90" s="100"/>
      <c r="BB90" s="177"/>
      <c r="BC90" s="177"/>
      <c r="BD90" s="177"/>
      <c r="BE90" s="78">
        <f t="shared" si="69"/>
        <v>0</v>
      </c>
      <c r="BF90" s="43"/>
      <c r="BG90" s="43"/>
      <c r="BH90" s="43"/>
      <c r="BI90" s="76">
        <f t="shared" si="70"/>
        <v>0</v>
      </c>
      <c r="BJ90" s="76">
        <f t="shared" si="71"/>
        <v>4</v>
      </c>
      <c r="BK90" s="76">
        <f t="shared" si="72"/>
        <v>7978.3975000000009</v>
      </c>
      <c r="BL90" s="101"/>
      <c r="BM90" s="101">
        <f>(O90/18*BL90)*30%</f>
        <v>0</v>
      </c>
      <c r="BN90" s="76">
        <f t="shared" si="84"/>
        <v>4</v>
      </c>
      <c r="BO90" s="76">
        <f t="shared" si="73"/>
        <v>12765.436000000002</v>
      </c>
      <c r="BP90" s="339"/>
      <c r="BQ90" s="101">
        <f t="shared" si="74"/>
        <v>0</v>
      </c>
      <c r="BR90" s="76">
        <f t="shared" si="75"/>
        <v>20743.833500000001</v>
      </c>
      <c r="BS90" s="76">
        <f t="shared" si="76"/>
        <v>24860.352333333336</v>
      </c>
      <c r="BT90" s="76">
        <f t="shared" si="77"/>
        <v>7978.3975000000009</v>
      </c>
      <c r="BU90" s="76">
        <f t="shared" si="78"/>
        <v>23403.299333333336</v>
      </c>
      <c r="BV90" s="76">
        <f t="shared" si="79"/>
        <v>56242.049166666671</v>
      </c>
      <c r="BW90" s="173">
        <f t="shared" si="80"/>
        <v>674904.59000000008</v>
      </c>
      <c r="BX90" s="370" t="s">
        <v>266</v>
      </c>
      <c r="BY90" s="347"/>
    </row>
    <row r="91" spans="1:77" s="2" customFormat="1" ht="14.25" customHeight="1" x14ac:dyDescent="0.3">
      <c r="A91" s="242">
        <v>71</v>
      </c>
      <c r="B91" s="48" t="s">
        <v>268</v>
      </c>
      <c r="C91" s="48" t="s">
        <v>385</v>
      </c>
      <c r="D91" s="43" t="s">
        <v>178</v>
      </c>
      <c r="E91" s="108" t="s">
        <v>299</v>
      </c>
      <c r="F91" s="86"/>
      <c r="G91" s="87"/>
      <c r="H91" s="87"/>
      <c r="I91" s="86"/>
      <c r="J91" s="43" t="s">
        <v>65</v>
      </c>
      <c r="K91" s="43" t="s">
        <v>62</v>
      </c>
      <c r="L91" s="89">
        <v>3.04</v>
      </c>
      <c r="M91" s="43">
        <v>4.2300000000000004</v>
      </c>
      <c r="N91" s="75">
        <v>17697</v>
      </c>
      <c r="O91" s="76">
        <f t="shared" si="56"/>
        <v>74858.310000000012</v>
      </c>
      <c r="P91" s="43">
        <v>17</v>
      </c>
      <c r="Q91" s="43"/>
      <c r="R91" s="43"/>
      <c r="S91" s="43"/>
      <c r="T91" s="43"/>
      <c r="U91" s="43"/>
      <c r="V91" s="70">
        <f t="shared" si="40"/>
        <v>17</v>
      </c>
      <c r="W91" s="70">
        <f t="shared" si="40"/>
        <v>0</v>
      </c>
      <c r="X91" s="70">
        <f t="shared" si="40"/>
        <v>0</v>
      </c>
      <c r="Y91" s="76">
        <f t="shared" si="57"/>
        <v>70699.515000000014</v>
      </c>
      <c r="Z91" s="76">
        <f t="shared" si="58"/>
        <v>0</v>
      </c>
      <c r="AA91" s="76">
        <f t="shared" si="59"/>
        <v>0</v>
      </c>
      <c r="AB91" s="76">
        <f t="shared" si="60"/>
        <v>0</v>
      </c>
      <c r="AC91" s="76">
        <f t="shared" si="61"/>
        <v>0</v>
      </c>
      <c r="AD91" s="76">
        <f t="shared" si="62"/>
        <v>0</v>
      </c>
      <c r="AE91" s="76">
        <f t="shared" si="63"/>
        <v>70699.515000000014</v>
      </c>
      <c r="AF91" s="76">
        <f t="shared" si="83"/>
        <v>35349.757500000007</v>
      </c>
      <c r="AG91" s="76">
        <f t="shared" si="81"/>
        <v>10604.927250000002</v>
      </c>
      <c r="AH91" s="76">
        <f t="shared" si="82"/>
        <v>0</v>
      </c>
      <c r="AI91" s="76">
        <f t="shared" si="64"/>
        <v>116654.19975000003</v>
      </c>
      <c r="AJ91" s="82"/>
      <c r="AK91" s="82"/>
      <c r="AL91" s="82"/>
      <c r="AM91" s="99">
        <v>17</v>
      </c>
      <c r="AN91" s="78">
        <f t="shared" si="65"/>
        <v>6685.5333333333328</v>
      </c>
      <c r="AO91" s="99"/>
      <c r="AP91" s="78">
        <f t="shared" si="66"/>
        <v>0</v>
      </c>
      <c r="AQ91" s="78">
        <f t="shared" si="54"/>
        <v>17</v>
      </c>
      <c r="AR91" s="78">
        <f t="shared" si="41"/>
        <v>6685.5333333333328</v>
      </c>
      <c r="AS91" s="99"/>
      <c r="AT91" s="78">
        <f t="shared" si="67"/>
        <v>0</v>
      </c>
      <c r="AU91" s="99"/>
      <c r="AV91" s="78">
        <f t="shared" si="68"/>
        <v>0</v>
      </c>
      <c r="AW91" s="77">
        <f t="shared" si="42"/>
        <v>0</v>
      </c>
      <c r="AX91" s="78">
        <f t="shared" si="42"/>
        <v>0</v>
      </c>
      <c r="AY91" s="77">
        <f t="shared" si="43"/>
        <v>17</v>
      </c>
      <c r="AZ91" s="78">
        <f t="shared" si="43"/>
        <v>6685.5333333333328</v>
      </c>
      <c r="BA91" s="100" t="s">
        <v>197</v>
      </c>
      <c r="BB91" s="177">
        <v>1</v>
      </c>
      <c r="BC91" s="177"/>
      <c r="BD91" s="177"/>
      <c r="BE91" s="78">
        <f t="shared" si="69"/>
        <v>8848.5</v>
      </c>
      <c r="BF91" s="43"/>
      <c r="BG91" s="43"/>
      <c r="BH91" s="43"/>
      <c r="BI91" s="76">
        <f t="shared" si="70"/>
        <v>0</v>
      </c>
      <c r="BJ91" s="76">
        <f t="shared" si="71"/>
        <v>17</v>
      </c>
      <c r="BK91" s="76">
        <f t="shared" si="72"/>
        <v>26512.318125000005</v>
      </c>
      <c r="BL91" s="101"/>
      <c r="BM91" s="101">
        <f>(O91/18*BL91)*30%</f>
        <v>0</v>
      </c>
      <c r="BN91" s="76"/>
      <c r="BO91" s="76"/>
      <c r="BP91" s="378"/>
      <c r="BQ91" s="101">
        <f t="shared" si="74"/>
        <v>0</v>
      </c>
      <c r="BR91" s="76">
        <f t="shared" si="75"/>
        <v>42046.351458333338</v>
      </c>
      <c r="BS91" s="76">
        <f t="shared" si="76"/>
        <v>81304.442250000022</v>
      </c>
      <c r="BT91" s="76">
        <f t="shared" si="77"/>
        <v>42046.351458333338</v>
      </c>
      <c r="BU91" s="76">
        <f t="shared" si="78"/>
        <v>35349.757500000007</v>
      </c>
      <c r="BV91" s="76">
        <f t="shared" si="79"/>
        <v>158700.55120833337</v>
      </c>
      <c r="BW91" s="173">
        <f t="shared" si="80"/>
        <v>1904406.6145000006</v>
      </c>
      <c r="BX91" s="370"/>
      <c r="BY91" s="131"/>
    </row>
    <row r="92" spans="1:77" s="2" customFormat="1" ht="14.25" customHeight="1" x14ac:dyDescent="0.3">
      <c r="A92" s="243">
        <v>72</v>
      </c>
      <c r="B92" s="48" t="s">
        <v>173</v>
      </c>
      <c r="C92" s="48" t="s">
        <v>166</v>
      </c>
      <c r="D92" s="43" t="s">
        <v>61</v>
      </c>
      <c r="E92" s="108" t="s">
        <v>307</v>
      </c>
      <c r="F92" s="86">
        <v>53</v>
      </c>
      <c r="G92" s="87">
        <v>42559</v>
      </c>
      <c r="H92" s="87">
        <v>44385</v>
      </c>
      <c r="I92" s="86" t="s">
        <v>185</v>
      </c>
      <c r="J92" s="43" t="s">
        <v>71</v>
      </c>
      <c r="K92" s="43" t="s">
        <v>72</v>
      </c>
      <c r="L92" s="89">
        <v>24.04</v>
      </c>
      <c r="M92" s="43">
        <v>5.12</v>
      </c>
      <c r="N92" s="75">
        <v>17697</v>
      </c>
      <c r="O92" s="76">
        <f t="shared" si="56"/>
        <v>90608.639999999999</v>
      </c>
      <c r="P92" s="43"/>
      <c r="Q92" s="43"/>
      <c r="R92" s="43"/>
      <c r="S92" s="43">
        <v>15</v>
      </c>
      <c r="T92" s="43"/>
      <c r="U92" s="43"/>
      <c r="V92" s="70">
        <f t="shared" si="40"/>
        <v>15</v>
      </c>
      <c r="W92" s="70">
        <f t="shared" si="40"/>
        <v>0</v>
      </c>
      <c r="X92" s="70">
        <f t="shared" si="40"/>
        <v>0</v>
      </c>
      <c r="Y92" s="76">
        <f t="shared" si="57"/>
        <v>0</v>
      </c>
      <c r="Z92" s="76">
        <f t="shared" si="58"/>
        <v>0</v>
      </c>
      <c r="AA92" s="76">
        <f t="shared" si="59"/>
        <v>0</v>
      </c>
      <c r="AB92" s="76">
        <f t="shared" si="60"/>
        <v>75507.199999999997</v>
      </c>
      <c r="AC92" s="76">
        <f t="shared" si="61"/>
        <v>0</v>
      </c>
      <c r="AD92" s="76">
        <f t="shared" si="62"/>
        <v>0</v>
      </c>
      <c r="AE92" s="76">
        <f t="shared" si="63"/>
        <v>75507.199999999997</v>
      </c>
      <c r="AF92" s="76">
        <f t="shared" si="83"/>
        <v>37753.599999999999</v>
      </c>
      <c r="AG92" s="76">
        <f t="shared" si="81"/>
        <v>11326.08</v>
      </c>
      <c r="AH92" s="76">
        <f t="shared" si="82"/>
        <v>2949.5</v>
      </c>
      <c r="AI92" s="76">
        <f t="shared" si="64"/>
        <v>127536.38</v>
      </c>
      <c r="AJ92" s="82"/>
      <c r="AK92" s="82"/>
      <c r="AL92" s="82"/>
      <c r="AM92" s="99">
        <v>15</v>
      </c>
      <c r="AN92" s="78">
        <f t="shared" si="65"/>
        <v>5899</v>
      </c>
      <c r="AO92" s="99"/>
      <c r="AP92" s="78">
        <f t="shared" si="66"/>
        <v>0</v>
      </c>
      <c r="AQ92" s="78">
        <f t="shared" si="54"/>
        <v>15</v>
      </c>
      <c r="AR92" s="78">
        <f t="shared" si="41"/>
        <v>5899</v>
      </c>
      <c r="AS92" s="99"/>
      <c r="AT92" s="78">
        <f t="shared" si="67"/>
        <v>0</v>
      </c>
      <c r="AU92" s="99"/>
      <c r="AV92" s="78">
        <f t="shared" si="68"/>
        <v>0</v>
      </c>
      <c r="AW92" s="77">
        <f t="shared" si="42"/>
        <v>0</v>
      </c>
      <c r="AX92" s="78">
        <f t="shared" si="42"/>
        <v>0</v>
      </c>
      <c r="AY92" s="77">
        <f t="shared" si="43"/>
        <v>15</v>
      </c>
      <c r="AZ92" s="78">
        <f t="shared" si="43"/>
        <v>5899</v>
      </c>
      <c r="BA92" s="100" t="s">
        <v>207</v>
      </c>
      <c r="BB92" s="177">
        <v>1</v>
      </c>
      <c r="BC92" s="177"/>
      <c r="BD92" s="177"/>
      <c r="BE92" s="78">
        <f t="shared" si="69"/>
        <v>8848.5</v>
      </c>
      <c r="BF92" s="43"/>
      <c r="BG92" s="43"/>
      <c r="BH92" s="43"/>
      <c r="BI92" s="76">
        <f t="shared" si="70"/>
        <v>0</v>
      </c>
      <c r="BJ92" s="76">
        <f t="shared" si="71"/>
        <v>15</v>
      </c>
      <c r="BK92" s="76">
        <f t="shared" si="72"/>
        <v>28315.200000000001</v>
      </c>
      <c r="BL92" s="101"/>
      <c r="BM92" s="101">
        <f>(O92/18*BL92)*30%</f>
        <v>0</v>
      </c>
      <c r="BN92" s="76"/>
      <c r="BO92" s="76"/>
      <c r="BP92" s="378"/>
      <c r="BQ92" s="101">
        <f t="shared" si="74"/>
        <v>0</v>
      </c>
      <c r="BR92" s="76">
        <f t="shared" si="75"/>
        <v>43062.7</v>
      </c>
      <c r="BS92" s="76">
        <f t="shared" si="76"/>
        <v>89782.78</v>
      </c>
      <c r="BT92" s="76">
        <f t="shared" si="77"/>
        <v>43062.7</v>
      </c>
      <c r="BU92" s="76">
        <f t="shared" si="78"/>
        <v>37753.599999999999</v>
      </c>
      <c r="BV92" s="76">
        <f t="shared" si="79"/>
        <v>170599.08000000002</v>
      </c>
      <c r="BW92" s="173">
        <f t="shared" si="80"/>
        <v>2047188.9600000002</v>
      </c>
      <c r="BX92" s="370"/>
    </row>
    <row r="93" spans="1:77" s="3" customFormat="1" ht="14.25" customHeight="1" x14ac:dyDescent="0.3">
      <c r="A93" s="242">
        <v>73</v>
      </c>
      <c r="B93" s="48" t="s">
        <v>221</v>
      </c>
      <c r="C93" s="48" t="s">
        <v>111</v>
      </c>
      <c r="D93" s="43" t="s">
        <v>108</v>
      </c>
      <c r="E93" s="108" t="s">
        <v>308</v>
      </c>
      <c r="F93" s="86">
        <v>100</v>
      </c>
      <c r="G93" s="87">
        <v>43817</v>
      </c>
      <c r="H93" s="87">
        <v>45644</v>
      </c>
      <c r="I93" s="86" t="s">
        <v>338</v>
      </c>
      <c r="J93" s="43">
        <v>2</v>
      </c>
      <c r="K93" s="43" t="s">
        <v>87</v>
      </c>
      <c r="L93" s="89">
        <v>3.04</v>
      </c>
      <c r="M93" s="43">
        <v>3.85</v>
      </c>
      <c r="N93" s="75">
        <v>17697</v>
      </c>
      <c r="O93" s="76">
        <f t="shared" si="56"/>
        <v>68133.45</v>
      </c>
      <c r="P93" s="43">
        <v>6</v>
      </c>
      <c r="Q93" s="43">
        <v>3</v>
      </c>
      <c r="R93" s="43"/>
      <c r="S93" s="43">
        <v>9</v>
      </c>
      <c r="T93" s="43">
        <v>9</v>
      </c>
      <c r="U93" s="43"/>
      <c r="V93" s="70">
        <f t="shared" si="40"/>
        <v>15</v>
      </c>
      <c r="W93" s="70">
        <f t="shared" si="40"/>
        <v>12</v>
      </c>
      <c r="X93" s="70">
        <f t="shared" si="40"/>
        <v>0</v>
      </c>
      <c r="Y93" s="76">
        <f t="shared" si="57"/>
        <v>22711.15</v>
      </c>
      <c r="Z93" s="76">
        <f t="shared" si="58"/>
        <v>11355.575000000001</v>
      </c>
      <c r="AA93" s="76">
        <f t="shared" si="59"/>
        <v>0</v>
      </c>
      <c r="AB93" s="76">
        <f t="shared" si="60"/>
        <v>34066.724999999999</v>
      </c>
      <c r="AC93" s="76">
        <f t="shared" si="61"/>
        <v>34066.724999999999</v>
      </c>
      <c r="AD93" s="76">
        <f t="shared" si="62"/>
        <v>0</v>
      </c>
      <c r="AE93" s="76">
        <f t="shared" si="63"/>
        <v>102200.17500000002</v>
      </c>
      <c r="AF93" s="76">
        <f t="shared" si="83"/>
        <v>51100.087500000009</v>
      </c>
      <c r="AG93" s="76">
        <f t="shared" si="81"/>
        <v>15330.026250000003</v>
      </c>
      <c r="AH93" s="76">
        <f t="shared" si="82"/>
        <v>3539.4</v>
      </c>
      <c r="AI93" s="76">
        <f t="shared" si="64"/>
        <v>172169.68875000003</v>
      </c>
      <c r="AJ93" s="82"/>
      <c r="AK93" s="82"/>
      <c r="AL93" s="82"/>
      <c r="AM93" s="99"/>
      <c r="AN93" s="78">
        <f t="shared" si="65"/>
        <v>0</v>
      </c>
      <c r="AO93" s="99"/>
      <c r="AP93" s="78">
        <f t="shared" si="66"/>
        <v>0</v>
      </c>
      <c r="AQ93" s="78">
        <f t="shared" si="54"/>
        <v>0</v>
      </c>
      <c r="AR93" s="78">
        <f t="shared" si="41"/>
        <v>0</v>
      </c>
      <c r="AS93" s="99"/>
      <c r="AT93" s="78">
        <f t="shared" si="67"/>
        <v>0</v>
      </c>
      <c r="AU93" s="99"/>
      <c r="AV93" s="78">
        <f t="shared" si="68"/>
        <v>0</v>
      </c>
      <c r="AW93" s="77">
        <f t="shared" si="42"/>
        <v>0</v>
      </c>
      <c r="AX93" s="78">
        <f t="shared" si="42"/>
        <v>0</v>
      </c>
      <c r="AY93" s="77">
        <f t="shared" si="43"/>
        <v>0</v>
      </c>
      <c r="AZ93" s="78">
        <f t="shared" si="43"/>
        <v>0</v>
      </c>
      <c r="BA93" s="100" t="s">
        <v>209</v>
      </c>
      <c r="BB93" s="177"/>
      <c r="BC93" s="177">
        <v>1</v>
      </c>
      <c r="BD93" s="177"/>
      <c r="BE93" s="78">
        <f t="shared" si="69"/>
        <v>10618.199999999999</v>
      </c>
      <c r="BF93" s="43"/>
      <c r="BG93" s="43"/>
      <c r="BH93" s="43"/>
      <c r="BI93" s="76">
        <f t="shared" si="70"/>
        <v>0</v>
      </c>
      <c r="BJ93" s="76">
        <f t="shared" si="71"/>
        <v>27</v>
      </c>
      <c r="BK93" s="76">
        <f t="shared" si="72"/>
        <v>38325.065624999996</v>
      </c>
      <c r="BL93" s="101"/>
      <c r="BM93" s="101">
        <f>(O93/18*BL93)*30%</f>
        <v>0</v>
      </c>
      <c r="BN93" s="76">
        <f t="shared" si="84"/>
        <v>27</v>
      </c>
      <c r="BO93" s="76">
        <f>(AE93+AF93)*30%</f>
        <v>45990.078750000001</v>
      </c>
      <c r="BP93" s="378">
        <v>3</v>
      </c>
      <c r="BQ93" s="101">
        <f t="shared" si="74"/>
        <v>1179.8333333333333</v>
      </c>
      <c r="BR93" s="76">
        <f t="shared" si="75"/>
        <v>96113.177708333315</v>
      </c>
      <c r="BS93" s="76">
        <f t="shared" si="76"/>
        <v>122249.43458333334</v>
      </c>
      <c r="BT93" s="76">
        <f t="shared" si="77"/>
        <v>48943.265624999993</v>
      </c>
      <c r="BU93" s="76">
        <f t="shared" si="78"/>
        <v>97090.166250000009</v>
      </c>
      <c r="BV93" s="76">
        <f t="shared" si="79"/>
        <v>268282.86645833333</v>
      </c>
      <c r="BW93" s="173">
        <f t="shared" si="80"/>
        <v>3219394.3975</v>
      </c>
      <c r="BX93" s="370" t="s">
        <v>271</v>
      </c>
    </row>
    <row r="94" spans="1:77" s="1" customFormat="1" ht="14.25" customHeight="1" x14ac:dyDescent="0.3">
      <c r="A94" s="243">
        <v>40</v>
      </c>
      <c r="B94" s="204" t="s">
        <v>545</v>
      </c>
      <c r="C94" s="48" t="s">
        <v>104</v>
      </c>
      <c r="D94" s="43" t="s">
        <v>61</v>
      </c>
      <c r="E94" s="93" t="s">
        <v>105</v>
      </c>
      <c r="F94" s="86">
        <v>80</v>
      </c>
      <c r="G94" s="98">
        <v>43304</v>
      </c>
      <c r="H94" s="88">
        <v>45130</v>
      </c>
      <c r="I94" s="86" t="s">
        <v>182</v>
      </c>
      <c r="J94" s="43" t="s">
        <v>58</v>
      </c>
      <c r="K94" s="43" t="s">
        <v>64</v>
      </c>
      <c r="L94" s="89">
        <v>20.09</v>
      </c>
      <c r="M94" s="43">
        <v>5.32</v>
      </c>
      <c r="N94" s="75">
        <v>17697</v>
      </c>
      <c r="O94" s="76">
        <f t="shared" si="56"/>
        <v>94148.040000000008</v>
      </c>
      <c r="P94" s="43"/>
      <c r="Q94" s="43">
        <v>5</v>
      </c>
      <c r="R94" s="43"/>
      <c r="S94" s="43"/>
      <c r="T94" s="43"/>
      <c r="U94" s="43"/>
      <c r="V94" s="70">
        <f t="shared" ref="V94" si="85">SUM(P94+S94)</f>
        <v>0</v>
      </c>
      <c r="W94" s="70">
        <f t="shared" ref="W94" si="86">SUM(Q94+T94)</f>
        <v>5</v>
      </c>
      <c r="X94" s="70">
        <f t="shared" ref="X94" si="87">SUM(R94+U94)</f>
        <v>0</v>
      </c>
      <c r="Y94" s="76">
        <f t="shared" ref="Y94" si="88">SUM(O94/18*P94)</f>
        <v>0</v>
      </c>
      <c r="Z94" s="76">
        <f t="shared" ref="Z94" si="89">SUM(O94/18*Q94)</f>
        <v>26152.233333333334</v>
      </c>
      <c r="AA94" s="76">
        <f t="shared" ref="AA94" si="90">SUM(O94/18*R94)</f>
        <v>0</v>
      </c>
      <c r="AB94" s="76">
        <f t="shared" ref="AB94" si="91">SUM(O94/18*S94)</f>
        <v>0</v>
      </c>
      <c r="AC94" s="76">
        <f t="shared" ref="AC94" si="92">SUM(O94/18*T94)</f>
        <v>0</v>
      </c>
      <c r="AD94" s="76">
        <f t="shared" ref="AD94" si="93">SUM(O94/18*U94)</f>
        <v>0</v>
      </c>
      <c r="AE94" s="76">
        <f t="shared" si="63"/>
        <v>26152.233333333334</v>
      </c>
      <c r="AF94" s="76">
        <f t="shared" si="83"/>
        <v>13076.116666666667</v>
      </c>
      <c r="AG94" s="76"/>
      <c r="AH94" s="76">
        <f t="shared" si="82"/>
        <v>0</v>
      </c>
      <c r="AI94" s="76">
        <f t="shared" si="64"/>
        <v>39228.35</v>
      </c>
      <c r="AJ94" s="82"/>
      <c r="AK94" s="82"/>
      <c r="AL94" s="82"/>
      <c r="AM94" s="99"/>
      <c r="AN94" s="78">
        <f t="shared" si="65"/>
        <v>0</v>
      </c>
      <c r="AO94" s="99"/>
      <c r="AP94" s="78">
        <f t="shared" si="66"/>
        <v>0</v>
      </c>
      <c r="AQ94" s="78">
        <f t="shared" si="54"/>
        <v>0</v>
      </c>
      <c r="AR94" s="78">
        <f t="shared" ref="AR94" si="94">AN94+AP94</f>
        <v>0</v>
      </c>
      <c r="AS94" s="99">
        <v>5</v>
      </c>
      <c r="AT94" s="78">
        <f t="shared" si="67"/>
        <v>2457.9166666666665</v>
      </c>
      <c r="AU94" s="99"/>
      <c r="AV94" s="78">
        <f t="shared" si="68"/>
        <v>0</v>
      </c>
      <c r="AW94" s="77">
        <f t="shared" ref="AW94" si="95">AS94+AU94</f>
        <v>5</v>
      </c>
      <c r="AX94" s="78">
        <f t="shared" ref="AX94" si="96">AT94+AV94</f>
        <v>2457.9166666666665</v>
      </c>
      <c r="AY94" s="77">
        <f t="shared" ref="AY94" si="97">AQ94+AW94</f>
        <v>5</v>
      </c>
      <c r="AZ94" s="78">
        <f t="shared" ref="AZ94" si="98">AR94+AX94</f>
        <v>2457.9166666666665</v>
      </c>
      <c r="BA94" s="100"/>
      <c r="BB94" s="177"/>
      <c r="BC94" s="177"/>
      <c r="BD94" s="177"/>
      <c r="BE94" s="78">
        <f t="shared" si="69"/>
        <v>0</v>
      </c>
      <c r="BF94" s="43"/>
      <c r="BG94" s="43"/>
      <c r="BH94" s="43"/>
      <c r="BI94" s="76">
        <f t="shared" si="70"/>
        <v>0</v>
      </c>
      <c r="BJ94" s="76">
        <f t="shared" si="71"/>
        <v>5</v>
      </c>
      <c r="BK94" s="76">
        <f t="shared" si="72"/>
        <v>9807.0874999999996</v>
      </c>
      <c r="BL94" s="101"/>
      <c r="BM94" s="101">
        <f t="shared" ref="BM94" si="99">(O94/18*BL94)*30%</f>
        <v>0</v>
      </c>
      <c r="BN94" s="76">
        <f t="shared" si="84"/>
        <v>5</v>
      </c>
      <c r="BO94" s="76">
        <f t="shared" ref="BO94" si="100">(AE94+AF94)*40%</f>
        <v>15691.34</v>
      </c>
      <c r="BP94" s="339">
        <v>8</v>
      </c>
      <c r="BQ94" s="101">
        <f t="shared" si="74"/>
        <v>3146.2222222222222</v>
      </c>
      <c r="BR94" s="76">
        <f t="shared" si="75"/>
        <v>31102.566388888888</v>
      </c>
      <c r="BS94" s="76">
        <f t="shared" si="76"/>
        <v>29298.455555555556</v>
      </c>
      <c r="BT94" s="76">
        <f t="shared" si="77"/>
        <v>12265.004166666666</v>
      </c>
      <c r="BU94" s="76">
        <f t="shared" si="78"/>
        <v>28767.456666666665</v>
      </c>
      <c r="BV94" s="76">
        <f t="shared" si="79"/>
        <v>70330.916388888887</v>
      </c>
      <c r="BW94" s="173">
        <f t="shared" si="80"/>
        <v>843970.99666666659</v>
      </c>
      <c r="BX94" s="370" t="s">
        <v>266</v>
      </c>
    </row>
    <row r="95" spans="1:77" s="7" customFormat="1" ht="14.25" customHeight="1" x14ac:dyDescent="0.3">
      <c r="A95" s="243">
        <v>12</v>
      </c>
      <c r="B95" s="204" t="s">
        <v>544</v>
      </c>
      <c r="C95" s="48" t="s">
        <v>78</v>
      </c>
      <c r="D95" s="70" t="s">
        <v>61</v>
      </c>
      <c r="E95" s="71" t="s">
        <v>162</v>
      </c>
      <c r="F95" s="86">
        <v>78</v>
      </c>
      <c r="G95" s="87">
        <v>43304</v>
      </c>
      <c r="H95" s="87">
        <v>45130</v>
      </c>
      <c r="I95" s="86" t="s">
        <v>182</v>
      </c>
      <c r="J95" s="70" t="s">
        <v>58</v>
      </c>
      <c r="K95" s="70" t="s">
        <v>64</v>
      </c>
      <c r="L95" s="74">
        <v>28.03</v>
      </c>
      <c r="M95" s="70">
        <v>5.41</v>
      </c>
      <c r="N95" s="75">
        <v>17697</v>
      </c>
      <c r="O95" s="76">
        <f t="shared" si="56"/>
        <v>95740.77</v>
      </c>
      <c r="P95" s="70"/>
      <c r="Q95" s="70"/>
      <c r="R95" s="70"/>
      <c r="S95" s="70"/>
      <c r="T95" s="70">
        <v>12</v>
      </c>
      <c r="U95" s="70"/>
      <c r="V95" s="70">
        <f t="shared" ref="V95" si="101">SUM(P95+S95)</f>
        <v>0</v>
      </c>
      <c r="W95" s="70">
        <f t="shared" ref="W95" si="102">SUM(Q95+T95)</f>
        <v>12</v>
      </c>
      <c r="X95" s="70">
        <f t="shared" ref="X95" si="103">SUM(R95+U95)</f>
        <v>0</v>
      </c>
      <c r="Y95" s="76">
        <f t="shared" ref="Y95" si="104">SUM(O95/18*P95)</f>
        <v>0</v>
      </c>
      <c r="Z95" s="76">
        <f t="shared" ref="Z95" si="105">SUM(O95/18*Q95)</f>
        <v>0</v>
      </c>
      <c r="AA95" s="76">
        <f t="shared" ref="AA95" si="106">SUM(O95/18*R95)</f>
        <v>0</v>
      </c>
      <c r="AB95" s="76">
        <f t="shared" ref="AB95" si="107">SUM(O95/18*S95)</f>
        <v>0</v>
      </c>
      <c r="AC95" s="76">
        <f t="shared" ref="AC95" si="108">SUM(O95/18*T95)</f>
        <v>63827.180000000008</v>
      </c>
      <c r="AD95" s="76">
        <f t="shared" ref="AD95" si="109">SUM(O95/18*U95)</f>
        <v>0</v>
      </c>
      <c r="AE95" s="76">
        <f t="shared" si="63"/>
        <v>63827.180000000008</v>
      </c>
      <c r="AF95" s="76">
        <f t="shared" si="83"/>
        <v>31913.590000000004</v>
      </c>
      <c r="AG95" s="76"/>
      <c r="AH95" s="76">
        <f t="shared" si="82"/>
        <v>2359.6</v>
      </c>
      <c r="AI95" s="76">
        <f t="shared" si="64"/>
        <v>98100.37000000001</v>
      </c>
      <c r="AJ95" s="100"/>
      <c r="AK95" s="82"/>
      <c r="AL95" s="82"/>
      <c r="AM95" s="83"/>
      <c r="AN95" s="78">
        <f t="shared" si="65"/>
        <v>0</v>
      </c>
      <c r="AO95" s="83">
        <v>0</v>
      </c>
      <c r="AP95" s="78">
        <f t="shared" si="66"/>
        <v>0</v>
      </c>
      <c r="AQ95" s="78">
        <f t="shared" si="54"/>
        <v>0</v>
      </c>
      <c r="AR95" s="78">
        <f t="shared" si="41"/>
        <v>0</v>
      </c>
      <c r="AS95" s="83">
        <v>1.5</v>
      </c>
      <c r="AT95" s="78">
        <f t="shared" si="67"/>
        <v>737.375</v>
      </c>
      <c r="AU95" s="78"/>
      <c r="AV95" s="78">
        <f t="shared" si="68"/>
        <v>0</v>
      </c>
      <c r="AW95" s="77">
        <f t="shared" si="42"/>
        <v>1.5</v>
      </c>
      <c r="AX95" s="78">
        <f t="shared" si="42"/>
        <v>737.375</v>
      </c>
      <c r="AY95" s="77">
        <f t="shared" si="43"/>
        <v>1.5</v>
      </c>
      <c r="AZ95" s="78">
        <f t="shared" si="43"/>
        <v>737.375</v>
      </c>
      <c r="BA95" s="84"/>
      <c r="BB95" s="84"/>
      <c r="BC95" s="84"/>
      <c r="BD95" s="84"/>
      <c r="BE95" s="78">
        <f t="shared" si="69"/>
        <v>0</v>
      </c>
      <c r="BF95" s="70"/>
      <c r="BG95" s="70"/>
      <c r="BH95" s="70"/>
      <c r="BI95" s="76">
        <f t="shared" si="70"/>
        <v>0</v>
      </c>
      <c r="BJ95" s="76">
        <v>3</v>
      </c>
      <c r="BK95" s="76">
        <f t="shared" si="72"/>
        <v>5983.7981250000003</v>
      </c>
      <c r="BL95" s="76"/>
      <c r="BM95" s="76">
        <f t="shared" ref="BM95" si="110">(O95/18*BL95)*30%</f>
        <v>0</v>
      </c>
      <c r="BN95" s="76">
        <v>3</v>
      </c>
      <c r="BO95" s="76">
        <f t="shared" ref="BO95" si="111">(AE95+AF95)*40%</f>
        <v>38296.308000000012</v>
      </c>
      <c r="BP95" s="339"/>
      <c r="BQ95" s="101">
        <f t="shared" si="74"/>
        <v>0</v>
      </c>
      <c r="BR95" s="76">
        <f t="shared" si="75"/>
        <v>45017.481125000013</v>
      </c>
      <c r="BS95" s="76">
        <f t="shared" si="76"/>
        <v>66186.780000000013</v>
      </c>
      <c r="BT95" s="76">
        <f t="shared" si="77"/>
        <v>6721.1731250000003</v>
      </c>
      <c r="BU95" s="76">
        <f t="shared" si="78"/>
        <v>70209.898000000016</v>
      </c>
      <c r="BV95" s="76">
        <f t="shared" si="79"/>
        <v>143117.85112500002</v>
      </c>
      <c r="BW95" s="173">
        <f t="shared" si="80"/>
        <v>1717414.2135000001</v>
      </c>
      <c r="BX95" s="370" t="s">
        <v>266</v>
      </c>
      <c r="BY95" s="241"/>
    </row>
    <row r="96" spans="1:77" s="1" customFormat="1" ht="14.25" customHeight="1" x14ac:dyDescent="0.3">
      <c r="A96" s="244"/>
      <c r="B96" s="114" t="s">
        <v>127</v>
      </c>
      <c r="C96" s="114"/>
      <c r="D96" s="113"/>
      <c r="E96" s="93"/>
      <c r="F96" s="115"/>
      <c r="G96" s="116"/>
      <c r="H96" s="116"/>
      <c r="I96" s="115"/>
      <c r="J96" s="114"/>
      <c r="K96" s="113"/>
      <c r="L96" s="89"/>
      <c r="M96" s="157"/>
      <c r="N96" s="114"/>
      <c r="O96" s="252">
        <f t="shared" ref="O96:AT96" si="112">SUM(O24:O93)</f>
        <v>5818596.6299999971</v>
      </c>
      <c r="P96" s="252">
        <f t="shared" si="112"/>
        <v>130</v>
      </c>
      <c r="Q96" s="252">
        <f t="shared" si="112"/>
        <v>202</v>
      </c>
      <c r="R96" s="252">
        <f t="shared" si="112"/>
        <v>144</v>
      </c>
      <c r="S96" s="252">
        <f t="shared" si="112"/>
        <v>203</v>
      </c>
      <c r="T96" s="252">
        <f t="shared" si="112"/>
        <v>347</v>
      </c>
      <c r="U96" s="252">
        <f t="shared" si="112"/>
        <v>0</v>
      </c>
      <c r="V96" s="252">
        <f t="shared" si="112"/>
        <v>333</v>
      </c>
      <c r="W96" s="252">
        <f t="shared" si="112"/>
        <v>534</v>
      </c>
      <c r="X96" s="252">
        <f t="shared" si="112"/>
        <v>139</v>
      </c>
      <c r="Y96" s="252">
        <f t="shared" si="112"/>
        <v>560640.96000000008</v>
      </c>
      <c r="Z96" s="252">
        <f t="shared" si="112"/>
        <v>989046.00333333306</v>
      </c>
      <c r="AA96" s="252">
        <f t="shared" si="112"/>
        <v>658013.78666666662</v>
      </c>
      <c r="AB96" s="252">
        <f t="shared" si="112"/>
        <v>974003.55333333311</v>
      </c>
      <c r="AC96" s="252">
        <f t="shared" si="112"/>
        <v>1564051.0283333338</v>
      </c>
      <c r="AD96" s="252">
        <f t="shared" si="112"/>
        <v>0</v>
      </c>
      <c r="AE96" s="252">
        <f t="shared" si="112"/>
        <v>4745755.3316666679</v>
      </c>
      <c r="AF96" s="76">
        <f t="shared" si="83"/>
        <v>2372877.665833334</v>
      </c>
      <c r="AG96" s="252">
        <f t="shared" si="112"/>
        <v>657862.37899999984</v>
      </c>
      <c r="AH96" s="252">
        <f t="shared" si="112"/>
        <v>105198.83333333336</v>
      </c>
      <c r="AI96" s="252">
        <f t="shared" si="112"/>
        <v>7881694.2098333323</v>
      </c>
      <c r="AJ96" s="252">
        <f t="shared" si="112"/>
        <v>0</v>
      </c>
      <c r="AK96" s="252">
        <f t="shared" si="112"/>
        <v>0</v>
      </c>
      <c r="AL96" s="252">
        <f t="shared" si="112"/>
        <v>0</v>
      </c>
      <c r="AM96" s="252">
        <f t="shared" si="112"/>
        <v>186</v>
      </c>
      <c r="AN96" s="252">
        <f t="shared" si="112"/>
        <v>73147.599999999991</v>
      </c>
      <c r="AO96" s="252">
        <f t="shared" si="112"/>
        <v>33</v>
      </c>
      <c r="AP96" s="252">
        <f t="shared" si="112"/>
        <v>16222.249999999998</v>
      </c>
      <c r="AQ96" s="252">
        <f t="shared" si="112"/>
        <v>212</v>
      </c>
      <c r="AR96" s="252">
        <f t="shared" si="112"/>
        <v>89369.85</v>
      </c>
      <c r="AS96" s="252">
        <f t="shared" si="112"/>
        <v>147</v>
      </c>
      <c r="AT96" s="252">
        <f t="shared" si="112"/>
        <v>66117.958333333328</v>
      </c>
      <c r="AU96" s="252">
        <f t="shared" ref="AU96:BW96" si="113">SUM(AU24:AU93)</f>
        <v>188.5</v>
      </c>
      <c r="AV96" s="252">
        <f t="shared" si="113"/>
        <v>74130.766666666663</v>
      </c>
      <c r="AW96" s="252">
        <f t="shared" si="113"/>
        <v>323</v>
      </c>
      <c r="AX96" s="252">
        <f t="shared" si="113"/>
        <v>140248.72499999998</v>
      </c>
      <c r="AY96" s="252">
        <f t="shared" si="113"/>
        <v>560.5</v>
      </c>
      <c r="AZ96" s="252">
        <f t="shared" si="113"/>
        <v>229618.57500000001</v>
      </c>
      <c r="BA96" s="252">
        <f t="shared" si="113"/>
        <v>0</v>
      </c>
      <c r="BB96" s="252">
        <f t="shared" si="113"/>
        <v>11.5</v>
      </c>
      <c r="BC96" s="252">
        <f t="shared" si="113"/>
        <v>14.5</v>
      </c>
      <c r="BD96" s="252">
        <f t="shared" si="113"/>
        <v>2</v>
      </c>
      <c r="BE96" s="252">
        <f t="shared" si="113"/>
        <v>276958.0500000001</v>
      </c>
      <c r="BF96" s="252">
        <f t="shared" si="113"/>
        <v>1</v>
      </c>
      <c r="BG96" s="252">
        <f t="shared" si="113"/>
        <v>0</v>
      </c>
      <c r="BH96" s="252">
        <f t="shared" si="113"/>
        <v>0</v>
      </c>
      <c r="BI96" s="252">
        <f t="shared" si="113"/>
        <v>3539.4</v>
      </c>
      <c r="BJ96" s="252">
        <f t="shared" si="113"/>
        <v>1002</v>
      </c>
      <c r="BK96" s="252">
        <f t="shared" si="113"/>
        <v>1779658.2493750001</v>
      </c>
      <c r="BL96" s="252">
        <f t="shared" si="113"/>
        <v>0</v>
      </c>
      <c r="BM96" s="252">
        <f t="shared" si="113"/>
        <v>141576</v>
      </c>
      <c r="BN96" s="252">
        <f t="shared" si="113"/>
        <v>485</v>
      </c>
      <c r="BO96" s="252">
        <f t="shared" si="113"/>
        <v>1301211.0058750003</v>
      </c>
      <c r="BP96" s="379">
        <f t="shared" si="113"/>
        <v>78</v>
      </c>
      <c r="BQ96" s="252">
        <f t="shared" si="113"/>
        <v>30675.666666666664</v>
      </c>
      <c r="BR96" s="252">
        <f t="shared" si="113"/>
        <v>3763236.9469166663</v>
      </c>
      <c r="BS96" s="252">
        <f t="shared" si="113"/>
        <v>5543031.610666668</v>
      </c>
      <c r="BT96" s="252">
        <f t="shared" si="113"/>
        <v>2427810.8743750001</v>
      </c>
      <c r="BU96" s="252">
        <f t="shared" si="113"/>
        <v>3674088.6717083342</v>
      </c>
      <c r="BV96" s="252">
        <f t="shared" si="113"/>
        <v>11644931.156750001</v>
      </c>
      <c r="BW96" s="252">
        <f t="shared" si="113"/>
        <v>139739173.88100004</v>
      </c>
      <c r="BX96" s="370"/>
    </row>
    <row r="97" spans="1:76" s="1" customFormat="1" ht="14.25" customHeight="1" x14ac:dyDescent="0.3">
      <c r="A97" s="244"/>
      <c r="B97" s="390" t="s">
        <v>128</v>
      </c>
      <c r="C97" s="391"/>
      <c r="D97" s="391"/>
      <c r="E97" s="137"/>
      <c r="F97" s="117"/>
      <c r="G97" s="118"/>
      <c r="H97" s="118"/>
      <c r="I97" s="117"/>
      <c r="J97" s="117"/>
      <c r="K97" s="117"/>
      <c r="L97" s="89"/>
      <c r="M97" s="157"/>
      <c r="N97" s="114"/>
      <c r="O97" s="253">
        <f>O98+O99+O100+O101+O103+O104+O105+O109+O110+O111+O113+O114+O115+O116+O121+O122+O123+O126+O128+O129+O131+O132+O133+O135+O137+O141+O102+O106+O107+O108+O112+O117+O118+O119+O120+O124+O125+O127+O130+O134+O136+O138+O139+O140</f>
        <v>3696549.36</v>
      </c>
      <c r="P97" s="253">
        <f t="shared" ref="P97:BW97" si="114">P98+P99+P100+P101+P103+P104+P105+P109+P110+P111+P113+P114+P115+P116+P121+P122+P123+P126+P128+P129+P131+P132+P133+P135+P137+P141+P102+P106+P107+P108+P112+P117+P118+P119+P120+P124+P125+P127+P130+P134+P136+P138+P139+P140</f>
        <v>7</v>
      </c>
      <c r="Q97" s="253">
        <f t="shared" si="114"/>
        <v>7</v>
      </c>
      <c r="R97" s="253">
        <f t="shared" si="114"/>
        <v>12</v>
      </c>
      <c r="S97" s="253">
        <f t="shared" si="114"/>
        <v>16</v>
      </c>
      <c r="T97" s="253">
        <f t="shared" si="114"/>
        <v>22</v>
      </c>
      <c r="U97" s="253">
        <f t="shared" si="114"/>
        <v>0</v>
      </c>
      <c r="V97" s="253">
        <f t="shared" si="114"/>
        <v>23</v>
      </c>
      <c r="W97" s="253">
        <f t="shared" si="114"/>
        <v>29</v>
      </c>
      <c r="X97" s="253">
        <f t="shared" si="114"/>
        <v>12</v>
      </c>
      <c r="Y97" s="253">
        <f t="shared" si="114"/>
        <v>28669.140000000007</v>
      </c>
      <c r="Z97" s="253">
        <f t="shared" si="114"/>
        <v>31726.788333333338</v>
      </c>
      <c r="AA97" s="253">
        <f t="shared" si="114"/>
        <v>49689.243333333332</v>
      </c>
      <c r="AB97" s="253">
        <f t="shared" si="114"/>
        <v>78653.333333333328</v>
      </c>
      <c r="AC97" s="253">
        <f t="shared" si="114"/>
        <v>93479.486666666664</v>
      </c>
      <c r="AD97" s="253">
        <f t="shared" si="114"/>
        <v>0</v>
      </c>
      <c r="AE97" s="253">
        <f t="shared" si="114"/>
        <v>282217.9916666667</v>
      </c>
      <c r="AF97" s="76">
        <f t="shared" si="83"/>
        <v>141108.99583333335</v>
      </c>
      <c r="AG97" s="253">
        <f t="shared" si="114"/>
        <v>32625.894249999998</v>
      </c>
      <c r="AH97" s="253">
        <f t="shared" si="114"/>
        <v>7472.0666666666639</v>
      </c>
      <c r="AI97" s="253">
        <f t="shared" si="114"/>
        <v>463424.94841666665</v>
      </c>
      <c r="AJ97" s="253">
        <f t="shared" si="114"/>
        <v>0</v>
      </c>
      <c r="AK97" s="253">
        <f t="shared" si="114"/>
        <v>0</v>
      </c>
      <c r="AL97" s="253">
        <f t="shared" si="114"/>
        <v>0</v>
      </c>
      <c r="AM97" s="253">
        <f t="shared" si="114"/>
        <v>0</v>
      </c>
      <c r="AN97" s="253">
        <f t="shared" si="114"/>
        <v>0</v>
      </c>
      <c r="AO97" s="253">
        <f t="shared" si="114"/>
        <v>0</v>
      </c>
      <c r="AP97" s="253">
        <f t="shared" si="114"/>
        <v>0</v>
      </c>
      <c r="AQ97" s="253">
        <f t="shared" si="114"/>
        <v>0</v>
      </c>
      <c r="AR97" s="253">
        <f t="shared" si="114"/>
        <v>0</v>
      </c>
      <c r="AS97" s="253">
        <f t="shared" si="114"/>
        <v>0</v>
      </c>
      <c r="AT97" s="253">
        <f t="shared" si="114"/>
        <v>0</v>
      </c>
      <c r="AU97" s="253">
        <f t="shared" si="114"/>
        <v>0</v>
      </c>
      <c r="AV97" s="253">
        <f t="shared" si="114"/>
        <v>0</v>
      </c>
      <c r="AW97" s="253">
        <f t="shared" si="114"/>
        <v>0</v>
      </c>
      <c r="AX97" s="253">
        <f t="shared" si="114"/>
        <v>0</v>
      </c>
      <c r="AY97" s="253">
        <f t="shared" si="114"/>
        <v>0</v>
      </c>
      <c r="AZ97" s="253">
        <f t="shared" si="114"/>
        <v>0</v>
      </c>
      <c r="BA97" s="253">
        <f t="shared" si="114"/>
        <v>0</v>
      </c>
      <c r="BB97" s="253">
        <f t="shared" si="114"/>
        <v>0</v>
      </c>
      <c r="BC97" s="253">
        <f t="shared" si="114"/>
        <v>0</v>
      </c>
      <c r="BD97" s="253">
        <f t="shared" si="114"/>
        <v>0</v>
      </c>
      <c r="BE97" s="253">
        <f t="shared" si="114"/>
        <v>0</v>
      </c>
      <c r="BF97" s="253">
        <f t="shared" si="114"/>
        <v>0</v>
      </c>
      <c r="BG97" s="253">
        <f t="shared" si="114"/>
        <v>0</v>
      </c>
      <c r="BH97" s="253">
        <f t="shared" si="114"/>
        <v>0</v>
      </c>
      <c r="BI97" s="253">
        <f t="shared" si="114"/>
        <v>0</v>
      </c>
      <c r="BJ97" s="253">
        <f t="shared" si="114"/>
        <v>62</v>
      </c>
      <c r="BK97" s="253">
        <f t="shared" si="114"/>
        <v>105831.74687499998</v>
      </c>
      <c r="BL97" s="253">
        <f t="shared" si="114"/>
        <v>0</v>
      </c>
      <c r="BM97" s="253">
        <f t="shared" si="114"/>
        <v>0</v>
      </c>
      <c r="BN97" s="253">
        <f t="shared" si="114"/>
        <v>27</v>
      </c>
      <c r="BO97" s="253">
        <f t="shared" si="114"/>
        <v>71943.466625000001</v>
      </c>
      <c r="BP97" s="380">
        <f t="shared" si="114"/>
        <v>0</v>
      </c>
      <c r="BQ97" s="253">
        <f t="shared" si="114"/>
        <v>0</v>
      </c>
      <c r="BR97" s="253">
        <f t="shared" si="114"/>
        <v>177775.21349999998</v>
      </c>
      <c r="BS97" s="253">
        <f t="shared" si="114"/>
        <v>322315.95258333336</v>
      </c>
      <c r="BT97" s="253">
        <f t="shared" si="114"/>
        <v>105831.74687499998</v>
      </c>
      <c r="BU97" s="253">
        <f t="shared" si="114"/>
        <v>213052.46245833338</v>
      </c>
      <c r="BV97" s="253">
        <f t="shared" si="114"/>
        <v>641200.16191666678</v>
      </c>
      <c r="BW97" s="253">
        <f t="shared" si="114"/>
        <v>7694401.9430000009</v>
      </c>
      <c r="BX97" s="370"/>
    </row>
    <row r="98" spans="1:76" s="3" customFormat="1" ht="14.25" customHeight="1" x14ac:dyDescent="0.3">
      <c r="A98" s="243">
        <v>1</v>
      </c>
      <c r="B98" s="48" t="s">
        <v>121</v>
      </c>
      <c r="C98" s="48" t="s">
        <v>130</v>
      </c>
      <c r="D98" s="43" t="s">
        <v>61</v>
      </c>
      <c r="E98" s="93" t="s">
        <v>123</v>
      </c>
      <c r="F98" s="86">
        <v>81</v>
      </c>
      <c r="G98" s="98">
        <v>43304</v>
      </c>
      <c r="H98" s="88">
        <v>45130</v>
      </c>
      <c r="I98" s="86" t="s">
        <v>192</v>
      </c>
      <c r="J98" s="43" t="s">
        <v>58</v>
      </c>
      <c r="K98" s="43" t="s">
        <v>64</v>
      </c>
      <c r="L98" s="89">
        <v>25.06</v>
      </c>
      <c r="M98" s="43">
        <v>5.41</v>
      </c>
      <c r="N98" s="108">
        <v>17697</v>
      </c>
      <c r="O98" s="76">
        <f t="shared" ref="O98:O141" si="115">N98*M98</f>
        <v>95740.77</v>
      </c>
      <c r="P98" s="43"/>
      <c r="Q98" s="43"/>
      <c r="R98" s="43">
        <v>1</v>
      </c>
      <c r="S98" s="43"/>
      <c r="T98" s="43"/>
      <c r="U98" s="43"/>
      <c r="V98" s="70">
        <f t="shared" ref="V98:V104" si="116">SUM(P98+S98)</f>
        <v>0</v>
      </c>
      <c r="W98" s="70">
        <f t="shared" ref="W98:X162" si="117">SUM(Q98+T98)</f>
        <v>0</v>
      </c>
      <c r="X98" s="70">
        <f t="shared" si="117"/>
        <v>1</v>
      </c>
      <c r="Y98" s="76">
        <f t="shared" si="57"/>
        <v>0</v>
      </c>
      <c r="Z98" s="76">
        <f t="shared" si="58"/>
        <v>0</v>
      </c>
      <c r="AA98" s="76">
        <f t="shared" si="59"/>
        <v>5318.9316666666673</v>
      </c>
      <c r="AB98" s="76">
        <f t="shared" si="60"/>
        <v>0</v>
      </c>
      <c r="AC98" s="76">
        <f t="shared" si="61"/>
        <v>0</v>
      </c>
      <c r="AD98" s="76">
        <f t="shared" si="62"/>
        <v>0</v>
      </c>
      <c r="AE98" s="76">
        <f t="shared" si="63"/>
        <v>5318.9316666666673</v>
      </c>
      <c r="AF98" s="76">
        <f t="shared" si="83"/>
        <v>2659.4658333333336</v>
      </c>
      <c r="AG98" s="101">
        <f t="shared" ref="AG98:AG126" si="118">(AE98+AF98)*10%</f>
        <v>797.83975000000009</v>
      </c>
      <c r="AH98" s="76">
        <f t="shared" ref="AH98:AH153" si="119">SUM(N98/18*S98+N98/18*T98+N98/18*U98)*20%</f>
        <v>0</v>
      </c>
      <c r="AI98" s="76">
        <f t="shared" ref="AI98:AI153" si="120">AH98+AG98+AF98+AE98</f>
        <v>8776.2372500000019</v>
      </c>
      <c r="AJ98" s="100"/>
      <c r="AK98" s="100"/>
      <c r="AL98" s="100"/>
      <c r="AM98" s="99"/>
      <c r="AN98" s="78">
        <f t="shared" ref="AN98:AN153" si="121">N98/18*AM98*40%</f>
        <v>0</v>
      </c>
      <c r="AO98" s="99"/>
      <c r="AP98" s="78">
        <f t="shared" ref="AP98:AP153" si="122">N98/18*AO98*50%</f>
        <v>0</v>
      </c>
      <c r="AQ98" s="78">
        <f t="shared" ref="AQ98" si="123">AM98+AO98</f>
        <v>0</v>
      </c>
      <c r="AR98" s="78">
        <f t="shared" ref="AR98:AR103" si="124">AN98+AP98</f>
        <v>0</v>
      </c>
      <c r="AS98" s="99"/>
      <c r="AT98" s="78">
        <f t="shared" ref="AT98:AT153" si="125">N98/18*AS98*50%</f>
        <v>0</v>
      </c>
      <c r="AU98" s="99"/>
      <c r="AV98" s="78">
        <f t="shared" ref="AV98:AV153" si="126">N98/18*AU98*40%</f>
        <v>0</v>
      </c>
      <c r="AW98" s="77">
        <f t="shared" si="42"/>
        <v>0</v>
      </c>
      <c r="AX98" s="78">
        <f t="shared" si="42"/>
        <v>0</v>
      </c>
      <c r="AY98" s="77">
        <f t="shared" si="43"/>
        <v>0</v>
      </c>
      <c r="AZ98" s="78">
        <f t="shared" si="43"/>
        <v>0</v>
      </c>
      <c r="BA98" s="100"/>
      <c r="BB98" s="177"/>
      <c r="BC98" s="177"/>
      <c r="BD98" s="177"/>
      <c r="BE98" s="78">
        <f t="shared" ref="BE98:BE153" si="127">SUM(N98*BB98)*50%+(N98*BC98)*60%+(N98*BD98)*60%</f>
        <v>0</v>
      </c>
      <c r="BF98" s="43"/>
      <c r="BG98" s="43"/>
      <c r="BH98" s="43"/>
      <c r="BI98" s="76">
        <f t="shared" si="70"/>
        <v>0</v>
      </c>
      <c r="BJ98" s="76">
        <f t="shared" ref="BJ98:BJ141" si="128">V98+W98+X98</f>
        <v>1</v>
      </c>
      <c r="BK98" s="76">
        <f t="shared" ref="BK98:BK141" si="129">(O98/18*BJ98)*1.25*30%</f>
        <v>1994.5993750000002</v>
      </c>
      <c r="BL98" s="101"/>
      <c r="BM98" s="101">
        <f t="shared" ref="BM98:BM105" si="130">(O98/18*BL98)*30%</f>
        <v>0</v>
      </c>
      <c r="BN98" s="76">
        <f t="shared" si="84"/>
        <v>1</v>
      </c>
      <c r="BO98" s="76">
        <f t="shared" si="73"/>
        <v>3191.3590000000004</v>
      </c>
      <c r="BP98" s="339"/>
      <c r="BQ98" s="101">
        <f t="shared" ref="BQ98:BQ150" si="131">7079/18*BP98</f>
        <v>0</v>
      </c>
      <c r="BR98" s="76">
        <f t="shared" ref="BR98:BR153" si="132">AJ98+AK98+AL98+AZ98+BE98+BI98+BK98+BM98+BO98+BQ98</f>
        <v>5185.9583750000002</v>
      </c>
      <c r="BS98" s="76">
        <f t="shared" si="76"/>
        <v>6116.7714166666674</v>
      </c>
      <c r="BT98" s="76">
        <f t="shared" si="77"/>
        <v>1994.5993750000002</v>
      </c>
      <c r="BU98" s="76">
        <f t="shared" si="78"/>
        <v>5850.824833333334</v>
      </c>
      <c r="BV98" s="76">
        <f t="shared" si="79"/>
        <v>13962.195625000002</v>
      </c>
      <c r="BW98" s="173">
        <f t="shared" si="80"/>
        <v>167546.34750000003</v>
      </c>
      <c r="BX98" s="370" t="s">
        <v>266</v>
      </c>
    </row>
    <row r="99" spans="1:76" s="135" customFormat="1" ht="14.25" customHeight="1" x14ac:dyDescent="0.3">
      <c r="A99" s="243">
        <v>2</v>
      </c>
      <c r="B99" s="69" t="s">
        <v>174</v>
      </c>
      <c r="C99" s="69" t="s">
        <v>175</v>
      </c>
      <c r="D99" s="70" t="s">
        <v>61</v>
      </c>
      <c r="E99" s="71" t="s">
        <v>273</v>
      </c>
      <c r="F99" s="72"/>
      <c r="G99" s="73"/>
      <c r="H99" s="73"/>
      <c r="I99" s="72"/>
      <c r="J99" s="70" t="s">
        <v>65</v>
      </c>
      <c r="K99" s="70" t="s">
        <v>274</v>
      </c>
      <c r="L99" s="74">
        <v>4.01</v>
      </c>
      <c r="M99" s="70">
        <v>4.2300000000000004</v>
      </c>
      <c r="N99" s="108">
        <v>17697</v>
      </c>
      <c r="O99" s="76">
        <f t="shared" si="115"/>
        <v>74858.310000000012</v>
      </c>
      <c r="P99" s="43"/>
      <c r="Q99" s="70">
        <v>2</v>
      </c>
      <c r="R99" s="70"/>
      <c r="S99" s="70"/>
      <c r="T99" s="70">
        <v>2</v>
      </c>
      <c r="U99" s="70"/>
      <c r="V99" s="70">
        <f t="shared" si="116"/>
        <v>0</v>
      </c>
      <c r="W99" s="70">
        <f t="shared" si="117"/>
        <v>4</v>
      </c>
      <c r="X99" s="70">
        <f t="shared" si="117"/>
        <v>0</v>
      </c>
      <c r="Y99" s="76">
        <f t="shared" si="57"/>
        <v>0</v>
      </c>
      <c r="Z99" s="76">
        <f t="shared" si="58"/>
        <v>8317.590000000002</v>
      </c>
      <c r="AA99" s="76">
        <f t="shared" si="59"/>
        <v>0</v>
      </c>
      <c r="AB99" s="76">
        <f t="shared" si="60"/>
        <v>0</v>
      </c>
      <c r="AC99" s="76">
        <f t="shared" si="61"/>
        <v>8317.590000000002</v>
      </c>
      <c r="AD99" s="76">
        <f t="shared" si="62"/>
        <v>0</v>
      </c>
      <c r="AE99" s="76">
        <f t="shared" si="63"/>
        <v>16635.180000000004</v>
      </c>
      <c r="AF99" s="76">
        <f t="shared" si="83"/>
        <v>8317.590000000002</v>
      </c>
      <c r="AG99" s="101">
        <f t="shared" si="118"/>
        <v>2495.2770000000005</v>
      </c>
      <c r="AH99" s="76">
        <f t="shared" si="119"/>
        <v>393.26666666666665</v>
      </c>
      <c r="AI99" s="76">
        <f t="shared" si="120"/>
        <v>27841.313666666672</v>
      </c>
      <c r="AJ99" s="84"/>
      <c r="AK99" s="84"/>
      <c r="AL99" s="84"/>
      <c r="AM99" s="83"/>
      <c r="AN99" s="78">
        <f t="shared" si="121"/>
        <v>0</v>
      </c>
      <c r="AO99" s="83"/>
      <c r="AP99" s="78">
        <f t="shared" si="122"/>
        <v>0</v>
      </c>
      <c r="AQ99" s="78">
        <f t="shared" ref="AQ99:AR114" si="133">AM99+AO99</f>
        <v>0</v>
      </c>
      <c r="AR99" s="78">
        <f t="shared" si="124"/>
        <v>0</v>
      </c>
      <c r="AS99" s="83"/>
      <c r="AT99" s="78">
        <f t="shared" si="125"/>
        <v>0</v>
      </c>
      <c r="AU99" s="83"/>
      <c r="AV99" s="78">
        <f t="shared" si="126"/>
        <v>0</v>
      </c>
      <c r="AW99" s="77">
        <f t="shared" si="42"/>
        <v>0</v>
      </c>
      <c r="AX99" s="78">
        <f t="shared" si="42"/>
        <v>0</v>
      </c>
      <c r="AY99" s="77">
        <f t="shared" si="43"/>
        <v>0</v>
      </c>
      <c r="AZ99" s="78">
        <f t="shared" si="43"/>
        <v>0</v>
      </c>
      <c r="BA99" s="84"/>
      <c r="BB99" s="85"/>
      <c r="BC99" s="85"/>
      <c r="BD99" s="85"/>
      <c r="BE99" s="78">
        <f t="shared" si="127"/>
        <v>0</v>
      </c>
      <c r="BF99" s="70"/>
      <c r="BG99" s="70"/>
      <c r="BH99" s="70"/>
      <c r="BI99" s="76">
        <f t="shared" si="70"/>
        <v>0</v>
      </c>
      <c r="BJ99" s="76">
        <f t="shared" si="128"/>
        <v>4</v>
      </c>
      <c r="BK99" s="76">
        <f t="shared" si="129"/>
        <v>6238.1925000000019</v>
      </c>
      <c r="BL99" s="76"/>
      <c r="BM99" s="76">
        <f t="shared" si="130"/>
        <v>0</v>
      </c>
      <c r="BN99" s="76"/>
      <c r="BO99" s="76"/>
      <c r="BP99" s="339"/>
      <c r="BQ99" s="101">
        <f t="shared" si="131"/>
        <v>0</v>
      </c>
      <c r="BR99" s="76">
        <f t="shared" si="132"/>
        <v>6238.1925000000019</v>
      </c>
      <c r="BS99" s="76">
        <f t="shared" si="76"/>
        <v>19523.723666666672</v>
      </c>
      <c r="BT99" s="76">
        <f t="shared" si="77"/>
        <v>6238.1925000000019</v>
      </c>
      <c r="BU99" s="76">
        <f t="shared" si="78"/>
        <v>8317.590000000002</v>
      </c>
      <c r="BV99" s="76">
        <f t="shared" si="79"/>
        <v>34079.506166666673</v>
      </c>
      <c r="BW99" s="173">
        <f t="shared" si="80"/>
        <v>408954.07400000008</v>
      </c>
      <c r="BX99" s="370"/>
    </row>
    <row r="100" spans="1:76" s="3" customFormat="1" ht="14.25" customHeight="1" x14ac:dyDescent="0.3">
      <c r="A100" s="243">
        <v>3</v>
      </c>
      <c r="B100" s="48" t="s">
        <v>101</v>
      </c>
      <c r="C100" s="48" t="s">
        <v>336</v>
      </c>
      <c r="D100" s="43" t="s">
        <v>61</v>
      </c>
      <c r="E100" s="93" t="s">
        <v>340</v>
      </c>
      <c r="F100" s="147">
        <v>79</v>
      </c>
      <c r="G100" s="98">
        <v>43304</v>
      </c>
      <c r="H100" s="88">
        <v>45130</v>
      </c>
      <c r="I100" s="86" t="s">
        <v>182</v>
      </c>
      <c r="J100" s="43" t="s">
        <v>58</v>
      </c>
      <c r="K100" s="43" t="s">
        <v>64</v>
      </c>
      <c r="L100" s="89">
        <v>25.04</v>
      </c>
      <c r="M100" s="43">
        <v>5.41</v>
      </c>
      <c r="N100" s="108">
        <v>17697</v>
      </c>
      <c r="O100" s="76">
        <f t="shared" si="115"/>
        <v>95740.77</v>
      </c>
      <c r="P100" s="43"/>
      <c r="Q100" s="43"/>
      <c r="R100" s="43"/>
      <c r="S100" s="43"/>
      <c r="T100" s="43">
        <v>1</v>
      </c>
      <c r="U100" s="43"/>
      <c r="V100" s="70">
        <f t="shared" si="116"/>
        <v>0</v>
      </c>
      <c r="W100" s="70">
        <f t="shared" si="117"/>
        <v>1</v>
      </c>
      <c r="X100" s="70">
        <f t="shared" si="117"/>
        <v>0</v>
      </c>
      <c r="Y100" s="76">
        <f t="shared" si="57"/>
        <v>0</v>
      </c>
      <c r="Z100" s="76">
        <f t="shared" si="58"/>
        <v>0</v>
      </c>
      <c r="AA100" s="76">
        <f t="shared" si="59"/>
        <v>0</v>
      </c>
      <c r="AB100" s="76">
        <f t="shared" si="60"/>
        <v>0</v>
      </c>
      <c r="AC100" s="76">
        <f t="shared" si="61"/>
        <v>5318.9316666666673</v>
      </c>
      <c r="AD100" s="76">
        <f t="shared" si="62"/>
        <v>0</v>
      </c>
      <c r="AE100" s="76">
        <f t="shared" si="63"/>
        <v>5318.9316666666673</v>
      </c>
      <c r="AF100" s="76">
        <f t="shared" si="83"/>
        <v>2659.4658333333336</v>
      </c>
      <c r="AG100" s="101">
        <f t="shared" si="118"/>
        <v>797.83975000000009</v>
      </c>
      <c r="AH100" s="76">
        <f t="shared" si="119"/>
        <v>196.63333333333333</v>
      </c>
      <c r="AI100" s="76">
        <f t="shared" si="120"/>
        <v>8972.8705833333333</v>
      </c>
      <c r="AJ100" s="100"/>
      <c r="AK100" s="100"/>
      <c r="AL100" s="100"/>
      <c r="AM100" s="99"/>
      <c r="AN100" s="78">
        <f t="shared" si="121"/>
        <v>0</v>
      </c>
      <c r="AO100" s="99"/>
      <c r="AP100" s="78">
        <f t="shared" si="122"/>
        <v>0</v>
      </c>
      <c r="AQ100" s="78">
        <f t="shared" si="133"/>
        <v>0</v>
      </c>
      <c r="AR100" s="78">
        <f t="shared" si="124"/>
        <v>0</v>
      </c>
      <c r="AS100" s="99"/>
      <c r="AT100" s="78">
        <f t="shared" si="125"/>
        <v>0</v>
      </c>
      <c r="AU100" s="99"/>
      <c r="AV100" s="78">
        <f t="shared" si="126"/>
        <v>0</v>
      </c>
      <c r="AW100" s="77">
        <f t="shared" si="42"/>
        <v>0</v>
      </c>
      <c r="AX100" s="78">
        <f t="shared" si="42"/>
        <v>0</v>
      </c>
      <c r="AY100" s="77">
        <f t="shared" si="43"/>
        <v>0</v>
      </c>
      <c r="AZ100" s="78">
        <f t="shared" si="43"/>
        <v>0</v>
      </c>
      <c r="BA100" s="100"/>
      <c r="BB100" s="177"/>
      <c r="BC100" s="177"/>
      <c r="BD100" s="177"/>
      <c r="BE100" s="78">
        <f t="shared" si="127"/>
        <v>0</v>
      </c>
      <c r="BF100" s="43"/>
      <c r="BG100" s="43"/>
      <c r="BH100" s="43"/>
      <c r="BI100" s="76">
        <f t="shared" si="70"/>
        <v>0</v>
      </c>
      <c r="BJ100" s="76">
        <f t="shared" si="128"/>
        <v>1</v>
      </c>
      <c r="BK100" s="76">
        <f t="shared" si="129"/>
        <v>1994.5993750000002</v>
      </c>
      <c r="BL100" s="101"/>
      <c r="BM100" s="101">
        <f t="shared" si="130"/>
        <v>0</v>
      </c>
      <c r="BN100" s="76">
        <f t="shared" si="84"/>
        <v>1</v>
      </c>
      <c r="BO100" s="76">
        <f t="shared" si="73"/>
        <v>3191.3590000000004</v>
      </c>
      <c r="BP100" s="339"/>
      <c r="BQ100" s="101">
        <f t="shared" si="131"/>
        <v>0</v>
      </c>
      <c r="BR100" s="76">
        <f t="shared" si="132"/>
        <v>5185.9583750000002</v>
      </c>
      <c r="BS100" s="76">
        <f t="shared" si="76"/>
        <v>6313.4047500000006</v>
      </c>
      <c r="BT100" s="76">
        <f t="shared" si="77"/>
        <v>1994.5993750000002</v>
      </c>
      <c r="BU100" s="76">
        <f t="shared" si="78"/>
        <v>5850.824833333334</v>
      </c>
      <c r="BV100" s="76">
        <f t="shared" si="79"/>
        <v>14158.828958333334</v>
      </c>
      <c r="BW100" s="173">
        <f t="shared" si="80"/>
        <v>169905.94750000001</v>
      </c>
      <c r="BX100" s="370" t="s">
        <v>266</v>
      </c>
    </row>
    <row r="101" spans="1:76" s="3" customFormat="1" ht="14.25" customHeight="1" x14ac:dyDescent="0.3">
      <c r="A101" s="243">
        <v>4</v>
      </c>
      <c r="B101" s="48" t="s">
        <v>488</v>
      </c>
      <c r="C101" s="48" t="s">
        <v>337</v>
      </c>
      <c r="D101" s="43" t="s">
        <v>61</v>
      </c>
      <c r="E101" s="93" t="s">
        <v>219</v>
      </c>
      <c r="F101" s="86">
        <v>110</v>
      </c>
      <c r="G101" s="87">
        <v>44071</v>
      </c>
      <c r="H101" s="104" t="s">
        <v>538</v>
      </c>
      <c r="I101" s="86" t="s">
        <v>183</v>
      </c>
      <c r="J101" s="43">
        <v>1</v>
      </c>
      <c r="K101" s="43" t="s">
        <v>72</v>
      </c>
      <c r="L101" s="89">
        <v>12.1</v>
      </c>
      <c r="M101" s="43">
        <v>4.8600000000000003</v>
      </c>
      <c r="N101" s="108">
        <v>17697</v>
      </c>
      <c r="O101" s="76">
        <f t="shared" si="115"/>
        <v>86007.420000000013</v>
      </c>
      <c r="P101" s="43"/>
      <c r="Q101" s="43">
        <v>1</v>
      </c>
      <c r="R101" s="43"/>
      <c r="S101" s="43"/>
      <c r="T101" s="43"/>
      <c r="U101" s="43"/>
      <c r="V101" s="70">
        <f t="shared" si="116"/>
        <v>0</v>
      </c>
      <c r="W101" s="70">
        <f t="shared" si="117"/>
        <v>1</v>
      </c>
      <c r="X101" s="70">
        <f t="shared" si="117"/>
        <v>0</v>
      </c>
      <c r="Y101" s="76">
        <f t="shared" si="57"/>
        <v>0</v>
      </c>
      <c r="Z101" s="76">
        <f t="shared" si="58"/>
        <v>4778.1900000000005</v>
      </c>
      <c r="AA101" s="76">
        <f t="shared" si="59"/>
        <v>0</v>
      </c>
      <c r="AB101" s="76">
        <f t="shared" si="60"/>
        <v>0</v>
      </c>
      <c r="AC101" s="76">
        <f t="shared" si="61"/>
        <v>0</v>
      </c>
      <c r="AD101" s="76">
        <f t="shared" si="62"/>
        <v>0</v>
      </c>
      <c r="AE101" s="76">
        <f t="shared" si="63"/>
        <v>4778.1900000000005</v>
      </c>
      <c r="AF101" s="76">
        <f t="shared" si="83"/>
        <v>2389.0950000000003</v>
      </c>
      <c r="AG101" s="101">
        <f t="shared" si="118"/>
        <v>716.72850000000017</v>
      </c>
      <c r="AH101" s="76">
        <f t="shared" si="119"/>
        <v>0</v>
      </c>
      <c r="AI101" s="76">
        <f t="shared" si="120"/>
        <v>7884.0135000000009</v>
      </c>
      <c r="AJ101" s="100"/>
      <c r="AK101" s="100"/>
      <c r="AL101" s="100"/>
      <c r="AM101" s="99"/>
      <c r="AN101" s="78">
        <f t="shared" si="121"/>
        <v>0</v>
      </c>
      <c r="AO101" s="99"/>
      <c r="AP101" s="78">
        <f t="shared" si="122"/>
        <v>0</v>
      </c>
      <c r="AQ101" s="78">
        <f t="shared" si="133"/>
        <v>0</v>
      </c>
      <c r="AR101" s="78">
        <f t="shared" si="124"/>
        <v>0</v>
      </c>
      <c r="AS101" s="99"/>
      <c r="AT101" s="78">
        <f t="shared" si="125"/>
        <v>0</v>
      </c>
      <c r="AU101" s="99"/>
      <c r="AV101" s="78">
        <f t="shared" si="126"/>
        <v>0</v>
      </c>
      <c r="AW101" s="77">
        <f t="shared" si="42"/>
        <v>0</v>
      </c>
      <c r="AX101" s="78">
        <f t="shared" si="42"/>
        <v>0</v>
      </c>
      <c r="AY101" s="77">
        <f t="shared" si="43"/>
        <v>0</v>
      </c>
      <c r="AZ101" s="78">
        <f t="shared" si="43"/>
        <v>0</v>
      </c>
      <c r="BA101" s="100"/>
      <c r="BB101" s="177"/>
      <c r="BC101" s="177"/>
      <c r="BD101" s="177"/>
      <c r="BE101" s="78">
        <f t="shared" si="127"/>
        <v>0</v>
      </c>
      <c r="BF101" s="43"/>
      <c r="BG101" s="43"/>
      <c r="BH101" s="43"/>
      <c r="BI101" s="76">
        <f t="shared" si="70"/>
        <v>0</v>
      </c>
      <c r="BJ101" s="76">
        <f t="shared" si="128"/>
        <v>1</v>
      </c>
      <c r="BK101" s="76">
        <f t="shared" si="129"/>
        <v>1791.8212500000002</v>
      </c>
      <c r="BL101" s="101"/>
      <c r="BM101" s="101">
        <f t="shared" si="130"/>
        <v>0</v>
      </c>
      <c r="BN101" s="76">
        <f t="shared" si="84"/>
        <v>1</v>
      </c>
      <c r="BO101" s="76">
        <f>(AE101+AF101)*35%</f>
        <v>2508.5497500000001</v>
      </c>
      <c r="BP101" s="378"/>
      <c r="BQ101" s="101">
        <f t="shared" si="131"/>
        <v>0</v>
      </c>
      <c r="BR101" s="76">
        <f t="shared" si="132"/>
        <v>4300.3710000000001</v>
      </c>
      <c r="BS101" s="76">
        <f t="shared" si="76"/>
        <v>5494.9185000000007</v>
      </c>
      <c r="BT101" s="76">
        <f t="shared" si="77"/>
        <v>1791.8212500000002</v>
      </c>
      <c r="BU101" s="76">
        <f t="shared" si="78"/>
        <v>4897.6447500000004</v>
      </c>
      <c r="BV101" s="76">
        <f t="shared" si="79"/>
        <v>12184.3845</v>
      </c>
      <c r="BW101" s="173">
        <f t="shared" si="80"/>
        <v>146212.614</v>
      </c>
      <c r="BX101" s="370" t="s">
        <v>270</v>
      </c>
    </row>
    <row r="102" spans="1:76" s="135" customFormat="1" ht="14.25" customHeight="1" x14ac:dyDescent="0.3">
      <c r="A102" s="243">
        <v>5</v>
      </c>
      <c r="B102" s="75" t="s">
        <v>394</v>
      </c>
      <c r="C102" s="48" t="s">
        <v>393</v>
      </c>
      <c r="D102" s="70" t="s">
        <v>61</v>
      </c>
      <c r="E102" s="75" t="s">
        <v>465</v>
      </c>
      <c r="F102" s="86">
        <v>36</v>
      </c>
      <c r="G102" s="87">
        <v>41695</v>
      </c>
      <c r="H102" s="88">
        <v>43521</v>
      </c>
      <c r="I102" s="86" t="s">
        <v>183</v>
      </c>
      <c r="J102" s="70">
        <v>2</v>
      </c>
      <c r="K102" s="70" t="s">
        <v>68</v>
      </c>
      <c r="L102" s="74">
        <v>11.01</v>
      </c>
      <c r="M102" s="43">
        <v>4.8099999999999996</v>
      </c>
      <c r="N102" s="75">
        <v>17697</v>
      </c>
      <c r="O102" s="76">
        <f t="shared" si="115"/>
        <v>85122.569999999992</v>
      </c>
      <c r="P102" s="70"/>
      <c r="Q102" s="70"/>
      <c r="R102" s="70"/>
      <c r="S102" s="70"/>
      <c r="T102" s="70">
        <v>1</v>
      </c>
      <c r="U102" s="70"/>
      <c r="V102" s="70">
        <f t="shared" si="116"/>
        <v>0</v>
      </c>
      <c r="W102" s="70">
        <f t="shared" si="117"/>
        <v>1</v>
      </c>
      <c r="X102" s="70">
        <f t="shared" si="117"/>
        <v>0</v>
      </c>
      <c r="Y102" s="76">
        <f t="shared" si="57"/>
        <v>0</v>
      </c>
      <c r="Z102" s="76">
        <f t="shared" si="58"/>
        <v>0</v>
      </c>
      <c r="AA102" s="76">
        <f t="shared" si="59"/>
        <v>0</v>
      </c>
      <c r="AB102" s="76">
        <f t="shared" si="60"/>
        <v>0</v>
      </c>
      <c r="AC102" s="76">
        <f t="shared" si="61"/>
        <v>4729.0316666666658</v>
      </c>
      <c r="AD102" s="76">
        <f t="shared" si="62"/>
        <v>0</v>
      </c>
      <c r="AE102" s="76">
        <f t="shared" si="63"/>
        <v>4729.0316666666658</v>
      </c>
      <c r="AF102" s="76">
        <f t="shared" si="83"/>
        <v>2364.5158333333329</v>
      </c>
      <c r="AG102" s="101">
        <f t="shared" si="118"/>
        <v>709.35474999999997</v>
      </c>
      <c r="AH102" s="76">
        <f t="shared" si="119"/>
        <v>196.63333333333333</v>
      </c>
      <c r="AI102" s="76">
        <f t="shared" si="120"/>
        <v>7999.5355833333324</v>
      </c>
      <c r="AJ102" s="82"/>
      <c r="AK102" s="82"/>
      <c r="AL102" s="82"/>
      <c r="AM102" s="83"/>
      <c r="AN102" s="78">
        <f t="shared" si="121"/>
        <v>0</v>
      </c>
      <c r="AO102" s="83"/>
      <c r="AP102" s="78">
        <f t="shared" si="122"/>
        <v>0</v>
      </c>
      <c r="AQ102" s="78">
        <f>AM102+AO102</f>
        <v>0</v>
      </c>
      <c r="AR102" s="78">
        <f t="shared" si="124"/>
        <v>0</v>
      </c>
      <c r="AS102" s="83"/>
      <c r="AT102" s="78">
        <f t="shared" si="125"/>
        <v>0</v>
      </c>
      <c r="AU102" s="78"/>
      <c r="AV102" s="78">
        <f t="shared" si="126"/>
        <v>0</v>
      </c>
      <c r="AW102" s="77">
        <f t="shared" si="42"/>
        <v>0</v>
      </c>
      <c r="AX102" s="78">
        <f t="shared" si="42"/>
        <v>0</v>
      </c>
      <c r="AY102" s="77">
        <f t="shared" si="43"/>
        <v>0</v>
      </c>
      <c r="AZ102" s="78">
        <f t="shared" si="43"/>
        <v>0</v>
      </c>
      <c r="BA102" s="84"/>
      <c r="BB102" s="85"/>
      <c r="BC102" s="85"/>
      <c r="BD102" s="85"/>
      <c r="BE102" s="78">
        <f t="shared" si="127"/>
        <v>0</v>
      </c>
      <c r="BF102" s="70"/>
      <c r="BG102" s="70"/>
      <c r="BH102" s="70"/>
      <c r="BI102" s="76">
        <f t="shared" si="70"/>
        <v>0</v>
      </c>
      <c r="BJ102" s="76">
        <f t="shared" si="128"/>
        <v>1</v>
      </c>
      <c r="BK102" s="76">
        <f t="shared" si="129"/>
        <v>1773.3868749999997</v>
      </c>
      <c r="BL102" s="76"/>
      <c r="BM102" s="76">
        <f t="shared" si="130"/>
        <v>0</v>
      </c>
      <c r="BN102" s="76"/>
      <c r="BO102" s="76"/>
      <c r="BP102" s="339"/>
      <c r="BQ102" s="101">
        <f t="shared" si="131"/>
        <v>0</v>
      </c>
      <c r="BR102" s="76">
        <f t="shared" si="132"/>
        <v>1773.3868749999997</v>
      </c>
      <c r="BS102" s="76">
        <f t="shared" si="76"/>
        <v>5635.0197499999995</v>
      </c>
      <c r="BT102" s="76">
        <f t="shared" si="77"/>
        <v>1773.3868749999997</v>
      </c>
      <c r="BU102" s="76">
        <f t="shared" si="78"/>
        <v>2364.5158333333329</v>
      </c>
      <c r="BV102" s="76">
        <f t="shared" si="79"/>
        <v>9772.9224583333325</v>
      </c>
      <c r="BW102" s="173">
        <f t="shared" si="80"/>
        <v>117275.06949999998</v>
      </c>
      <c r="BX102" s="370"/>
    </row>
    <row r="103" spans="1:76" s="11" customFormat="1" ht="14.25" customHeight="1" x14ac:dyDescent="0.3">
      <c r="A103" s="243">
        <v>6</v>
      </c>
      <c r="B103" s="141" t="s">
        <v>69</v>
      </c>
      <c r="C103" s="179" t="s">
        <v>341</v>
      </c>
      <c r="D103" s="142" t="s">
        <v>61</v>
      </c>
      <c r="E103" s="71" t="s">
        <v>289</v>
      </c>
      <c r="F103" s="80">
        <v>87</v>
      </c>
      <c r="G103" s="81">
        <v>43458</v>
      </c>
      <c r="H103" s="81">
        <v>45284</v>
      </c>
      <c r="I103" s="80" t="s">
        <v>184</v>
      </c>
      <c r="J103" s="70" t="s">
        <v>58</v>
      </c>
      <c r="K103" s="70" t="s">
        <v>64</v>
      </c>
      <c r="L103" s="74">
        <v>14.03</v>
      </c>
      <c r="M103" s="70">
        <v>5.16</v>
      </c>
      <c r="N103" s="108">
        <v>17697</v>
      </c>
      <c r="O103" s="76">
        <f t="shared" si="115"/>
        <v>91316.52</v>
      </c>
      <c r="P103" s="70"/>
      <c r="Q103" s="70">
        <v>1</v>
      </c>
      <c r="R103" s="70"/>
      <c r="S103" s="70"/>
      <c r="T103" s="70">
        <v>1</v>
      </c>
      <c r="U103" s="70"/>
      <c r="V103" s="70">
        <f t="shared" si="116"/>
        <v>0</v>
      </c>
      <c r="W103" s="70">
        <f t="shared" si="117"/>
        <v>2</v>
      </c>
      <c r="X103" s="70">
        <f t="shared" si="117"/>
        <v>0</v>
      </c>
      <c r="Y103" s="76">
        <f t="shared" si="57"/>
        <v>0</v>
      </c>
      <c r="Z103" s="76">
        <f t="shared" si="58"/>
        <v>5073.1400000000003</v>
      </c>
      <c r="AA103" s="76">
        <f t="shared" si="59"/>
        <v>0</v>
      </c>
      <c r="AB103" s="76">
        <f t="shared" si="60"/>
        <v>0</v>
      </c>
      <c r="AC103" s="76">
        <f t="shared" si="61"/>
        <v>5073.1400000000003</v>
      </c>
      <c r="AD103" s="76">
        <f t="shared" si="62"/>
        <v>0</v>
      </c>
      <c r="AE103" s="76">
        <f t="shared" si="63"/>
        <v>10146.280000000001</v>
      </c>
      <c r="AF103" s="76">
        <f t="shared" si="83"/>
        <v>5073.1400000000003</v>
      </c>
      <c r="AG103" s="101">
        <f t="shared" si="118"/>
        <v>1521.9420000000002</v>
      </c>
      <c r="AH103" s="76">
        <f t="shared" si="119"/>
        <v>196.63333333333333</v>
      </c>
      <c r="AI103" s="76">
        <f t="shared" si="120"/>
        <v>16937.995333333332</v>
      </c>
      <c r="AJ103" s="84"/>
      <c r="AK103" s="84"/>
      <c r="AL103" s="84"/>
      <c r="AM103" s="83"/>
      <c r="AN103" s="78">
        <f t="shared" si="121"/>
        <v>0</v>
      </c>
      <c r="AO103" s="83"/>
      <c r="AP103" s="78">
        <f t="shared" si="122"/>
        <v>0</v>
      </c>
      <c r="AQ103" s="78">
        <f t="shared" si="133"/>
        <v>0</v>
      </c>
      <c r="AR103" s="78">
        <f t="shared" si="124"/>
        <v>0</v>
      </c>
      <c r="AS103" s="83"/>
      <c r="AT103" s="78">
        <f t="shared" si="125"/>
        <v>0</v>
      </c>
      <c r="AU103" s="78"/>
      <c r="AV103" s="78">
        <f t="shared" si="126"/>
        <v>0</v>
      </c>
      <c r="AW103" s="77">
        <f t="shared" si="42"/>
        <v>0</v>
      </c>
      <c r="AX103" s="78">
        <f t="shared" si="42"/>
        <v>0</v>
      </c>
      <c r="AY103" s="77">
        <f t="shared" si="43"/>
        <v>0</v>
      </c>
      <c r="AZ103" s="78">
        <f t="shared" si="43"/>
        <v>0</v>
      </c>
      <c r="BA103" s="84"/>
      <c r="BB103" s="84"/>
      <c r="BC103" s="85"/>
      <c r="BD103" s="84"/>
      <c r="BE103" s="78">
        <f t="shared" si="127"/>
        <v>0</v>
      </c>
      <c r="BF103" s="70"/>
      <c r="BG103" s="70"/>
      <c r="BH103" s="70"/>
      <c r="BI103" s="76">
        <f t="shared" si="70"/>
        <v>0</v>
      </c>
      <c r="BJ103" s="76">
        <f t="shared" si="128"/>
        <v>2</v>
      </c>
      <c r="BK103" s="76">
        <f t="shared" si="129"/>
        <v>3804.855</v>
      </c>
      <c r="BL103" s="76"/>
      <c r="BM103" s="76">
        <f t="shared" si="130"/>
        <v>0</v>
      </c>
      <c r="BN103" s="76">
        <f t="shared" si="84"/>
        <v>2</v>
      </c>
      <c r="BO103" s="76">
        <f t="shared" si="73"/>
        <v>6087.7680000000009</v>
      </c>
      <c r="BP103" s="339"/>
      <c r="BQ103" s="101">
        <f t="shared" si="131"/>
        <v>0</v>
      </c>
      <c r="BR103" s="76">
        <f t="shared" si="132"/>
        <v>9892.6230000000014</v>
      </c>
      <c r="BS103" s="76">
        <f t="shared" si="76"/>
        <v>11864.855333333335</v>
      </c>
      <c r="BT103" s="76">
        <f t="shared" si="77"/>
        <v>3804.855</v>
      </c>
      <c r="BU103" s="76">
        <f t="shared" si="78"/>
        <v>11160.908000000001</v>
      </c>
      <c r="BV103" s="76">
        <f t="shared" si="79"/>
        <v>26830.618333333332</v>
      </c>
      <c r="BW103" s="173">
        <f t="shared" si="80"/>
        <v>321967.42</v>
      </c>
      <c r="BX103" s="370" t="s">
        <v>266</v>
      </c>
    </row>
    <row r="104" spans="1:76" s="11" customFormat="1" ht="14.25" customHeight="1" x14ac:dyDescent="0.3">
      <c r="A104" s="243">
        <v>7</v>
      </c>
      <c r="B104" s="141" t="s">
        <v>69</v>
      </c>
      <c r="C104" s="179" t="s">
        <v>335</v>
      </c>
      <c r="D104" s="142" t="s">
        <v>61</v>
      </c>
      <c r="E104" s="71" t="s">
        <v>289</v>
      </c>
      <c r="F104" s="80">
        <v>87</v>
      </c>
      <c r="G104" s="81">
        <v>43458</v>
      </c>
      <c r="H104" s="81">
        <v>45284</v>
      </c>
      <c r="I104" s="80" t="s">
        <v>184</v>
      </c>
      <c r="J104" s="70" t="s">
        <v>58</v>
      </c>
      <c r="K104" s="70" t="s">
        <v>64</v>
      </c>
      <c r="L104" s="74">
        <v>14.03</v>
      </c>
      <c r="M104" s="70">
        <v>5.16</v>
      </c>
      <c r="N104" s="108">
        <v>17697</v>
      </c>
      <c r="O104" s="76">
        <f t="shared" si="115"/>
        <v>91316.52</v>
      </c>
      <c r="P104" s="70"/>
      <c r="Q104" s="70"/>
      <c r="R104" s="70">
        <v>2</v>
      </c>
      <c r="S104" s="70"/>
      <c r="T104" s="70"/>
      <c r="U104" s="70"/>
      <c r="V104" s="70">
        <f t="shared" si="116"/>
        <v>0</v>
      </c>
      <c r="W104" s="70">
        <f t="shared" si="117"/>
        <v>0</v>
      </c>
      <c r="X104" s="70">
        <f t="shared" si="117"/>
        <v>2</v>
      </c>
      <c r="Y104" s="76">
        <f t="shared" si="57"/>
        <v>0</v>
      </c>
      <c r="Z104" s="76">
        <f t="shared" si="58"/>
        <v>0</v>
      </c>
      <c r="AA104" s="76">
        <f t="shared" si="59"/>
        <v>10146.280000000001</v>
      </c>
      <c r="AB104" s="76">
        <f t="shared" si="60"/>
        <v>0</v>
      </c>
      <c r="AC104" s="76">
        <f t="shared" si="61"/>
        <v>0</v>
      </c>
      <c r="AD104" s="76">
        <f t="shared" si="62"/>
        <v>0</v>
      </c>
      <c r="AE104" s="76">
        <f t="shared" si="63"/>
        <v>10146.280000000001</v>
      </c>
      <c r="AF104" s="76">
        <f t="shared" si="83"/>
        <v>5073.1400000000003</v>
      </c>
      <c r="AG104" s="101">
        <f t="shared" si="118"/>
        <v>1521.9420000000002</v>
      </c>
      <c r="AH104" s="76">
        <f t="shared" si="119"/>
        <v>0</v>
      </c>
      <c r="AI104" s="76">
        <f t="shared" si="120"/>
        <v>16741.362000000001</v>
      </c>
      <c r="AJ104" s="84"/>
      <c r="AK104" s="84"/>
      <c r="AL104" s="84"/>
      <c r="AM104" s="83"/>
      <c r="AN104" s="78">
        <f t="shared" si="121"/>
        <v>0</v>
      </c>
      <c r="AO104" s="83"/>
      <c r="AP104" s="78">
        <f t="shared" si="122"/>
        <v>0</v>
      </c>
      <c r="AQ104" s="78">
        <f t="shared" si="133"/>
        <v>0</v>
      </c>
      <c r="AR104" s="78">
        <f t="shared" si="133"/>
        <v>0</v>
      </c>
      <c r="AS104" s="83"/>
      <c r="AT104" s="78">
        <f t="shared" si="125"/>
        <v>0</v>
      </c>
      <c r="AU104" s="78"/>
      <c r="AV104" s="78">
        <f t="shared" si="126"/>
        <v>0</v>
      </c>
      <c r="AW104" s="77">
        <f t="shared" ref="AW104:AX176" si="134">AS104+AU104</f>
        <v>0</v>
      </c>
      <c r="AX104" s="78">
        <f t="shared" si="134"/>
        <v>0</v>
      </c>
      <c r="AY104" s="77">
        <f t="shared" ref="AY104:AZ176" si="135">AQ104+AW104</f>
        <v>0</v>
      </c>
      <c r="AZ104" s="78">
        <f t="shared" si="135"/>
        <v>0</v>
      </c>
      <c r="BA104" s="84"/>
      <c r="BB104" s="84"/>
      <c r="BC104" s="85"/>
      <c r="BD104" s="84"/>
      <c r="BE104" s="78">
        <f t="shared" si="127"/>
        <v>0</v>
      </c>
      <c r="BF104" s="70"/>
      <c r="BG104" s="70"/>
      <c r="BH104" s="70"/>
      <c r="BI104" s="76">
        <f t="shared" si="70"/>
        <v>0</v>
      </c>
      <c r="BJ104" s="76">
        <f t="shared" si="128"/>
        <v>2</v>
      </c>
      <c r="BK104" s="76">
        <f t="shared" si="129"/>
        <v>3804.855</v>
      </c>
      <c r="BL104" s="76"/>
      <c r="BM104" s="76">
        <f t="shared" si="130"/>
        <v>0</v>
      </c>
      <c r="BN104" s="76">
        <f t="shared" si="84"/>
        <v>2</v>
      </c>
      <c r="BO104" s="76">
        <f t="shared" si="73"/>
        <v>6087.7680000000009</v>
      </c>
      <c r="BP104" s="339"/>
      <c r="BQ104" s="101">
        <f t="shared" si="131"/>
        <v>0</v>
      </c>
      <c r="BR104" s="76">
        <f t="shared" si="132"/>
        <v>9892.6230000000014</v>
      </c>
      <c r="BS104" s="76">
        <f t="shared" si="76"/>
        <v>11668.222000000002</v>
      </c>
      <c r="BT104" s="76">
        <f t="shared" si="77"/>
        <v>3804.855</v>
      </c>
      <c r="BU104" s="76">
        <f t="shared" si="78"/>
        <v>11160.908000000001</v>
      </c>
      <c r="BV104" s="76">
        <f t="shared" si="79"/>
        <v>26633.985000000001</v>
      </c>
      <c r="BW104" s="173">
        <f t="shared" si="80"/>
        <v>319607.82</v>
      </c>
      <c r="BX104" s="370" t="s">
        <v>266</v>
      </c>
    </row>
    <row r="105" spans="1:76" s="11" customFormat="1" ht="14.25" customHeight="1" x14ac:dyDescent="0.3">
      <c r="A105" s="243">
        <v>8</v>
      </c>
      <c r="B105" s="141" t="s">
        <v>121</v>
      </c>
      <c r="C105" s="141" t="s">
        <v>335</v>
      </c>
      <c r="D105" s="142" t="s">
        <v>61</v>
      </c>
      <c r="E105" s="71" t="s">
        <v>123</v>
      </c>
      <c r="F105" s="86">
        <v>81</v>
      </c>
      <c r="G105" s="98">
        <v>43304</v>
      </c>
      <c r="H105" s="88">
        <v>45130</v>
      </c>
      <c r="I105" s="86" t="s">
        <v>192</v>
      </c>
      <c r="J105" s="43" t="s">
        <v>58</v>
      </c>
      <c r="K105" s="70" t="s">
        <v>64</v>
      </c>
      <c r="L105" s="89">
        <v>25.06</v>
      </c>
      <c r="M105" s="70">
        <v>5.41</v>
      </c>
      <c r="N105" s="108">
        <v>17697</v>
      </c>
      <c r="O105" s="76">
        <f t="shared" si="115"/>
        <v>95740.77</v>
      </c>
      <c r="P105" s="70"/>
      <c r="Q105" s="70"/>
      <c r="R105" s="70">
        <v>1</v>
      </c>
      <c r="S105" s="70"/>
      <c r="T105" s="70"/>
      <c r="U105" s="70"/>
      <c r="V105" s="70">
        <f t="shared" ref="V105:V177" si="136">SUM(P105+S105)</f>
        <v>0</v>
      </c>
      <c r="W105" s="70">
        <f t="shared" si="117"/>
        <v>0</v>
      </c>
      <c r="X105" s="70">
        <f t="shared" si="117"/>
        <v>1</v>
      </c>
      <c r="Y105" s="76">
        <f t="shared" si="57"/>
        <v>0</v>
      </c>
      <c r="Z105" s="76">
        <f t="shared" si="58"/>
        <v>0</v>
      </c>
      <c r="AA105" s="76">
        <f t="shared" si="59"/>
        <v>5318.9316666666673</v>
      </c>
      <c r="AB105" s="76">
        <f t="shared" si="60"/>
        <v>0</v>
      </c>
      <c r="AC105" s="76">
        <f t="shared" si="61"/>
        <v>0</v>
      </c>
      <c r="AD105" s="76">
        <f t="shared" si="62"/>
        <v>0</v>
      </c>
      <c r="AE105" s="76">
        <f t="shared" si="63"/>
        <v>5318.9316666666673</v>
      </c>
      <c r="AF105" s="76">
        <f t="shared" si="83"/>
        <v>2659.4658333333336</v>
      </c>
      <c r="AG105" s="101">
        <f t="shared" si="118"/>
        <v>797.83975000000009</v>
      </c>
      <c r="AH105" s="76">
        <f t="shared" si="119"/>
        <v>0</v>
      </c>
      <c r="AI105" s="76">
        <f t="shared" si="120"/>
        <v>8776.2372500000019</v>
      </c>
      <c r="AJ105" s="84"/>
      <c r="AK105" s="84"/>
      <c r="AL105" s="84"/>
      <c r="AM105" s="83"/>
      <c r="AN105" s="78">
        <f t="shared" si="121"/>
        <v>0</v>
      </c>
      <c r="AO105" s="83"/>
      <c r="AP105" s="78">
        <f t="shared" si="122"/>
        <v>0</v>
      </c>
      <c r="AQ105" s="78">
        <f t="shared" si="133"/>
        <v>0</v>
      </c>
      <c r="AR105" s="78">
        <f t="shared" si="133"/>
        <v>0</v>
      </c>
      <c r="AS105" s="83"/>
      <c r="AT105" s="78">
        <f t="shared" si="125"/>
        <v>0</v>
      </c>
      <c r="AU105" s="78"/>
      <c r="AV105" s="78">
        <f t="shared" si="126"/>
        <v>0</v>
      </c>
      <c r="AW105" s="77">
        <f t="shared" si="134"/>
        <v>0</v>
      </c>
      <c r="AX105" s="78">
        <f t="shared" si="134"/>
        <v>0</v>
      </c>
      <c r="AY105" s="77">
        <f t="shared" si="135"/>
        <v>0</v>
      </c>
      <c r="AZ105" s="78">
        <f t="shared" si="135"/>
        <v>0</v>
      </c>
      <c r="BA105" s="84"/>
      <c r="BB105" s="84"/>
      <c r="BC105" s="85"/>
      <c r="BD105" s="84"/>
      <c r="BE105" s="78">
        <f t="shared" si="127"/>
        <v>0</v>
      </c>
      <c r="BF105" s="70"/>
      <c r="BG105" s="70"/>
      <c r="BH105" s="70"/>
      <c r="BI105" s="76">
        <f t="shared" si="70"/>
        <v>0</v>
      </c>
      <c r="BJ105" s="76">
        <f t="shared" si="128"/>
        <v>1</v>
      </c>
      <c r="BK105" s="76">
        <f t="shared" si="129"/>
        <v>1994.5993750000002</v>
      </c>
      <c r="BL105" s="76"/>
      <c r="BM105" s="76">
        <f t="shared" si="130"/>
        <v>0</v>
      </c>
      <c r="BN105" s="76">
        <f t="shared" si="84"/>
        <v>1</v>
      </c>
      <c r="BO105" s="76">
        <f t="shared" si="73"/>
        <v>3191.3590000000004</v>
      </c>
      <c r="BP105" s="339"/>
      <c r="BQ105" s="101">
        <f t="shared" si="131"/>
        <v>0</v>
      </c>
      <c r="BR105" s="76">
        <f t="shared" si="132"/>
        <v>5185.9583750000002</v>
      </c>
      <c r="BS105" s="76">
        <f t="shared" si="76"/>
        <v>6116.7714166666674</v>
      </c>
      <c r="BT105" s="76">
        <f t="shared" si="77"/>
        <v>1994.5993750000002</v>
      </c>
      <c r="BU105" s="76">
        <f t="shared" si="78"/>
        <v>5850.824833333334</v>
      </c>
      <c r="BV105" s="76">
        <f t="shared" si="79"/>
        <v>13962.195625000002</v>
      </c>
      <c r="BW105" s="173">
        <f t="shared" si="80"/>
        <v>167546.34750000003</v>
      </c>
      <c r="BX105" s="370" t="s">
        <v>266</v>
      </c>
    </row>
    <row r="106" spans="1:76" s="2" customFormat="1" ht="14.25" customHeight="1" x14ac:dyDescent="0.3">
      <c r="A106" s="243">
        <v>9</v>
      </c>
      <c r="B106" s="48" t="s">
        <v>313</v>
      </c>
      <c r="C106" s="48" t="s">
        <v>175</v>
      </c>
      <c r="D106" s="43" t="s">
        <v>61</v>
      </c>
      <c r="E106" s="108" t="s">
        <v>390</v>
      </c>
      <c r="F106" s="86"/>
      <c r="G106" s="87"/>
      <c r="H106" s="87"/>
      <c r="I106" s="86"/>
      <c r="J106" s="43" t="s">
        <v>65</v>
      </c>
      <c r="K106" s="43" t="s">
        <v>62</v>
      </c>
      <c r="L106" s="89">
        <v>2.04</v>
      </c>
      <c r="M106" s="43">
        <v>4.1900000000000004</v>
      </c>
      <c r="N106" s="75">
        <v>17697</v>
      </c>
      <c r="O106" s="76">
        <f t="shared" si="115"/>
        <v>74150.430000000008</v>
      </c>
      <c r="P106" s="43"/>
      <c r="Q106" s="43">
        <v>2</v>
      </c>
      <c r="R106" s="43"/>
      <c r="S106" s="43"/>
      <c r="T106" s="43">
        <v>6</v>
      </c>
      <c r="U106" s="43"/>
      <c r="V106" s="70">
        <f t="shared" si="136"/>
        <v>0</v>
      </c>
      <c r="W106" s="70">
        <f t="shared" si="117"/>
        <v>8</v>
      </c>
      <c r="X106" s="70">
        <f t="shared" si="117"/>
        <v>0</v>
      </c>
      <c r="Y106" s="76">
        <f t="shared" si="57"/>
        <v>0</v>
      </c>
      <c r="Z106" s="76">
        <f t="shared" ref="Z106" si="137">SUM(O106/18*Q106)</f>
        <v>8238.9366666666683</v>
      </c>
      <c r="AA106" s="76">
        <f t="shared" si="59"/>
        <v>0</v>
      </c>
      <c r="AB106" s="76">
        <f t="shared" ref="AB106" si="138">SUM(O106/18*S106)</f>
        <v>0</v>
      </c>
      <c r="AC106" s="76">
        <f t="shared" ref="AC106" si="139">SUM(O106/18*T106)</f>
        <v>24716.810000000005</v>
      </c>
      <c r="AD106" s="76">
        <f t="shared" si="62"/>
        <v>0</v>
      </c>
      <c r="AE106" s="76">
        <f t="shared" si="63"/>
        <v>32955.746666666673</v>
      </c>
      <c r="AF106" s="76">
        <f t="shared" si="83"/>
        <v>16477.873333333337</v>
      </c>
      <c r="AG106" s="76">
        <v>0</v>
      </c>
      <c r="AH106" s="76">
        <f t="shared" si="119"/>
        <v>1179.8</v>
      </c>
      <c r="AI106" s="76">
        <f t="shared" si="120"/>
        <v>50613.420000000013</v>
      </c>
      <c r="AJ106" s="82"/>
      <c r="AK106" s="82"/>
      <c r="AL106" s="82"/>
      <c r="AM106" s="99"/>
      <c r="AN106" s="78">
        <f t="shared" si="121"/>
        <v>0</v>
      </c>
      <c r="AO106" s="99"/>
      <c r="AP106" s="78">
        <f t="shared" si="122"/>
        <v>0</v>
      </c>
      <c r="AQ106" s="78"/>
      <c r="AR106" s="78">
        <f t="shared" si="133"/>
        <v>0</v>
      </c>
      <c r="AS106" s="99"/>
      <c r="AT106" s="78">
        <f t="shared" si="125"/>
        <v>0</v>
      </c>
      <c r="AU106" s="99"/>
      <c r="AV106" s="78">
        <f t="shared" si="126"/>
        <v>0</v>
      </c>
      <c r="AW106" s="77">
        <f t="shared" si="134"/>
        <v>0</v>
      </c>
      <c r="AX106" s="78">
        <f t="shared" si="134"/>
        <v>0</v>
      </c>
      <c r="AY106" s="77">
        <f t="shared" si="135"/>
        <v>0</v>
      </c>
      <c r="AZ106" s="78">
        <f t="shared" si="135"/>
        <v>0</v>
      </c>
      <c r="BA106" s="100"/>
      <c r="BB106" s="177"/>
      <c r="BC106" s="177"/>
      <c r="BD106" s="177"/>
      <c r="BE106" s="78">
        <f t="shared" si="127"/>
        <v>0</v>
      </c>
      <c r="BF106" s="43"/>
      <c r="BG106" s="43"/>
      <c r="BH106" s="43"/>
      <c r="BI106" s="76">
        <f t="shared" si="70"/>
        <v>0</v>
      </c>
      <c r="BJ106" s="76">
        <f t="shared" si="128"/>
        <v>8</v>
      </c>
      <c r="BK106" s="76">
        <f t="shared" si="129"/>
        <v>12358.405000000002</v>
      </c>
      <c r="BL106" s="101"/>
      <c r="BM106" s="101"/>
      <c r="BN106" s="76"/>
      <c r="BO106" s="76"/>
      <c r="BP106" s="339"/>
      <c r="BQ106" s="101">
        <f t="shared" si="131"/>
        <v>0</v>
      </c>
      <c r="BR106" s="76">
        <f t="shared" si="132"/>
        <v>12358.405000000002</v>
      </c>
      <c r="BS106" s="76">
        <f t="shared" si="76"/>
        <v>34135.546666666676</v>
      </c>
      <c r="BT106" s="76">
        <f t="shared" si="77"/>
        <v>12358.405000000002</v>
      </c>
      <c r="BU106" s="76">
        <f t="shared" si="78"/>
        <v>16477.873333333337</v>
      </c>
      <c r="BV106" s="76">
        <f t="shared" si="79"/>
        <v>62971.825000000012</v>
      </c>
      <c r="BW106" s="173">
        <f t="shared" si="80"/>
        <v>755661.90000000014</v>
      </c>
      <c r="BX106" s="370"/>
    </row>
    <row r="107" spans="1:76" s="3" customFormat="1" ht="14.25" customHeight="1" x14ac:dyDescent="0.3">
      <c r="A107" s="243">
        <v>10</v>
      </c>
      <c r="B107" s="108" t="s">
        <v>167</v>
      </c>
      <c r="C107" s="48" t="s">
        <v>400</v>
      </c>
      <c r="D107" s="43" t="s">
        <v>61</v>
      </c>
      <c r="E107" s="93" t="s">
        <v>95</v>
      </c>
      <c r="F107" s="97">
        <v>77</v>
      </c>
      <c r="G107" s="98">
        <v>43304</v>
      </c>
      <c r="H107" s="88">
        <v>45130</v>
      </c>
      <c r="I107" s="97" t="s">
        <v>182</v>
      </c>
      <c r="J107" s="43" t="s">
        <v>58</v>
      </c>
      <c r="K107" s="43" t="s">
        <v>64</v>
      </c>
      <c r="L107" s="89">
        <v>35.04</v>
      </c>
      <c r="M107" s="43">
        <v>5.41</v>
      </c>
      <c r="N107" s="75">
        <v>17697</v>
      </c>
      <c r="O107" s="76">
        <f t="shared" si="115"/>
        <v>95740.77</v>
      </c>
      <c r="P107" s="43"/>
      <c r="Q107" s="43">
        <v>1</v>
      </c>
      <c r="R107" s="43"/>
      <c r="S107" s="43"/>
      <c r="T107" s="43"/>
      <c r="U107" s="43"/>
      <c r="V107" s="70">
        <f t="shared" si="136"/>
        <v>0</v>
      </c>
      <c r="W107" s="70">
        <f t="shared" si="117"/>
        <v>1</v>
      </c>
      <c r="X107" s="70">
        <f t="shared" si="117"/>
        <v>0</v>
      </c>
      <c r="Y107" s="76">
        <f t="shared" si="57"/>
        <v>0</v>
      </c>
      <c r="Z107" s="76">
        <f t="shared" si="58"/>
        <v>5318.9316666666673</v>
      </c>
      <c r="AA107" s="76">
        <f t="shared" si="59"/>
        <v>0</v>
      </c>
      <c r="AB107" s="76">
        <f t="shared" si="60"/>
        <v>0</v>
      </c>
      <c r="AC107" s="76">
        <f t="shared" si="61"/>
        <v>0</v>
      </c>
      <c r="AD107" s="76">
        <f t="shared" si="62"/>
        <v>0</v>
      </c>
      <c r="AE107" s="76">
        <f t="shared" si="63"/>
        <v>5318.9316666666673</v>
      </c>
      <c r="AF107" s="76">
        <f t="shared" si="83"/>
        <v>2659.4658333333336</v>
      </c>
      <c r="AG107" s="101">
        <f t="shared" si="118"/>
        <v>797.83975000000009</v>
      </c>
      <c r="AH107" s="76">
        <f t="shared" si="119"/>
        <v>0</v>
      </c>
      <c r="AI107" s="76">
        <f t="shared" si="120"/>
        <v>8776.2372500000019</v>
      </c>
      <c r="AJ107" s="82"/>
      <c r="AK107" s="82"/>
      <c r="AL107" s="82"/>
      <c r="AM107" s="99"/>
      <c r="AN107" s="78">
        <f t="shared" si="121"/>
        <v>0</v>
      </c>
      <c r="AO107" s="99"/>
      <c r="AP107" s="78">
        <f t="shared" si="122"/>
        <v>0</v>
      </c>
      <c r="AQ107" s="78">
        <f t="shared" ref="AQ107" si="140">AM107+AO107</f>
        <v>0</v>
      </c>
      <c r="AR107" s="78">
        <f t="shared" si="133"/>
        <v>0</v>
      </c>
      <c r="AS107" s="99"/>
      <c r="AT107" s="78">
        <f t="shared" si="125"/>
        <v>0</v>
      </c>
      <c r="AU107" s="99"/>
      <c r="AV107" s="78">
        <f t="shared" si="126"/>
        <v>0</v>
      </c>
      <c r="AW107" s="77">
        <f t="shared" si="134"/>
        <v>0</v>
      </c>
      <c r="AX107" s="78">
        <f t="shared" si="134"/>
        <v>0</v>
      </c>
      <c r="AY107" s="77">
        <f t="shared" si="135"/>
        <v>0</v>
      </c>
      <c r="AZ107" s="78">
        <f t="shared" si="135"/>
        <v>0</v>
      </c>
      <c r="BA107" s="100"/>
      <c r="BB107" s="177"/>
      <c r="BC107" s="100"/>
      <c r="BD107" s="177"/>
      <c r="BE107" s="78">
        <f t="shared" si="127"/>
        <v>0</v>
      </c>
      <c r="BF107" s="43"/>
      <c r="BG107" s="43"/>
      <c r="BH107" s="43"/>
      <c r="BI107" s="76">
        <f t="shared" si="70"/>
        <v>0</v>
      </c>
      <c r="BJ107" s="76">
        <f t="shared" si="128"/>
        <v>1</v>
      </c>
      <c r="BK107" s="76">
        <f t="shared" si="129"/>
        <v>1994.5993750000002</v>
      </c>
      <c r="BL107" s="101"/>
      <c r="BM107" s="101">
        <f>(O107/18*BL107)*30%</f>
        <v>0</v>
      </c>
      <c r="BN107" s="76">
        <f t="shared" si="84"/>
        <v>1</v>
      </c>
      <c r="BO107" s="76">
        <f t="shared" si="73"/>
        <v>3191.3590000000004</v>
      </c>
      <c r="BP107" s="339"/>
      <c r="BQ107" s="101">
        <f t="shared" si="131"/>
        <v>0</v>
      </c>
      <c r="BR107" s="76">
        <f t="shared" si="132"/>
        <v>5185.9583750000002</v>
      </c>
      <c r="BS107" s="76">
        <f t="shared" si="76"/>
        <v>6116.7714166666674</v>
      </c>
      <c r="BT107" s="76">
        <f t="shared" si="77"/>
        <v>1994.5993750000002</v>
      </c>
      <c r="BU107" s="76">
        <f t="shared" si="78"/>
        <v>5850.824833333334</v>
      </c>
      <c r="BV107" s="76">
        <f t="shared" si="79"/>
        <v>13962.195625000002</v>
      </c>
      <c r="BW107" s="173">
        <f t="shared" si="80"/>
        <v>167546.34750000003</v>
      </c>
      <c r="BX107" s="370" t="s">
        <v>266</v>
      </c>
    </row>
    <row r="108" spans="1:76" s="3" customFormat="1" ht="14.25" customHeight="1" x14ac:dyDescent="0.3">
      <c r="A108" s="243">
        <v>11</v>
      </c>
      <c r="B108" s="48" t="s">
        <v>309</v>
      </c>
      <c r="C108" s="48" t="s">
        <v>451</v>
      </c>
      <c r="D108" s="43" t="s">
        <v>61</v>
      </c>
      <c r="E108" s="93" t="s">
        <v>310</v>
      </c>
      <c r="F108" s="86">
        <v>143</v>
      </c>
      <c r="G108" s="87">
        <v>43829</v>
      </c>
      <c r="H108" s="87">
        <v>45656</v>
      </c>
      <c r="I108" s="86" t="s">
        <v>73</v>
      </c>
      <c r="J108" s="43">
        <v>2</v>
      </c>
      <c r="K108" s="43" t="s">
        <v>68</v>
      </c>
      <c r="L108" s="89">
        <v>2.04</v>
      </c>
      <c r="M108" s="43">
        <v>4.51</v>
      </c>
      <c r="N108" s="75">
        <v>17697</v>
      </c>
      <c r="O108" s="76">
        <f t="shared" si="115"/>
        <v>79813.47</v>
      </c>
      <c r="P108" s="43"/>
      <c r="Q108" s="43"/>
      <c r="R108" s="43"/>
      <c r="S108" s="43"/>
      <c r="T108" s="43">
        <v>1</v>
      </c>
      <c r="U108" s="43"/>
      <c r="V108" s="70">
        <f t="shared" si="136"/>
        <v>0</v>
      </c>
      <c r="W108" s="70">
        <f t="shared" si="117"/>
        <v>1</v>
      </c>
      <c r="X108" s="70">
        <f t="shared" si="117"/>
        <v>0</v>
      </c>
      <c r="Y108" s="76">
        <f t="shared" si="57"/>
        <v>0</v>
      </c>
      <c r="Z108" s="76">
        <f t="shared" si="58"/>
        <v>0</v>
      </c>
      <c r="AA108" s="76">
        <f t="shared" si="59"/>
        <v>0</v>
      </c>
      <c r="AB108" s="76">
        <f t="shared" si="60"/>
        <v>0</v>
      </c>
      <c r="AC108" s="76">
        <f t="shared" si="61"/>
        <v>4434.0816666666669</v>
      </c>
      <c r="AD108" s="76">
        <f t="shared" si="62"/>
        <v>0</v>
      </c>
      <c r="AE108" s="76">
        <f t="shared" si="63"/>
        <v>4434.0816666666669</v>
      </c>
      <c r="AF108" s="76">
        <f t="shared" si="83"/>
        <v>2217.0408333333335</v>
      </c>
      <c r="AG108" s="101">
        <f t="shared" si="118"/>
        <v>665.11225000000013</v>
      </c>
      <c r="AH108" s="76">
        <f t="shared" si="119"/>
        <v>196.63333333333333</v>
      </c>
      <c r="AI108" s="76">
        <f t="shared" si="120"/>
        <v>7512.8680833333337</v>
      </c>
      <c r="AJ108" s="82"/>
      <c r="AK108" s="82"/>
      <c r="AL108" s="82"/>
      <c r="AM108" s="99"/>
      <c r="AN108" s="78">
        <f t="shared" si="121"/>
        <v>0</v>
      </c>
      <c r="AO108" s="99"/>
      <c r="AP108" s="78">
        <f t="shared" si="122"/>
        <v>0</v>
      </c>
      <c r="AQ108" s="78"/>
      <c r="AR108" s="78">
        <f t="shared" si="133"/>
        <v>0</v>
      </c>
      <c r="AS108" s="99"/>
      <c r="AT108" s="78">
        <f t="shared" si="125"/>
        <v>0</v>
      </c>
      <c r="AU108" s="99"/>
      <c r="AV108" s="78">
        <f t="shared" si="126"/>
        <v>0</v>
      </c>
      <c r="AW108" s="77">
        <f t="shared" si="134"/>
        <v>0</v>
      </c>
      <c r="AX108" s="78">
        <f t="shared" si="134"/>
        <v>0</v>
      </c>
      <c r="AY108" s="77">
        <f t="shared" si="135"/>
        <v>0</v>
      </c>
      <c r="AZ108" s="78">
        <f t="shared" si="135"/>
        <v>0</v>
      </c>
      <c r="BA108" s="100"/>
      <c r="BB108" s="177"/>
      <c r="BC108" s="177"/>
      <c r="BD108" s="177"/>
      <c r="BE108" s="78">
        <f t="shared" si="127"/>
        <v>0</v>
      </c>
      <c r="BF108" s="43"/>
      <c r="BG108" s="43"/>
      <c r="BH108" s="43"/>
      <c r="BI108" s="76">
        <f t="shared" si="70"/>
        <v>0</v>
      </c>
      <c r="BJ108" s="76">
        <f t="shared" si="128"/>
        <v>1</v>
      </c>
      <c r="BK108" s="76">
        <f t="shared" si="129"/>
        <v>1662.7806249999999</v>
      </c>
      <c r="BL108" s="101"/>
      <c r="BM108" s="101">
        <v>0</v>
      </c>
      <c r="BN108" s="76">
        <f t="shared" si="84"/>
        <v>1</v>
      </c>
      <c r="BO108" s="76">
        <f>(AE108+AF108)*30%</f>
        <v>1995.3367499999999</v>
      </c>
      <c r="BP108" s="378"/>
      <c r="BQ108" s="101">
        <f t="shared" si="131"/>
        <v>0</v>
      </c>
      <c r="BR108" s="76">
        <f t="shared" si="132"/>
        <v>3658.1173749999998</v>
      </c>
      <c r="BS108" s="76">
        <f t="shared" si="76"/>
        <v>5295.8272500000003</v>
      </c>
      <c r="BT108" s="76">
        <f t="shared" si="77"/>
        <v>1662.7806249999999</v>
      </c>
      <c r="BU108" s="76">
        <f t="shared" si="78"/>
        <v>4212.377583333333</v>
      </c>
      <c r="BV108" s="76">
        <f t="shared" si="79"/>
        <v>11170.985458333333</v>
      </c>
      <c r="BW108" s="173">
        <f t="shared" si="80"/>
        <v>134051.82549999998</v>
      </c>
      <c r="BX108" s="370" t="s">
        <v>271</v>
      </c>
    </row>
    <row r="109" spans="1:76" s="1" customFormat="1" ht="14.25" customHeight="1" x14ac:dyDescent="0.3">
      <c r="A109" s="243">
        <v>12</v>
      </c>
      <c r="B109" s="48" t="s">
        <v>305</v>
      </c>
      <c r="C109" s="48" t="s">
        <v>314</v>
      </c>
      <c r="D109" s="43" t="s">
        <v>61</v>
      </c>
      <c r="E109" s="108" t="s">
        <v>306</v>
      </c>
      <c r="F109" s="48"/>
      <c r="G109" s="111"/>
      <c r="H109" s="111"/>
      <c r="I109" s="48"/>
      <c r="J109" s="43" t="s">
        <v>65</v>
      </c>
      <c r="K109" s="43" t="s">
        <v>62</v>
      </c>
      <c r="L109" s="89">
        <v>1.04</v>
      </c>
      <c r="M109" s="43">
        <v>4.1399999999999997</v>
      </c>
      <c r="N109" s="108">
        <v>17697</v>
      </c>
      <c r="O109" s="76">
        <f t="shared" si="115"/>
        <v>73265.579999999987</v>
      </c>
      <c r="P109" s="43"/>
      <c r="Q109" s="43"/>
      <c r="R109" s="43"/>
      <c r="S109" s="43"/>
      <c r="T109" s="43">
        <v>2</v>
      </c>
      <c r="U109" s="43"/>
      <c r="V109" s="70">
        <f t="shared" si="136"/>
        <v>0</v>
      </c>
      <c r="W109" s="70">
        <f t="shared" si="117"/>
        <v>2</v>
      </c>
      <c r="X109" s="70">
        <f t="shared" si="117"/>
        <v>0</v>
      </c>
      <c r="Y109" s="76">
        <f t="shared" si="57"/>
        <v>0</v>
      </c>
      <c r="Z109" s="76">
        <f t="shared" si="58"/>
        <v>0</v>
      </c>
      <c r="AA109" s="76">
        <f t="shared" si="59"/>
        <v>0</v>
      </c>
      <c r="AB109" s="76">
        <f t="shared" si="60"/>
        <v>0</v>
      </c>
      <c r="AC109" s="76">
        <f t="shared" si="61"/>
        <v>8140.619999999999</v>
      </c>
      <c r="AD109" s="76">
        <f t="shared" si="62"/>
        <v>0</v>
      </c>
      <c r="AE109" s="76">
        <f t="shared" si="63"/>
        <v>8140.619999999999</v>
      </c>
      <c r="AF109" s="76">
        <f t="shared" si="83"/>
        <v>4070.3099999999995</v>
      </c>
      <c r="AG109" s="101"/>
      <c r="AH109" s="76">
        <f t="shared" si="119"/>
        <v>393.26666666666665</v>
      </c>
      <c r="AI109" s="76">
        <f t="shared" si="120"/>
        <v>12604.196666666665</v>
      </c>
      <c r="AJ109" s="100"/>
      <c r="AK109" s="100"/>
      <c r="AL109" s="84"/>
      <c r="AM109" s="99"/>
      <c r="AN109" s="78">
        <f t="shared" si="121"/>
        <v>0</v>
      </c>
      <c r="AO109" s="99"/>
      <c r="AP109" s="78">
        <f t="shared" si="122"/>
        <v>0</v>
      </c>
      <c r="AQ109" s="78"/>
      <c r="AR109" s="78">
        <f t="shared" si="133"/>
        <v>0</v>
      </c>
      <c r="AS109" s="99"/>
      <c r="AT109" s="78">
        <f t="shared" si="125"/>
        <v>0</v>
      </c>
      <c r="AU109" s="99"/>
      <c r="AV109" s="78">
        <f t="shared" si="126"/>
        <v>0</v>
      </c>
      <c r="AW109" s="77">
        <f t="shared" si="134"/>
        <v>0</v>
      </c>
      <c r="AX109" s="78">
        <f t="shared" si="134"/>
        <v>0</v>
      </c>
      <c r="AY109" s="77">
        <f t="shared" si="135"/>
        <v>0</v>
      </c>
      <c r="AZ109" s="78">
        <f t="shared" si="135"/>
        <v>0</v>
      </c>
      <c r="BA109" s="100"/>
      <c r="BB109" s="177"/>
      <c r="BC109" s="177"/>
      <c r="BD109" s="177"/>
      <c r="BE109" s="78">
        <f t="shared" si="127"/>
        <v>0</v>
      </c>
      <c r="BF109" s="43"/>
      <c r="BG109" s="43"/>
      <c r="BH109" s="43"/>
      <c r="BI109" s="76">
        <f t="shared" si="70"/>
        <v>0</v>
      </c>
      <c r="BJ109" s="76">
        <f t="shared" si="128"/>
        <v>2</v>
      </c>
      <c r="BK109" s="76">
        <f t="shared" si="129"/>
        <v>3052.7324999999992</v>
      </c>
      <c r="BL109" s="101"/>
      <c r="BM109" s="101"/>
      <c r="BN109" s="76"/>
      <c r="BO109" s="76"/>
      <c r="BP109" s="378"/>
      <c r="BQ109" s="101">
        <f t="shared" si="131"/>
        <v>0</v>
      </c>
      <c r="BR109" s="76">
        <f t="shared" si="132"/>
        <v>3052.7324999999992</v>
      </c>
      <c r="BS109" s="76">
        <f t="shared" si="76"/>
        <v>8533.8866666666654</v>
      </c>
      <c r="BT109" s="76">
        <f t="shared" si="77"/>
        <v>3052.7324999999992</v>
      </c>
      <c r="BU109" s="76">
        <f t="shared" si="78"/>
        <v>4070.3099999999995</v>
      </c>
      <c r="BV109" s="76">
        <f t="shared" si="79"/>
        <v>15656.929166666665</v>
      </c>
      <c r="BW109" s="173">
        <f t="shared" si="80"/>
        <v>187883.14999999997</v>
      </c>
      <c r="BX109" s="370"/>
    </row>
    <row r="110" spans="1:76" s="2" customFormat="1" ht="14.25" customHeight="1" x14ac:dyDescent="0.3">
      <c r="A110" s="243">
        <v>13</v>
      </c>
      <c r="B110" s="48" t="s">
        <v>99</v>
      </c>
      <c r="C110" s="109" t="s">
        <v>395</v>
      </c>
      <c r="D110" s="110" t="s">
        <v>61</v>
      </c>
      <c r="E110" s="144" t="s">
        <v>342</v>
      </c>
      <c r="F110" s="86"/>
      <c r="G110" s="87"/>
      <c r="H110" s="104"/>
      <c r="I110" s="86"/>
      <c r="J110" s="43" t="s">
        <v>65</v>
      </c>
      <c r="K110" s="43" t="s">
        <v>62</v>
      </c>
      <c r="L110" s="89">
        <v>30.08</v>
      </c>
      <c r="M110" s="43">
        <v>4.7300000000000004</v>
      </c>
      <c r="N110" s="108">
        <v>17697</v>
      </c>
      <c r="O110" s="76">
        <f t="shared" si="115"/>
        <v>83706.810000000012</v>
      </c>
      <c r="P110" s="43"/>
      <c r="Q110" s="43"/>
      <c r="R110" s="43">
        <v>1</v>
      </c>
      <c r="S110" s="43"/>
      <c r="T110" s="43"/>
      <c r="U110" s="43"/>
      <c r="V110" s="70">
        <f t="shared" si="136"/>
        <v>0</v>
      </c>
      <c r="W110" s="70">
        <f t="shared" si="117"/>
        <v>0</v>
      </c>
      <c r="X110" s="70">
        <f t="shared" si="117"/>
        <v>1</v>
      </c>
      <c r="Y110" s="76">
        <f t="shared" si="57"/>
        <v>0</v>
      </c>
      <c r="Z110" s="76">
        <f t="shared" si="58"/>
        <v>0</v>
      </c>
      <c r="AA110" s="76">
        <f t="shared" si="59"/>
        <v>4650.378333333334</v>
      </c>
      <c r="AB110" s="76">
        <f t="shared" si="60"/>
        <v>0</v>
      </c>
      <c r="AC110" s="76">
        <f t="shared" si="61"/>
        <v>0</v>
      </c>
      <c r="AD110" s="76">
        <f t="shared" si="62"/>
        <v>0</v>
      </c>
      <c r="AE110" s="76">
        <f t="shared" si="63"/>
        <v>4650.378333333334</v>
      </c>
      <c r="AF110" s="76">
        <f t="shared" si="83"/>
        <v>2325.189166666667</v>
      </c>
      <c r="AG110" s="101">
        <f t="shared" si="118"/>
        <v>697.55675000000019</v>
      </c>
      <c r="AH110" s="76">
        <f t="shared" si="119"/>
        <v>0</v>
      </c>
      <c r="AI110" s="76">
        <f t="shared" si="120"/>
        <v>7673.1242500000008</v>
      </c>
      <c r="AJ110" s="100"/>
      <c r="AK110" s="100"/>
      <c r="AL110" s="100"/>
      <c r="AM110" s="99"/>
      <c r="AN110" s="78">
        <f t="shared" si="121"/>
        <v>0</v>
      </c>
      <c r="AO110" s="99"/>
      <c r="AP110" s="78">
        <f t="shared" si="122"/>
        <v>0</v>
      </c>
      <c r="AQ110" s="78">
        <f t="shared" ref="AQ110:AR125" si="141">AM110+AO110</f>
        <v>0</v>
      </c>
      <c r="AR110" s="78">
        <f t="shared" si="133"/>
        <v>0</v>
      </c>
      <c r="AS110" s="99"/>
      <c r="AT110" s="78">
        <f t="shared" si="125"/>
        <v>0</v>
      </c>
      <c r="AU110" s="99"/>
      <c r="AV110" s="78">
        <f t="shared" si="126"/>
        <v>0</v>
      </c>
      <c r="AW110" s="77">
        <f t="shared" si="134"/>
        <v>0</v>
      </c>
      <c r="AX110" s="78">
        <f t="shared" si="134"/>
        <v>0</v>
      </c>
      <c r="AY110" s="77">
        <f t="shared" si="135"/>
        <v>0</v>
      </c>
      <c r="AZ110" s="78">
        <f t="shared" si="135"/>
        <v>0</v>
      </c>
      <c r="BA110" s="100"/>
      <c r="BB110" s="177"/>
      <c r="BC110" s="177"/>
      <c r="BD110" s="177"/>
      <c r="BE110" s="78">
        <f t="shared" si="127"/>
        <v>0</v>
      </c>
      <c r="BF110" s="43"/>
      <c r="BG110" s="43"/>
      <c r="BH110" s="43"/>
      <c r="BI110" s="76">
        <f t="shared" si="70"/>
        <v>0</v>
      </c>
      <c r="BJ110" s="76">
        <f t="shared" si="128"/>
        <v>1</v>
      </c>
      <c r="BK110" s="76">
        <f t="shared" si="129"/>
        <v>1743.8918750000003</v>
      </c>
      <c r="BL110" s="101"/>
      <c r="BM110" s="101">
        <f>(O110/18*BL110)*30%</f>
        <v>0</v>
      </c>
      <c r="BN110" s="76"/>
      <c r="BO110" s="76"/>
      <c r="BP110" s="378"/>
      <c r="BQ110" s="101">
        <f t="shared" si="131"/>
        <v>0</v>
      </c>
      <c r="BR110" s="76">
        <f t="shared" si="132"/>
        <v>1743.8918750000003</v>
      </c>
      <c r="BS110" s="76">
        <f t="shared" si="76"/>
        <v>5347.9350833333338</v>
      </c>
      <c r="BT110" s="76">
        <f t="shared" si="77"/>
        <v>1743.8918750000003</v>
      </c>
      <c r="BU110" s="76">
        <f t="shared" si="78"/>
        <v>2325.189166666667</v>
      </c>
      <c r="BV110" s="76">
        <f t="shared" si="79"/>
        <v>9417.0161250000019</v>
      </c>
      <c r="BW110" s="173">
        <f t="shared" si="80"/>
        <v>113004.19350000002</v>
      </c>
      <c r="BX110" s="370"/>
    </row>
    <row r="111" spans="1:76" s="4" customFormat="1" ht="14.25" customHeight="1" x14ac:dyDescent="0.3">
      <c r="A111" s="243">
        <v>14</v>
      </c>
      <c r="B111" s="108" t="s">
        <v>251</v>
      </c>
      <c r="C111" s="48" t="s">
        <v>315</v>
      </c>
      <c r="D111" s="43" t="s">
        <v>61</v>
      </c>
      <c r="E111" s="108" t="s">
        <v>252</v>
      </c>
      <c r="F111" s="86"/>
      <c r="G111" s="87"/>
      <c r="H111" s="87"/>
      <c r="I111" s="86"/>
      <c r="J111" s="43" t="s">
        <v>65</v>
      </c>
      <c r="K111" s="43" t="s">
        <v>62</v>
      </c>
      <c r="L111" s="89">
        <v>2.04</v>
      </c>
      <c r="M111" s="43">
        <v>4.1399999999999997</v>
      </c>
      <c r="N111" s="108">
        <v>17697</v>
      </c>
      <c r="O111" s="76">
        <f t="shared" si="115"/>
        <v>73265.579999999987</v>
      </c>
      <c r="P111" s="43"/>
      <c r="Q111" s="43"/>
      <c r="R111" s="43"/>
      <c r="S111" s="43"/>
      <c r="T111" s="43">
        <v>2</v>
      </c>
      <c r="U111" s="43"/>
      <c r="V111" s="70">
        <f t="shared" si="136"/>
        <v>0</v>
      </c>
      <c r="W111" s="70">
        <f t="shared" si="117"/>
        <v>2</v>
      </c>
      <c r="X111" s="70">
        <f t="shared" si="117"/>
        <v>0</v>
      </c>
      <c r="Y111" s="76">
        <f t="shared" si="57"/>
        <v>0</v>
      </c>
      <c r="Z111" s="76">
        <f t="shared" si="58"/>
        <v>0</v>
      </c>
      <c r="AA111" s="76">
        <f t="shared" si="59"/>
        <v>0</v>
      </c>
      <c r="AB111" s="76">
        <f t="shared" si="60"/>
        <v>0</v>
      </c>
      <c r="AC111" s="76">
        <f t="shared" si="61"/>
        <v>8140.619999999999</v>
      </c>
      <c r="AD111" s="76">
        <f t="shared" si="62"/>
        <v>0</v>
      </c>
      <c r="AE111" s="76">
        <f t="shared" si="63"/>
        <v>8140.619999999999</v>
      </c>
      <c r="AF111" s="76">
        <f t="shared" si="83"/>
        <v>4070.3099999999995</v>
      </c>
      <c r="AG111" s="101">
        <f t="shared" si="118"/>
        <v>1221.0929999999998</v>
      </c>
      <c r="AH111" s="76">
        <f t="shared" si="119"/>
        <v>393.26666666666665</v>
      </c>
      <c r="AI111" s="76">
        <f t="shared" si="120"/>
        <v>13825.289666666664</v>
      </c>
      <c r="AJ111" s="100"/>
      <c r="AK111" s="100"/>
      <c r="AL111" s="100"/>
      <c r="AM111" s="99"/>
      <c r="AN111" s="78">
        <f t="shared" si="121"/>
        <v>0</v>
      </c>
      <c r="AO111" s="99"/>
      <c r="AP111" s="78">
        <f t="shared" si="122"/>
        <v>0</v>
      </c>
      <c r="AQ111" s="78">
        <f t="shared" si="141"/>
        <v>0</v>
      </c>
      <c r="AR111" s="78">
        <f t="shared" si="133"/>
        <v>0</v>
      </c>
      <c r="AS111" s="99"/>
      <c r="AT111" s="78">
        <f t="shared" si="125"/>
        <v>0</v>
      </c>
      <c r="AU111" s="99"/>
      <c r="AV111" s="78">
        <f t="shared" si="126"/>
        <v>0</v>
      </c>
      <c r="AW111" s="77">
        <f t="shared" si="134"/>
        <v>0</v>
      </c>
      <c r="AX111" s="78">
        <f t="shared" si="134"/>
        <v>0</v>
      </c>
      <c r="AY111" s="77">
        <f t="shared" si="135"/>
        <v>0</v>
      </c>
      <c r="AZ111" s="78">
        <f t="shared" si="135"/>
        <v>0</v>
      </c>
      <c r="BA111" s="100"/>
      <c r="BB111" s="100"/>
      <c r="BC111" s="100"/>
      <c r="BD111" s="100"/>
      <c r="BE111" s="78">
        <f t="shared" si="127"/>
        <v>0</v>
      </c>
      <c r="BF111" s="43"/>
      <c r="BG111" s="43"/>
      <c r="BH111" s="43"/>
      <c r="BI111" s="76">
        <f t="shared" si="70"/>
        <v>0</v>
      </c>
      <c r="BJ111" s="76">
        <f t="shared" si="128"/>
        <v>2</v>
      </c>
      <c r="BK111" s="76">
        <f t="shared" si="129"/>
        <v>3052.7324999999992</v>
      </c>
      <c r="BL111" s="101"/>
      <c r="BM111" s="101">
        <f>(O111/18*BL111)*30%</f>
        <v>0</v>
      </c>
      <c r="BN111" s="76"/>
      <c r="BO111" s="76"/>
      <c r="BP111" s="378"/>
      <c r="BQ111" s="101">
        <f t="shared" si="131"/>
        <v>0</v>
      </c>
      <c r="BR111" s="76">
        <f t="shared" si="132"/>
        <v>3052.7324999999992</v>
      </c>
      <c r="BS111" s="76">
        <f t="shared" si="76"/>
        <v>9754.9796666666662</v>
      </c>
      <c r="BT111" s="76">
        <f t="shared" si="77"/>
        <v>3052.7324999999992</v>
      </c>
      <c r="BU111" s="76">
        <f t="shared" si="78"/>
        <v>4070.3099999999995</v>
      </c>
      <c r="BV111" s="76">
        <f t="shared" si="79"/>
        <v>16878.022166666662</v>
      </c>
      <c r="BW111" s="173">
        <f t="shared" si="80"/>
        <v>202536.26599999995</v>
      </c>
      <c r="BX111" s="370"/>
    </row>
    <row r="112" spans="1:76" s="129" customFormat="1" ht="14.25" customHeight="1" x14ac:dyDescent="0.3">
      <c r="A112" s="243">
        <v>15</v>
      </c>
      <c r="B112" s="75" t="s">
        <v>292</v>
      </c>
      <c r="C112" s="48" t="s">
        <v>315</v>
      </c>
      <c r="D112" s="70" t="s">
        <v>61</v>
      </c>
      <c r="E112" s="71" t="s">
        <v>293</v>
      </c>
      <c r="F112" s="86"/>
      <c r="G112" s="87"/>
      <c r="H112" s="87"/>
      <c r="I112" s="86"/>
      <c r="J112" s="70" t="s">
        <v>65</v>
      </c>
      <c r="K112" s="70" t="s">
        <v>62</v>
      </c>
      <c r="L112" s="74">
        <v>8.0399999999999991</v>
      </c>
      <c r="M112" s="70">
        <v>4.33</v>
      </c>
      <c r="N112" s="75">
        <v>17697</v>
      </c>
      <c r="O112" s="76">
        <f t="shared" si="115"/>
        <v>76628.009999999995</v>
      </c>
      <c r="P112" s="70"/>
      <c r="Q112" s="70"/>
      <c r="R112" s="70"/>
      <c r="S112" s="70"/>
      <c r="T112" s="70">
        <v>1</v>
      </c>
      <c r="U112" s="70"/>
      <c r="V112" s="70">
        <f t="shared" si="136"/>
        <v>0</v>
      </c>
      <c r="W112" s="70">
        <f t="shared" si="117"/>
        <v>1</v>
      </c>
      <c r="X112" s="70">
        <f t="shared" si="117"/>
        <v>0</v>
      </c>
      <c r="Y112" s="76">
        <f t="shared" si="57"/>
        <v>0</v>
      </c>
      <c r="Z112" s="76">
        <f t="shared" si="58"/>
        <v>0</v>
      </c>
      <c r="AA112" s="76">
        <f t="shared" si="59"/>
        <v>0</v>
      </c>
      <c r="AB112" s="76">
        <f t="shared" si="60"/>
        <v>0</v>
      </c>
      <c r="AC112" s="76">
        <f t="shared" si="61"/>
        <v>4257.1116666666667</v>
      </c>
      <c r="AD112" s="76">
        <f t="shared" si="62"/>
        <v>0</v>
      </c>
      <c r="AE112" s="76">
        <f t="shared" si="63"/>
        <v>4257.1116666666667</v>
      </c>
      <c r="AF112" s="76">
        <f t="shared" si="83"/>
        <v>2128.5558333333333</v>
      </c>
      <c r="AG112" s="101">
        <f t="shared" si="118"/>
        <v>638.56674999999996</v>
      </c>
      <c r="AH112" s="76">
        <f t="shared" si="119"/>
        <v>196.63333333333333</v>
      </c>
      <c r="AI112" s="76">
        <f t="shared" si="120"/>
        <v>7220.8675833333327</v>
      </c>
      <c r="AJ112" s="82"/>
      <c r="AK112" s="82"/>
      <c r="AL112" s="82"/>
      <c r="AM112" s="83"/>
      <c r="AN112" s="78">
        <f t="shared" si="121"/>
        <v>0</v>
      </c>
      <c r="AO112" s="83"/>
      <c r="AP112" s="78">
        <f t="shared" si="122"/>
        <v>0</v>
      </c>
      <c r="AQ112" s="78"/>
      <c r="AR112" s="78">
        <f t="shared" si="133"/>
        <v>0</v>
      </c>
      <c r="AS112" s="83"/>
      <c r="AT112" s="78">
        <f t="shared" si="125"/>
        <v>0</v>
      </c>
      <c r="AU112" s="78"/>
      <c r="AV112" s="78">
        <f t="shared" si="126"/>
        <v>0</v>
      </c>
      <c r="AW112" s="77">
        <f t="shared" si="134"/>
        <v>0</v>
      </c>
      <c r="AX112" s="78">
        <f t="shared" si="134"/>
        <v>0</v>
      </c>
      <c r="AY112" s="77">
        <f t="shared" si="135"/>
        <v>0</v>
      </c>
      <c r="AZ112" s="78">
        <f t="shared" si="135"/>
        <v>0</v>
      </c>
      <c r="BA112" s="84"/>
      <c r="BB112" s="85"/>
      <c r="BC112" s="85"/>
      <c r="BD112" s="85"/>
      <c r="BE112" s="78">
        <f t="shared" si="127"/>
        <v>0</v>
      </c>
      <c r="BF112" s="70"/>
      <c r="BG112" s="70"/>
      <c r="BH112" s="70"/>
      <c r="BI112" s="76">
        <f t="shared" si="70"/>
        <v>0</v>
      </c>
      <c r="BJ112" s="76">
        <f t="shared" si="128"/>
        <v>1</v>
      </c>
      <c r="BK112" s="76">
        <f t="shared" si="129"/>
        <v>1596.4168750000001</v>
      </c>
      <c r="BL112" s="76"/>
      <c r="BM112" s="76"/>
      <c r="BN112" s="76"/>
      <c r="BO112" s="76"/>
      <c r="BP112" s="339"/>
      <c r="BQ112" s="101">
        <f t="shared" si="131"/>
        <v>0</v>
      </c>
      <c r="BR112" s="76">
        <f t="shared" si="132"/>
        <v>1596.4168750000001</v>
      </c>
      <c r="BS112" s="76">
        <f t="shared" si="76"/>
        <v>5092.3117499999998</v>
      </c>
      <c r="BT112" s="76">
        <f t="shared" si="77"/>
        <v>1596.4168750000001</v>
      </c>
      <c r="BU112" s="76">
        <f t="shared" si="78"/>
        <v>2128.5558333333333</v>
      </c>
      <c r="BV112" s="76">
        <f t="shared" si="79"/>
        <v>8817.2844583333335</v>
      </c>
      <c r="BW112" s="173">
        <f t="shared" si="80"/>
        <v>105807.4135</v>
      </c>
      <c r="BX112" s="370"/>
    </row>
    <row r="113" spans="1:77" s="2" customFormat="1" ht="14.25" customHeight="1" x14ac:dyDescent="0.3">
      <c r="A113" s="243">
        <v>16</v>
      </c>
      <c r="B113" s="48" t="s">
        <v>120</v>
      </c>
      <c r="C113" s="69" t="s">
        <v>334</v>
      </c>
      <c r="D113" s="70" t="s">
        <v>61</v>
      </c>
      <c r="E113" s="75" t="s">
        <v>283</v>
      </c>
      <c r="F113" s="69">
        <v>59</v>
      </c>
      <c r="G113" s="148" t="s">
        <v>535</v>
      </c>
      <c r="H113" s="148">
        <v>44646</v>
      </c>
      <c r="I113" s="69" t="s">
        <v>106</v>
      </c>
      <c r="J113" s="70">
        <v>2</v>
      </c>
      <c r="K113" s="43" t="s">
        <v>68</v>
      </c>
      <c r="L113" s="74">
        <v>11.04</v>
      </c>
      <c r="M113" s="70">
        <v>4.8099999999999996</v>
      </c>
      <c r="N113" s="108">
        <v>17697</v>
      </c>
      <c r="O113" s="76">
        <f t="shared" si="115"/>
        <v>85122.569999999992</v>
      </c>
      <c r="P113" s="43"/>
      <c r="Q113" s="43"/>
      <c r="R113" s="43">
        <v>3</v>
      </c>
      <c r="S113" s="43"/>
      <c r="T113" s="43"/>
      <c r="U113" s="43"/>
      <c r="V113" s="70">
        <f t="shared" si="136"/>
        <v>0</v>
      </c>
      <c r="W113" s="70">
        <f t="shared" si="117"/>
        <v>0</v>
      </c>
      <c r="X113" s="70">
        <f t="shared" si="117"/>
        <v>3</v>
      </c>
      <c r="Y113" s="76">
        <f t="shared" si="57"/>
        <v>0</v>
      </c>
      <c r="Z113" s="76">
        <f t="shared" si="58"/>
        <v>0</v>
      </c>
      <c r="AA113" s="76">
        <f t="shared" si="59"/>
        <v>14187.094999999998</v>
      </c>
      <c r="AB113" s="76">
        <f t="shared" si="60"/>
        <v>0</v>
      </c>
      <c r="AC113" s="76">
        <f t="shared" si="61"/>
        <v>0</v>
      </c>
      <c r="AD113" s="76">
        <f t="shared" si="62"/>
        <v>0</v>
      </c>
      <c r="AE113" s="76">
        <f t="shared" si="63"/>
        <v>14187.094999999998</v>
      </c>
      <c r="AF113" s="76">
        <f t="shared" si="83"/>
        <v>7093.5474999999988</v>
      </c>
      <c r="AG113" s="101">
        <f t="shared" si="118"/>
        <v>2128.0642499999994</v>
      </c>
      <c r="AH113" s="76">
        <f t="shared" si="119"/>
        <v>0</v>
      </c>
      <c r="AI113" s="76">
        <f t="shared" si="120"/>
        <v>23408.706749999998</v>
      </c>
      <c r="AJ113" s="100"/>
      <c r="AK113" s="100"/>
      <c r="AL113" s="100"/>
      <c r="AM113" s="99"/>
      <c r="AN113" s="78">
        <f t="shared" si="121"/>
        <v>0</v>
      </c>
      <c r="AO113" s="99"/>
      <c r="AP113" s="78">
        <f t="shared" si="122"/>
        <v>0</v>
      </c>
      <c r="AQ113" s="78">
        <f t="shared" si="141"/>
        <v>0</v>
      </c>
      <c r="AR113" s="78">
        <f t="shared" si="133"/>
        <v>0</v>
      </c>
      <c r="AS113" s="99"/>
      <c r="AT113" s="78">
        <f t="shared" si="125"/>
        <v>0</v>
      </c>
      <c r="AU113" s="99"/>
      <c r="AV113" s="78">
        <f t="shared" si="126"/>
        <v>0</v>
      </c>
      <c r="AW113" s="77">
        <f t="shared" si="134"/>
        <v>0</v>
      </c>
      <c r="AX113" s="78">
        <f t="shared" si="134"/>
        <v>0</v>
      </c>
      <c r="AY113" s="77">
        <f t="shared" si="135"/>
        <v>0</v>
      </c>
      <c r="AZ113" s="78">
        <f t="shared" si="135"/>
        <v>0</v>
      </c>
      <c r="BA113" s="100"/>
      <c r="BB113" s="177"/>
      <c r="BC113" s="100"/>
      <c r="BD113" s="177"/>
      <c r="BE113" s="78">
        <f t="shared" si="127"/>
        <v>0</v>
      </c>
      <c r="BF113" s="43"/>
      <c r="BG113" s="43"/>
      <c r="BH113" s="43"/>
      <c r="BI113" s="76">
        <f t="shared" si="70"/>
        <v>0</v>
      </c>
      <c r="BJ113" s="76">
        <f t="shared" si="128"/>
        <v>3</v>
      </c>
      <c r="BK113" s="76">
        <f t="shared" si="129"/>
        <v>5320.1606249999995</v>
      </c>
      <c r="BL113" s="101"/>
      <c r="BM113" s="101">
        <f>(O113/18*BL113)*30%</f>
        <v>0</v>
      </c>
      <c r="BN113" s="76"/>
      <c r="BO113" s="76"/>
      <c r="BP113" s="378"/>
      <c r="BQ113" s="101">
        <f t="shared" si="131"/>
        <v>0</v>
      </c>
      <c r="BR113" s="76">
        <f t="shared" si="132"/>
        <v>5320.1606249999995</v>
      </c>
      <c r="BS113" s="76">
        <f t="shared" si="76"/>
        <v>16315.159249999997</v>
      </c>
      <c r="BT113" s="76">
        <f t="shared" si="77"/>
        <v>5320.1606249999995</v>
      </c>
      <c r="BU113" s="76">
        <f t="shared" si="78"/>
        <v>7093.5474999999988</v>
      </c>
      <c r="BV113" s="76">
        <f t="shared" si="79"/>
        <v>28728.867374999998</v>
      </c>
      <c r="BW113" s="173">
        <f t="shared" si="80"/>
        <v>344746.40849999996</v>
      </c>
      <c r="BX113" s="370"/>
    </row>
    <row r="114" spans="1:77" s="2" customFormat="1" ht="14.25" customHeight="1" x14ac:dyDescent="0.3">
      <c r="A114" s="243">
        <v>17</v>
      </c>
      <c r="B114" s="48" t="s">
        <v>137</v>
      </c>
      <c r="C114" s="48" t="s">
        <v>396</v>
      </c>
      <c r="D114" s="43" t="s">
        <v>61</v>
      </c>
      <c r="E114" s="93" t="s">
        <v>74</v>
      </c>
      <c r="F114" s="86">
        <v>75</v>
      </c>
      <c r="G114" s="87">
        <v>43189</v>
      </c>
      <c r="H114" s="87">
        <v>45015</v>
      </c>
      <c r="I114" s="86" t="s">
        <v>73</v>
      </c>
      <c r="J114" s="43">
        <v>1</v>
      </c>
      <c r="K114" s="43" t="s">
        <v>72</v>
      </c>
      <c r="L114" s="89">
        <v>22.09</v>
      </c>
      <c r="M114" s="43">
        <v>5.12</v>
      </c>
      <c r="N114" s="108">
        <v>17697</v>
      </c>
      <c r="O114" s="76">
        <f t="shared" si="115"/>
        <v>90608.639999999999</v>
      </c>
      <c r="P114" s="43"/>
      <c r="Q114" s="43"/>
      <c r="R114" s="43">
        <v>1</v>
      </c>
      <c r="S114" s="43"/>
      <c r="T114" s="43"/>
      <c r="U114" s="43"/>
      <c r="V114" s="70">
        <f t="shared" si="136"/>
        <v>0</v>
      </c>
      <c r="W114" s="70">
        <f t="shared" si="117"/>
        <v>0</v>
      </c>
      <c r="X114" s="70">
        <f t="shared" si="117"/>
        <v>1</v>
      </c>
      <c r="Y114" s="76">
        <f t="shared" si="57"/>
        <v>0</v>
      </c>
      <c r="Z114" s="76">
        <f t="shared" si="58"/>
        <v>0</v>
      </c>
      <c r="AA114" s="76">
        <f t="shared" si="59"/>
        <v>5033.8133333333335</v>
      </c>
      <c r="AB114" s="76">
        <f t="shared" si="60"/>
        <v>0</v>
      </c>
      <c r="AC114" s="76">
        <f t="shared" si="61"/>
        <v>0</v>
      </c>
      <c r="AD114" s="76">
        <f t="shared" si="62"/>
        <v>0</v>
      </c>
      <c r="AE114" s="76">
        <f t="shared" si="63"/>
        <v>5033.8133333333335</v>
      </c>
      <c r="AF114" s="76">
        <f t="shared" si="83"/>
        <v>2516.9066666666668</v>
      </c>
      <c r="AG114" s="101">
        <f t="shared" si="118"/>
        <v>755.07200000000012</v>
      </c>
      <c r="AH114" s="76">
        <f t="shared" si="119"/>
        <v>0</v>
      </c>
      <c r="AI114" s="76">
        <f t="shared" si="120"/>
        <v>8305.7920000000013</v>
      </c>
      <c r="AJ114" s="100"/>
      <c r="AK114" s="100"/>
      <c r="AL114" s="100"/>
      <c r="AM114" s="99"/>
      <c r="AN114" s="78">
        <f t="shared" si="121"/>
        <v>0</v>
      </c>
      <c r="AO114" s="99"/>
      <c r="AP114" s="78">
        <f t="shared" si="122"/>
        <v>0</v>
      </c>
      <c r="AQ114" s="78">
        <f t="shared" si="141"/>
        <v>0</v>
      </c>
      <c r="AR114" s="78">
        <f t="shared" si="133"/>
        <v>0</v>
      </c>
      <c r="AS114" s="99"/>
      <c r="AT114" s="78">
        <f t="shared" si="125"/>
        <v>0</v>
      </c>
      <c r="AU114" s="99"/>
      <c r="AV114" s="78">
        <f t="shared" si="126"/>
        <v>0</v>
      </c>
      <c r="AW114" s="77">
        <f t="shared" si="134"/>
        <v>0</v>
      </c>
      <c r="AX114" s="78">
        <f t="shared" si="134"/>
        <v>0</v>
      </c>
      <c r="AY114" s="77">
        <f t="shared" si="135"/>
        <v>0</v>
      </c>
      <c r="AZ114" s="78">
        <f t="shared" si="135"/>
        <v>0</v>
      </c>
      <c r="BA114" s="100"/>
      <c r="BB114" s="100"/>
      <c r="BC114" s="100"/>
      <c r="BD114" s="100"/>
      <c r="BE114" s="78">
        <f t="shared" si="127"/>
        <v>0</v>
      </c>
      <c r="BF114" s="43"/>
      <c r="BG114" s="43"/>
      <c r="BH114" s="43"/>
      <c r="BI114" s="76">
        <f t="shared" si="70"/>
        <v>0</v>
      </c>
      <c r="BJ114" s="76">
        <f t="shared" si="128"/>
        <v>1</v>
      </c>
      <c r="BK114" s="76">
        <f t="shared" si="129"/>
        <v>1887.6799999999998</v>
      </c>
      <c r="BL114" s="101"/>
      <c r="BM114" s="101">
        <f>(O114/18*BL114)*30%</f>
        <v>0</v>
      </c>
      <c r="BN114" s="76"/>
      <c r="BO114" s="76"/>
      <c r="BP114" s="378"/>
      <c r="BQ114" s="101">
        <f t="shared" si="131"/>
        <v>0</v>
      </c>
      <c r="BR114" s="76">
        <f t="shared" si="132"/>
        <v>1887.6799999999998</v>
      </c>
      <c r="BS114" s="76">
        <f t="shared" si="76"/>
        <v>5788.8853333333336</v>
      </c>
      <c r="BT114" s="76">
        <f t="shared" si="77"/>
        <v>1887.6799999999998</v>
      </c>
      <c r="BU114" s="76">
        <f t="shared" si="78"/>
        <v>2516.9066666666668</v>
      </c>
      <c r="BV114" s="76">
        <f t="shared" si="79"/>
        <v>10193.472000000002</v>
      </c>
      <c r="BW114" s="173">
        <f t="shared" si="80"/>
        <v>122321.66400000002</v>
      </c>
      <c r="BX114" s="370"/>
    </row>
    <row r="115" spans="1:77" s="2" customFormat="1" ht="14.25" customHeight="1" x14ac:dyDescent="0.3">
      <c r="A115" s="243">
        <v>18</v>
      </c>
      <c r="B115" s="48" t="s">
        <v>137</v>
      </c>
      <c r="C115" s="48" t="s">
        <v>397</v>
      </c>
      <c r="D115" s="43" t="s">
        <v>61</v>
      </c>
      <c r="E115" s="93" t="s">
        <v>74</v>
      </c>
      <c r="F115" s="86">
        <v>75</v>
      </c>
      <c r="G115" s="87">
        <v>43189</v>
      </c>
      <c r="H115" s="87">
        <v>45015</v>
      </c>
      <c r="I115" s="86" t="s">
        <v>73</v>
      </c>
      <c r="J115" s="43">
        <v>1</v>
      </c>
      <c r="K115" s="43" t="s">
        <v>72</v>
      </c>
      <c r="L115" s="89">
        <v>22.09</v>
      </c>
      <c r="M115" s="43">
        <v>5.12</v>
      </c>
      <c r="N115" s="108">
        <v>17697</v>
      </c>
      <c r="O115" s="76">
        <f t="shared" si="115"/>
        <v>90608.639999999999</v>
      </c>
      <c r="P115" s="43"/>
      <c r="Q115" s="43"/>
      <c r="R115" s="43">
        <v>1</v>
      </c>
      <c r="S115" s="43"/>
      <c r="T115" s="43"/>
      <c r="U115" s="43"/>
      <c r="V115" s="70">
        <f t="shared" si="136"/>
        <v>0</v>
      </c>
      <c r="W115" s="70">
        <f t="shared" si="117"/>
        <v>0</v>
      </c>
      <c r="X115" s="70">
        <f t="shared" si="117"/>
        <v>1</v>
      </c>
      <c r="Y115" s="76">
        <f t="shared" si="57"/>
        <v>0</v>
      </c>
      <c r="Z115" s="76">
        <f t="shared" si="58"/>
        <v>0</v>
      </c>
      <c r="AA115" s="76">
        <f t="shared" si="59"/>
        <v>5033.8133333333335</v>
      </c>
      <c r="AB115" s="76">
        <f t="shared" si="60"/>
        <v>0</v>
      </c>
      <c r="AC115" s="76">
        <f t="shared" si="61"/>
        <v>0</v>
      </c>
      <c r="AD115" s="76">
        <f t="shared" si="62"/>
        <v>0</v>
      </c>
      <c r="AE115" s="76">
        <f t="shared" si="63"/>
        <v>5033.8133333333335</v>
      </c>
      <c r="AF115" s="76">
        <f t="shared" si="83"/>
        <v>2516.9066666666668</v>
      </c>
      <c r="AG115" s="101">
        <f t="shared" si="118"/>
        <v>755.07200000000012</v>
      </c>
      <c r="AH115" s="76">
        <f t="shared" si="119"/>
        <v>0</v>
      </c>
      <c r="AI115" s="76">
        <f t="shared" si="120"/>
        <v>8305.7920000000013</v>
      </c>
      <c r="AJ115" s="100"/>
      <c r="AK115" s="100"/>
      <c r="AL115" s="100"/>
      <c r="AM115" s="99"/>
      <c r="AN115" s="78">
        <f t="shared" si="121"/>
        <v>0</v>
      </c>
      <c r="AO115" s="99"/>
      <c r="AP115" s="78">
        <f t="shared" si="122"/>
        <v>0</v>
      </c>
      <c r="AQ115" s="78">
        <f t="shared" si="141"/>
        <v>0</v>
      </c>
      <c r="AR115" s="78">
        <f t="shared" si="141"/>
        <v>0</v>
      </c>
      <c r="AS115" s="99"/>
      <c r="AT115" s="78">
        <f t="shared" si="125"/>
        <v>0</v>
      </c>
      <c r="AU115" s="99"/>
      <c r="AV115" s="78">
        <f t="shared" si="126"/>
        <v>0</v>
      </c>
      <c r="AW115" s="77">
        <f t="shared" si="134"/>
        <v>0</v>
      </c>
      <c r="AX115" s="78">
        <f t="shared" si="134"/>
        <v>0</v>
      </c>
      <c r="AY115" s="77">
        <f t="shared" si="135"/>
        <v>0</v>
      </c>
      <c r="AZ115" s="78">
        <f t="shared" si="135"/>
        <v>0</v>
      </c>
      <c r="BA115" s="100"/>
      <c r="BB115" s="100"/>
      <c r="BC115" s="100"/>
      <c r="BD115" s="100"/>
      <c r="BE115" s="78">
        <f t="shared" si="127"/>
        <v>0</v>
      </c>
      <c r="BF115" s="43"/>
      <c r="BG115" s="43"/>
      <c r="BH115" s="43"/>
      <c r="BI115" s="76">
        <f t="shared" si="70"/>
        <v>0</v>
      </c>
      <c r="BJ115" s="76">
        <f t="shared" si="128"/>
        <v>1</v>
      </c>
      <c r="BK115" s="76">
        <f t="shared" si="129"/>
        <v>1887.6799999999998</v>
      </c>
      <c r="BL115" s="101"/>
      <c r="BM115" s="101">
        <f>(O115/18*BL115)*30%</f>
        <v>0</v>
      </c>
      <c r="BN115" s="76"/>
      <c r="BO115" s="76"/>
      <c r="BP115" s="378"/>
      <c r="BQ115" s="101">
        <f t="shared" si="131"/>
        <v>0</v>
      </c>
      <c r="BR115" s="76">
        <f t="shared" si="132"/>
        <v>1887.6799999999998</v>
      </c>
      <c r="BS115" s="76">
        <f t="shared" si="76"/>
        <v>5788.8853333333336</v>
      </c>
      <c r="BT115" s="76">
        <f t="shared" si="77"/>
        <v>1887.6799999999998</v>
      </c>
      <c r="BU115" s="76">
        <f t="shared" si="78"/>
        <v>2516.9066666666668</v>
      </c>
      <c r="BV115" s="76">
        <f t="shared" si="79"/>
        <v>10193.472000000002</v>
      </c>
      <c r="BW115" s="173">
        <f t="shared" si="80"/>
        <v>122321.66400000002</v>
      </c>
      <c r="BX115" s="370"/>
    </row>
    <row r="116" spans="1:77" s="3" customFormat="1" ht="14.25" customHeight="1" x14ac:dyDescent="0.3">
      <c r="A116" s="243">
        <v>19</v>
      </c>
      <c r="B116" s="75" t="s">
        <v>387</v>
      </c>
      <c r="C116" s="69" t="s">
        <v>443</v>
      </c>
      <c r="D116" s="92" t="s">
        <v>178</v>
      </c>
      <c r="E116" s="93" t="s">
        <v>388</v>
      </c>
      <c r="F116" s="86">
        <v>84</v>
      </c>
      <c r="G116" s="87">
        <v>43308</v>
      </c>
      <c r="H116" s="87">
        <v>45134</v>
      </c>
      <c r="I116" s="86" t="s">
        <v>185</v>
      </c>
      <c r="J116" s="70" t="s">
        <v>296</v>
      </c>
      <c r="K116" s="43" t="s">
        <v>68</v>
      </c>
      <c r="L116" s="74">
        <v>10.039999999999999</v>
      </c>
      <c r="M116" s="43">
        <v>4.8099999999999996</v>
      </c>
      <c r="N116" s="75">
        <v>17697</v>
      </c>
      <c r="O116" s="76">
        <f t="shared" si="115"/>
        <v>85122.569999999992</v>
      </c>
      <c r="P116" s="70"/>
      <c r="Q116" s="70"/>
      <c r="R116" s="70"/>
      <c r="S116" s="70">
        <v>1</v>
      </c>
      <c r="T116" s="254"/>
      <c r="U116" s="70"/>
      <c r="V116" s="70">
        <f t="shared" si="136"/>
        <v>1</v>
      </c>
      <c r="W116" s="70">
        <f t="shared" si="117"/>
        <v>0</v>
      </c>
      <c r="X116" s="70">
        <f t="shared" si="117"/>
        <v>0</v>
      </c>
      <c r="Y116" s="76">
        <f t="shared" si="57"/>
        <v>0</v>
      </c>
      <c r="Z116" s="76">
        <f t="shared" si="58"/>
        <v>0</v>
      </c>
      <c r="AA116" s="76">
        <f t="shared" si="59"/>
        <v>0</v>
      </c>
      <c r="AB116" s="76">
        <f t="shared" si="60"/>
        <v>4729.0316666666658</v>
      </c>
      <c r="AC116" s="76">
        <f t="shared" si="61"/>
        <v>0</v>
      </c>
      <c r="AD116" s="76">
        <f t="shared" si="62"/>
        <v>0</v>
      </c>
      <c r="AE116" s="76">
        <f t="shared" si="63"/>
        <v>4729.0316666666658</v>
      </c>
      <c r="AF116" s="76">
        <f t="shared" si="83"/>
        <v>2364.5158333333329</v>
      </c>
      <c r="AG116" s="101">
        <f t="shared" si="118"/>
        <v>709.35474999999997</v>
      </c>
      <c r="AH116" s="76">
        <f t="shared" si="119"/>
        <v>196.63333333333333</v>
      </c>
      <c r="AI116" s="76">
        <f t="shared" si="120"/>
        <v>7999.5355833333324</v>
      </c>
      <c r="AJ116" s="82"/>
      <c r="AK116" s="82"/>
      <c r="AL116" s="82"/>
      <c r="AM116" s="83"/>
      <c r="AN116" s="78">
        <f t="shared" si="121"/>
        <v>0</v>
      </c>
      <c r="AO116" s="83"/>
      <c r="AP116" s="78">
        <f t="shared" si="122"/>
        <v>0</v>
      </c>
      <c r="AQ116" s="78"/>
      <c r="AR116" s="78">
        <f t="shared" si="141"/>
        <v>0</v>
      </c>
      <c r="AS116" s="83"/>
      <c r="AT116" s="78">
        <f t="shared" si="125"/>
        <v>0</v>
      </c>
      <c r="AU116" s="78"/>
      <c r="AV116" s="78">
        <f t="shared" si="126"/>
        <v>0</v>
      </c>
      <c r="AW116" s="77">
        <f t="shared" si="134"/>
        <v>0</v>
      </c>
      <c r="AX116" s="78">
        <f t="shared" si="134"/>
        <v>0</v>
      </c>
      <c r="AY116" s="77">
        <f t="shared" si="135"/>
        <v>0</v>
      </c>
      <c r="AZ116" s="78">
        <f t="shared" si="135"/>
        <v>0</v>
      </c>
      <c r="BA116" s="84"/>
      <c r="BB116" s="85"/>
      <c r="BC116" s="85"/>
      <c r="BD116" s="85"/>
      <c r="BE116" s="78">
        <f t="shared" si="127"/>
        <v>0</v>
      </c>
      <c r="BF116" s="70"/>
      <c r="BG116" s="70"/>
      <c r="BH116" s="70"/>
      <c r="BI116" s="76">
        <f t="shared" si="70"/>
        <v>0</v>
      </c>
      <c r="BJ116" s="76">
        <f t="shared" si="128"/>
        <v>1</v>
      </c>
      <c r="BK116" s="76">
        <f t="shared" si="129"/>
        <v>1773.3868749999997</v>
      </c>
      <c r="BL116" s="76"/>
      <c r="BM116" s="76"/>
      <c r="BN116" s="76">
        <f t="shared" si="84"/>
        <v>1</v>
      </c>
      <c r="BO116" s="76">
        <f>(AE116+AF116)*30%</f>
        <v>2128.0642499999994</v>
      </c>
      <c r="BP116" s="339"/>
      <c r="BQ116" s="101">
        <f t="shared" si="131"/>
        <v>0</v>
      </c>
      <c r="BR116" s="76">
        <f t="shared" si="132"/>
        <v>3901.4511249999991</v>
      </c>
      <c r="BS116" s="76">
        <f t="shared" si="76"/>
        <v>5635.0197499999995</v>
      </c>
      <c r="BT116" s="76">
        <f t="shared" si="77"/>
        <v>1773.3868749999997</v>
      </c>
      <c r="BU116" s="76">
        <f t="shared" si="78"/>
        <v>4492.5800833333324</v>
      </c>
      <c r="BV116" s="76">
        <f t="shared" si="79"/>
        <v>11900.986708333332</v>
      </c>
      <c r="BW116" s="173">
        <f t="shared" si="80"/>
        <v>142811.84049999999</v>
      </c>
      <c r="BX116" s="370" t="s">
        <v>271</v>
      </c>
    </row>
    <row r="117" spans="1:77" s="3" customFormat="1" ht="14.25" customHeight="1" x14ac:dyDescent="0.3">
      <c r="A117" s="243">
        <v>20</v>
      </c>
      <c r="B117" s="75" t="s">
        <v>387</v>
      </c>
      <c r="C117" s="69" t="s">
        <v>448</v>
      </c>
      <c r="D117" s="92" t="s">
        <v>178</v>
      </c>
      <c r="E117" s="93" t="s">
        <v>388</v>
      </c>
      <c r="F117" s="86">
        <v>84</v>
      </c>
      <c r="G117" s="87">
        <v>43308</v>
      </c>
      <c r="H117" s="87">
        <v>45134</v>
      </c>
      <c r="I117" s="86" t="s">
        <v>185</v>
      </c>
      <c r="J117" s="70" t="s">
        <v>296</v>
      </c>
      <c r="K117" s="43" t="s">
        <v>68</v>
      </c>
      <c r="L117" s="74">
        <v>10.039999999999999</v>
      </c>
      <c r="M117" s="43">
        <v>4.8099999999999996</v>
      </c>
      <c r="N117" s="75">
        <v>17697</v>
      </c>
      <c r="O117" s="76">
        <f t="shared" si="115"/>
        <v>85122.569999999992</v>
      </c>
      <c r="P117" s="70"/>
      <c r="Q117" s="70"/>
      <c r="R117" s="70"/>
      <c r="S117" s="70">
        <v>1</v>
      </c>
      <c r="T117" s="254"/>
      <c r="U117" s="70"/>
      <c r="V117" s="70">
        <f t="shared" si="136"/>
        <v>1</v>
      </c>
      <c r="W117" s="70">
        <f t="shared" si="117"/>
        <v>0</v>
      </c>
      <c r="X117" s="70">
        <f t="shared" si="117"/>
        <v>0</v>
      </c>
      <c r="Y117" s="76">
        <f t="shared" si="57"/>
        <v>0</v>
      </c>
      <c r="Z117" s="76">
        <f t="shared" si="58"/>
        <v>0</v>
      </c>
      <c r="AA117" s="76">
        <f t="shared" si="59"/>
        <v>0</v>
      </c>
      <c r="AB117" s="76">
        <f t="shared" si="60"/>
        <v>4729.0316666666658</v>
      </c>
      <c r="AC117" s="76">
        <f t="shared" si="61"/>
        <v>0</v>
      </c>
      <c r="AD117" s="76">
        <f t="shared" si="62"/>
        <v>0</v>
      </c>
      <c r="AE117" s="76">
        <f t="shared" si="63"/>
        <v>4729.0316666666658</v>
      </c>
      <c r="AF117" s="76">
        <f t="shared" si="83"/>
        <v>2364.5158333333329</v>
      </c>
      <c r="AG117" s="101">
        <f t="shared" si="118"/>
        <v>709.35474999999997</v>
      </c>
      <c r="AH117" s="76">
        <f t="shared" si="119"/>
        <v>196.63333333333333</v>
      </c>
      <c r="AI117" s="76">
        <f t="shared" si="120"/>
        <v>7999.5355833333324</v>
      </c>
      <c r="AJ117" s="82"/>
      <c r="AK117" s="82"/>
      <c r="AL117" s="82"/>
      <c r="AM117" s="83"/>
      <c r="AN117" s="78">
        <f t="shared" si="121"/>
        <v>0</v>
      </c>
      <c r="AO117" s="83"/>
      <c r="AP117" s="78">
        <f t="shared" si="122"/>
        <v>0</v>
      </c>
      <c r="AQ117" s="78"/>
      <c r="AR117" s="78">
        <f t="shared" si="141"/>
        <v>0</v>
      </c>
      <c r="AS117" s="83"/>
      <c r="AT117" s="78">
        <f t="shared" si="125"/>
        <v>0</v>
      </c>
      <c r="AU117" s="78"/>
      <c r="AV117" s="78">
        <f t="shared" si="126"/>
        <v>0</v>
      </c>
      <c r="AW117" s="77">
        <f t="shared" si="134"/>
        <v>0</v>
      </c>
      <c r="AX117" s="78">
        <f t="shared" si="134"/>
        <v>0</v>
      </c>
      <c r="AY117" s="77">
        <f t="shared" si="135"/>
        <v>0</v>
      </c>
      <c r="AZ117" s="78">
        <f t="shared" si="135"/>
        <v>0</v>
      </c>
      <c r="BA117" s="84"/>
      <c r="BB117" s="85"/>
      <c r="BC117" s="85"/>
      <c r="BD117" s="85"/>
      <c r="BE117" s="78">
        <f t="shared" si="127"/>
        <v>0</v>
      </c>
      <c r="BF117" s="70"/>
      <c r="BG117" s="70"/>
      <c r="BH117" s="70"/>
      <c r="BI117" s="76">
        <f t="shared" si="70"/>
        <v>0</v>
      </c>
      <c r="BJ117" s="76">
        <f t="shared" si="128"/>
        <v>1</v>
      </c>
      <c r="BK117" s="76">
        <f t="shared" si="129"/>
        <v>1773.3868749999997</v>
      </c>
      <c r="BL117" s="76"/>
      <c r="BM117" s="76"/>
      <c r="BN117" s="76">
        <f t="shared" si="84"/>
        <v>1</v>
      </c>
      <c r="BO117" s="76">
        <f t="shared" ref="BO117:BO118" si="142">(AE117+AF117)*30%</f>
        <v>2128.0642499999994</v>
      </c>
      <c r="BP117" s="339"/>
      <c r="BQ117" s="101">
        <f t="shared" si="131"/>
        <v>0</v>
      </c>
      <c r="BR117" s="76">
        <f t="shared" si="132"/>
        <v>3901.4511249999991</v>
      </c>
      <c r="BS117" s="76">
        <f t="shared" si="76"/>
        <v>5635.0197499999995</v>
      </c>
      <c r="BT117" s="76">
        <f t="shared" si="77"/>
        <v>1773.3868749999997</v>
      </c>
      <c r="BU117" s="76">
        <f t="shared" si="78"/>
        <v>4492.5800833333324</v>
      </c>
      <c r="BV117" s="76">
        <f t="shared" si="79"/>
        <v>11900.986708333332</v>
      </c>
      <c r="BW117" s="173">
        <f t="shared" si="80"/>
        <v>142811.84049999999</v>
      </c>
      <c r="BX117" s="370" t="s">
        <v>271</v>
      </c>
    </row>
    <row r="118" spans="1:77" s="3" customFormat="1" ht="14.25" customHeight="1" x14ac:dyDescent="0.3">
      <c r="A118" s="243">
        <v>21</v>
      </c>
      <c r="B118" s="75" t="s">
        <v>387</v>
      </c>
      <c r="C118" s="69" t="s">
        <v>444</v>
      </c>
      <c r="D118" s="92" t="s">
        <v>178</v>
      </c>
      <c r="E118" s="93" t="s">
        <v>388</v>
      </c>
      <c r="F118" s="86">
        <v>84</v>
      </c>
      <c r="G118" s="87">
        <v>43308</v>
      </c>
      <c r="H118" s="87">
        <v>45134</v>
      </c>
      <c r="I118" s="86" t="s">
        <v>185</v>
      </c>
      <c r="J118" s="70" t="s">
        <v>296</v>
      </c>
      <c r="K118" s="43" t="s">
        <v>68</v>
      </c>
      <c r="L118" s="74">
        <v>10.039999999999999</v>
      </c>
      <c r="M118" s="43">
        <v>4.8099999999999996</v>
      </c>
      <c r="N118" s="75">
        <v>17697</v>
      </c>
      <c r="O118" s="76">
        <f t="shared" si="115"/>
        <v>85122.569999999992</v>
      </c>
      <c r="P118" s="70"/>
      <c r="Q118" s="70"/>
      <c r="R118" s="70"/>
      <c r="S118" s="70">
        <v>1</v>
      </c>
      <c r="T118" s="254"/>
      <c r="U118" s="70"/>
      <c r="V118" s="70">
        <f t="shared" si="136"/>
        <v>1</v>
      </c>
      <c r="W118" s="70">
        <f t="shared" si="117"/>
        <v>0</v>
      </c>
      <c r="X118" s="70">
        <f t="shared" si="117"/>
        <v>0</v>
      </c>
      <c r="Y118" s="76">
        <f t="shared" si="57"/>
        <v>0</v>
      </c>
      <c r="Z118" s="76">
        <f t="shared" si="58"/>
        <v>0</v>
      </c>
      <c r="AA118" s="76">
        <f t="shared" si="59"/>
        <v>0</v>
      </c>
      <c r="AB118" s="76">
        <f t="shared" si="60"/>
        <v>4729.0316666666658</v>
      </c>
      <c r="AC118" s="76">
        <f t="shared" si="61"/>
        <v>0</v>
      </c>
      <c r="AD118" s="76">
        <f t="shared" si="62"/>
        <v>0</v>
      </c>
      <c r="AE118" s="76">
        <f t="shared" si="63"/>
        <v>4729.0316666666658</v>
      </c>
      <c r="AF118" s="76">
        <f t="shared" si="83"/>
        <v>2364.5158333333329</v>
      </c>
      <c r="AG118" s="101">
        <f t="shared" si="118"/>
        <v>709.35474999999997</v>
      </c>
      <c r="AH118" s="76">
        <f t="shared" si="119"/>
        <v>196.63333333333333</v>
      </c>
      <c r="AI118" s="76">
        <f t="shared" si="120"/>
        <v>7999.5355833333324</v>
      </c>
      <c r="AJ118" s="82"/>
      <c r="AK118" s="82"/>
      <c r="AL118" s="82"/>
      <c r="AM118" s="83"/>
      <c r="AN118" s="78">
        <f t="shared" si="121"/>
        <v>0</v>
      </c>
      <c r="AO118" s="83"/>
      <c r="AP118" s="78">
        <f t="shared" si="122"/>
        <v>0</v>
      </c>
      <c r="AQ118" s="78"/>
      <c r="AR118" s="78">
        <f t="shared" si="141"/>
        <v>0</v>
      </c>
      <c r="AS118" s="83"/>
      <c r="AT118" s="78">
        <f t="shared" si="125"/>
        <v>0</v>
      </c>
      <c r="AU118" s="78"/>
      <c r="AV118" s="78">
        <f t="shared" si="126"/>
        <v>0</v>
      </c>
      <c r="AW118" s="77">
        <f t="shared" si="134"/>
        <v>0</v>
      </c>
      <c r="AX118" s="78">
        <f t="shared" si="134"/>
        <v>0</v>
      </c>
      <c r="AY118" s="77">
        <f t="shared" si="135"/>
        <v>0</v>
      </c>
      <c r="AZ118" s="78">
        <f t="shared" si="135"/>
        <v>0</v>
      </c>
      <c r="BA118" s="84"/>
      <c r="BB118" s="85"/>
      <c r="BC118" s="85"/>
      <c r="BD118" s="85"/>
      <c r="BE118" s="78">
        <f t="shared" si="127"/>
        <v>0</v>
      </c>
      <c r="BF118" s="70"/>
      <c r="BG118" s="70"/>
      <c r="BH118" s="70"/>
      <c r="BI118" s="76">
        <f t="shared" si="70"/>
        <v>0</v>
      </c>
      <c r="BJ118" s="76">
        <f t="shared" si="128"/>
        <v>1</v>
      </c>
      <c r="BK118" s="76">
        <f t="shared" si="129"/>
        <v>1773.3868749999997</v>
      </c>
      <c r="BL118" s="76"/>
      <c r="BM118" s="76"/>
      <c r="BN118" s="76">
        <f t="shared" si="84"/>
        <v>1</v>
      </c>
      <c r="BO118" s="76">
        <f t="shared" si="142"/>
        <v>2128.0642499999994</v>
      </c>
      <c r="BP118" s="339"/>
      <c r="BQ118" s="101">
        <f t="shared" si="131"/>
        <v>0</v>
      </c>
      <c r="BR118" s="76">
        <f t="shared" si="132"/>
        <v>3901.4511249999991</v>
      </c>
      <c r="BS118" s="76">
        <f t="shared" si="76"/>
        <v>5635.0197499999995</v>
      </c>
      <c r="BT118" s="76">
        <f t="shared" si="77"/>
        <v>1773.3868749999997</v>
      </c>
      <c r="BU118" s="76">
        <f t="shared" si="78"/>
        <v>4492.5800833333324</v>
      </c>
      <c r="BV118" s="76">
        <f t="shared" si="79"/>
        <v>11900.986708333332</v>
      </c>
      <c r="BW118" s="173">
        <f t="shared" si="80"/>
        <v>142811.84049999999</v>
      </c>
      <c r="BX118" s="370" t="s">
        <v>271</v>
      </c>
    </row>
    <row r="119" spans="1:77" s="3" customFormat="1" ht="14.25" customHeight="1" x14ac:dyDescent="0.3">
      <c r="A119" s="243">
        <v>22</v>
      </c>
      <c r="B119" s="48" t="s">
        <v>117</v>
      </c>
      <c r="C119" s="69" t="s">
        <v>449</v>
      </c>
      <c r="D119" s="43" t="s">
        <v>61</v>
      </c>
      <c r="E119" s="93" t="s">
        <v>164</v>
      </c>
      <c r="F119" s="86">
        <v>90</v>
      </c>
      <c r="G119" s="87">
        <v>43453</v>
      </c>
      <c r="H119" s="87">
        <v>45279</v>
      </c>
      <c r="I119" s="86" t="s">
        <v>185</v>
      </c>
      <c r="J119" s="43">
        <v>1</v>
      </c>
      <c r="K119" s="43" t="s">
        <v>72</v>
      </c>
      <c r="L119" s="89">
        <v>16.09</v>
      </c>
      <c r="M119" s="43">
        <v>5.03</v>
      </c>
      <c r="N119" s="108">
        <v>17697</v>
      </c>
      <c r="O119" s="76">
        <f t="shared" si="115"/>
        <v>89015.91</v>
      </c>
      <c r="P119" s="43"/>
      <c r="Q119" s="43"/>
      <c r="R119" s="43"/>
      <c r="S119" s="43">
        <v>1</v>
      </c>
      <c r="T119" s="254"/>
      <c r="U119" s="43"/>
      <c r="V119" s="70">
        <f t="shared" si="136"/>
        <v>1</v>
      </c>
      <c r="W119" s="70">
        <f t="shared" si="117"/>
        <v>0</v>
      </c>
      <c r="X119" s="70">
        <f t="shared" si="117"/>
        <v>0</v>
      </c>
      <c r="Y119" s="76">
        <f t="shared" si="57"/>
        <v>0</v>
      </c>
      <c r="Z119" s="76">
        <f t="shared" si="58"/>
        <v>0</v>
      </c>
      <c r="AA119" s="76">
        <f t="shared" si="59"/>
        <v>0</v>
      </c>
      <c r="AB119" s="76">
        <f t="shared" si="60"/>
        <v>4945.3283333333338</v>
      </c>
      <c r="AC119" s="76">
        <f t="shared" si="61"/>
        <v>0</v>
      </c>
      <c r="AD119" s="76">
        <f t="shared" si="62"/>
        <v>0</v>
      </c>
      <c r="AE119" s="76">
        <f t="shared" si="63"/>
        <v>4945.3283333333338</v>
      </c>
      <c r="AF119" s="76">
        <f t="shared" si="83"/>
        <v>2472.6641666666669</v>
      </c>
      <c r="AG119" s="101">
        <f t="shared" si="118"/>
        <v>741.79925000000003</v>
      </c>
      <c r="AH119" s="76">
        <f t="shared" si="119"/>
        <v>196.63333333333333</v>
      </c>
      <c r="AI119" s="76">
        <f t="shared" si="120"/>
        <v>8356.4250833333335</v>
      </c>
      <c r="AJ119" s="100"/>
      <c r="AK119" s="100"/>
      <c r="AL119" s="100"/>
      <c r="AM119" s="99"/>
      <c r="AN119" s="78">
        <f t="shared" si="121"/>
        <v>0</v>
      </c>
      <c r="AO119" s="99"/>
      <c r="AP119" s="78">
        <f t="shared" si="122"/>
        <v>0</v>
      </c>
      <c r="AQ119" s="78">
        <f t="shared" ref="AQ119:AQ121" si="143">AM119+AO119</f>
        <v>0</v>
      </c>
      <c r="AR119" s="78">
        <f t="shared" si="141"/>
        <v>0</v>
      </c>
      <c r="AS119" s="99"/>
      <c r="AT119" s="78">
        <f t="shared" si="125"/>
        <v>0</v>
      </c>
      <c r="AU119" s="99"/>
      <c r="AV119" s="78">
        <f t="shared" si="126"/>
        <v>0</v>
      </c>
      <c r="AW119" s="77">
        <f t="shared" si="134"/>
        <v>0</v>
      </c>
      <c r="AX119" s="78">
        <f t="shared" si="134"/>
        <v>0</v>
      </c>
      <c r="AY119" s="77">
        <f t="shared" si="135"/>
        <v>0</v>
      </c>
      <c r="AZ119" s="78">
        <f t="shared" si="135"/>
        <v>0</v>
      </c>
      <c r="BA119" s="100"/>
      <c r="BB119" s="177"/>
      <c r="BC119" s="177"/>
      <c r="BD119" s="177"/>
      <c r="BE119" s="78">
        <f t="shared" si="127"/>
        <v>0</v>
      </c>
      <c r="BF119" s="43"/>
      <c r="BG119" s="43"/>
      <c r="BH119" s="43"/>
      <c r="BI119" s="76">
        <f t="shared" si="70"/>
        <v>0</v>
      </c>
      <c r="BJ119" s="76">
        <f t="shared" si="128"/>
        <v>1</v>
      </c>
      <c r="BK119" s="76">
        <f t="shared" si="129"/>
        <v>1854.4981250000001</v>
      </c>
      <c r="BL119" s="101"/>
      <c r="BM119" s="101">
        <f>(O119/18*BL119)*30%</f>
        <v>0</v>
      </c>
      <c r="BN119" s="76">
        <f t="shared" si="84"/>
        <v>1</v>
      </c>
      <c r="BO119" s="76">
        <f>(AE119+AF119)*35%</f>
        <v>2596.2973750000001</v>
      </c>
      <c r="BP119" s="339"/>
      <c r="BQ119" s="101">
        <f t="shared" si="131"/>
        <v>0</v>
      </c>
      <c r="BR119" s="76">
        <f t="shared" si="132"/>
        <v>4450.7955000000002</v>
      </c>
      <c r="BS119" s="76">
        <f t="shared" si="76"/>
        <v>5883.7609166666671</v>
      </c>
      <c r="BT119" s="76">
        <f t="shared" si="77"/>
        <v>1854.4981250000001</v>
      </c>
      <c r="BU119" s="76">
        <f t="shared" si="78"/>
        <v>5068.9615416666675</v>
      </c>
      <c r="BV119" s="76">
        <f t="shared" si="79"/>
        <v>12807.220583333334</v>
      </c>
      <c r="BW119" s="173">
        <f t="shared" si="80"/>
        <v>153686.647</v>
      </c>
      <c r="BX119" s="370" t="s">
        <v>265</v>
      </c>
    </row>
    <row r="120" spans="1:77" s="3" customFormat="1" ht="14.25" customHeight="1" x14ac:dyDescent="0.3">
      <c r="A120" s="243">
        <v>23</v>
      </c>
      <c r="B120" s="48" t="s">
        <v>117</v>
      </c>
      <c r="C120" s="69" t="s">
        <v>448</v>
      </c>
      <c r="D120" s="43" t="s">
        <v>61</v>
      </c>
      <c r="E120" s="93" t="s">
        <v>164</v>
      </c>
      <c r="F120" s="86">
        <v>90</v>
      </c>
      <c r="G120" s="87">
        <v>43453</v>
      </c>
      <c r="H120" s="87">
        <v>45279</v>
      </c>
      <c r="I120" s="86" t="s">
        <v>185</v>
      </c>
      <c r="J120" s="43">
        <v>1</v>
      </c>
      <c r="K120" s="43" t="s">
        <v>72</v>
      </c>
      <c r="L120" s="89">
        <v>16.09</v>
      </c>
      <c r="M120" s="43">
        <v>5.03</v>
      </c>
      <c r="N120" s="108">
        <v>17697</v>
      </c>
      <c r="O120" s="76">
        <f t="shared" si="115"/>
        <v>89015.91</v>
      </c>
      <c r="P120" s="43"/>
      <c r="Q120" s="43"/>
      <c r="R120" s="43"/>
      <c r="S120" s="43">
        <v>1</v>
      </c>
      <c r="T120" s="254"/>
      <c r="U120" s="43"/>
      <c r="V120" s="70">
        <f t="shared" si="136"/>
        <v>1</v>
      </c>
      <c r="W120" s="70">
        <f t="shared" si="117"/>
        <v>0</v>
      </c>
      <c r="X120" s="70">
        <f t="shared" si="117"/>
        <v>0</v>
      </c>
      <c r="Y120" s="76">
        <f t="shared" si="57"/>
        <v>0</v>
      </c>
      <c r="Z120" s="76">
        <f t="shared" si="58"/>
        <v>0</v>
      </c>
      <c r="AA120" s="76">
        <f t="shared" si="59"/>
        <v>0</v>
      </c>
      <c r="AB120" s="76">
        <f t="shared" si="60"/>
        <v>4945.3283333333338</v>
      </c>
      <c r="AC120" s="76">
        <f t="shared" si="61"/>
        <v>0</v>
      </c>
      <c r="AD120" s="76">
        <f t="shared" si="62"/>
        <v>0</v>
      </c>
      <c r="AE120" s="76">
        <f t="shared" si="63"/>
        <v>4945.3283333333338</v>
      </c>
      <c r="AF120" s="76">
        <f t="shared" si="83"/>
        <v>2472.6641666666669</v>
      </c>
      <c r="AG120" s="101">
        <f t="shared" si="118"/>
        <v>741.79925000000003</v>
      </c>
      <c r="AH120" s="76">
        <f t="shared" si="119"/>
        <v>196.63333333333333</v>
      </c>
      <c r="AI120" s="76">
        <f t="shared" si="120"/>
        <v>8356.4250833333335</v>
      </c>
      <c r="AJ120" s="100"/>
      <c r="AK120" s="100"/>
      <c r="AL120" s="100"/>
      <c r="AM120" s="99"/>
      <c r="AN120" s="78">
        <f t="shared" si="121"/>
        <v>0</v>
      </c>
      <c r="AO120" s="99"/>
      <c r="AP120" s="78">
        <f t="shared" si="122"/>
        <v>0</v>
      </c>
      <c r="AQ120" s="78">
        <f t="shared" si="143"/>
        <v>0</v>
      </c>
      <c r="AR120" s="78">
        <f t="shared" si="141"/>
        <v>0</v>
      </c>
      <c r="AS120" s="99"/>
      <c r="AT120" s="78">
        <f t="shared" si="125"/>
        <v>0</v>
      </c>
      <c r="AU120" s="99"/>
      <c r="AV120" s="78">
        <f t="shared" si="126"/>
        <v>0</v>
      </c>
      <c r="AW120" s="77">
        <f t="shared" si="134"/>
        <v>0</v>
      </c>
      <c r="AX120" s="78">
        <f t="shared" si="134"/>
        <v>0</v>
      </c>
      <c r="AY120" s="77">
        <f t="shared" si="135"/>
        <v>0</v>
      </c>
      <c r="AZ120" s="78">
        <f t="shared" si="135"/>
        <v>0</v>
      </c>
      <c r="BA120" s="100"/>
      <c r="BB120" s="177"/>
      <c r="BC120" s="177"/>
      <c r="BD120" s="177"/>
      <c r="BE120" s="78">
        <f t="shared" si="127"/>
        <v>0</v>
      </c>
      <c r="BF120" s="43"/>
      <c r="BG120" s="43"/>
      <c r="BH120" s="43"/>
      <c r="BI120" s="76">
        <f t="shared" si="70"/>
        <v>0</v>
      </c>
      <c r="BJ120" s="76">
        <f t="shared" si="128"/>
        <v>1</v>
      </c>
      <c r="BK120" s="76">
        <f t="shared" si="129"/>
        <v>1854.4981250000001</v>
      </c>
      <c r="BL120" s="101"/>
      <c r="BM120" s="101">
        <f>(O120/18*BL120)*30%</f>
        <v>0</v>
      </c>
      <c r="BN120" s="76">
        <f t="shared" si="84"/>
        <v>1</v>
      </c>
      <c r="BO120" s="76">
        <f t="shared" ref="BO120:BO121" si="144">(AE120+AF120)*35%</f>
        <v>2596.2973750000001</v>
      </c>
      <c r="BP120" s="339"/>
      <c r="BQ120" s="101">
        <f t="shared" si="131"/>
        <v>0</v>
      </c>
      <c r="BR120" s="76">
        <f t="shared" si="132"/>
        <v>4450.7955000000002</v>
      </c>
      <c r="BS120" s="76">
        <f t="shared" si="76"/>
        <v>5883.7609166666671</v>
      </c>
      <c r="BT120" s="76">
        <f t="shared" si="77"/>
        <v>1854.4981250000001</v>
      </c>
      <c r="BU120" s="76">
        <f t="shared" si="78"/>
        <v>5068.9615416666675</v>
      </c>
      <c r="BV120" s="76">
        <f t="shared" si="79"/>
        <v>12807.220583333334</v>
      </c>
      <c r="BW120" s="173">
        <f t="shared" si="80"/>
        <v>153686.647</v>
      </c>
      <c r="BX120" s="370" t="s">
        <v>265</v>
      </c>
    </row>
    <row r="121" spans="1:77" s="3" customFormat="1" ht="14.25" customHeight="1" x14ac:dyDescent="0.3">
      <c r="A121" s="243">
        <v>24</v>
      </c>
      <c r="B121" s="48" t="s">
        <v>117</v>
      </c>
      <c r="C121" s="69" t="s">
        <v>444</v>
      </c>
      <c r="D121" s="43" t="s">
        <v>61</v>
      </c>
      <c r="E121" s="93" t="s">
        <v>164</v>
      </c>
      <c r="F121" s="86">
        <v>90</v>
      </c>
      <c r="G121" s="87">
        <v>43453</v>
      </c>
      <c r="H121" s="87">
        <v>45279</v>
      </c>
      <c r="I121" s="86" t="s">
        <v>185</v>
      </c>
      <c r="J121" s="43">
        <v>1</v>
      </c>
      <c r="K121" s="43" t="s">
        <v>72</v>
      </c>
      <c r="L121" s="89">
        <v>16.09</v>
      </c>
      <c r="M121" s="43">
        <v>5.03</v>
      </c>
      <c r="N121" s="108">
        <v>17697</v>
      </c>
      <c r="O121" s="76">
        <f t="shared" si="115"/>
        <v>89015.91</v>
      </c>
      <c r="P121" s="43"/>
      <c r="Q121" s="43"/>
      <c r="R121" s="43"/>
      <c r="S121" s="43">
        <v>1</v>
      </c>
      <c r="T121" s="254"/>
      <c r="U121" s="43"/>
      <c r="V121" s="70">
        <f t="shared" si="136"/>
        <v>1</v>
      </c>
      <c r="W121" s="70">
        <f t="shared" si="117"/>
        <v>0</v>
      </c>
      <c r="X121" s="70">
        <f t="shared" si="117"/>
        <v>0</v>
      </c>
      <c r="Y121" s="76">
        <f t="shared" si="57"/>
        <v>0</v>
      </c>
      <c r="Z121" s="76">
        <f t="shared" si="58"/>
        <v>0</v>
      </c>
      <c r="AA121" s="76">
        <f t="shared" si="59"/>
        <v>0</v>
      </c>
      <c r="AB121" s="76">
        <f t="shared" si="60"/>
        <v>4945.3283333333338</v>
      </c>
      <c r="AC121" s="76">
        <f t="shared" si="61"/>
        <v>0</v>
      </c>
      <c r="AD121" s="76">
        <f t="shared" si="62"/>
        <v>0</v>
      </c>
      <c r="AE121" s="76">
        <f t="shared" si="63"/>
        <v>4945.3283333333338</v>
      </c>
      <c r="AF121" s="76">
        <f t="shared" si="83"/>
        <v>2472.6641666666669</v>
      </c>
      <c r="AG121" s="101">
        <f t="shared" si="118"/>
        <v>741.79925000000003</v>
      </c>
      <c r="AH121" s="76">
        <f t="shared" si="119"/>
        <v>196.63333333333333</v>
      </c>
      <c r="AI121" s="76">
        <f t="shared" si="120"/>
        <v>8356.4250833333335</v>
      </c>
      <c r="AJ121" s="100"/>
      <c r="AK121" s="100"/>
      <c r="AL121" s="100"/>
      <c r="AM121" s="99"/>
      <c r="AN121" s="78">
        <f t="shared" si="121"/>
        <v>0</v>
      </c>
      <c r="AO121" s="99"/>
      <c r="AP121" s="78">
        <f t="shared" si="122"/>
        <v>0</v>
      </c>
      <c r="AQ121" s="78">
        <f t="shared" si="143"/>
        <v>0</v>
      </c>
      <c r="AR121" s="78">
        <f t="shared" si="141"/>
        <v>0</v>
      </c>
      <c r="AS121" s="99"/>
      <c r="AT121" s="78">
        <f t="shared" si="125"/>
        <v>0</v>
      </c>
      <c r="AU121" s="99"/>
      <c r="AV121" s="78">
        <f t="shared" si="126"/>
        <v>0</v>
      </c>
      <c r="AW121" s="77">
        <f t="shared" si="134"/>
        <v>0</v>
      </c>
      <c r="AX121" s="78">
        <f t="shared" si="134"/>
        <v>0</v>
      </c>
      <c r="AY121" s="77">
        <f t="shared" si="135"/>
        <v>0</v>
      </c>
      <c r="AZ121" s="78">
        <f t="shared" si="135"/>
        <v>0</v>
      </c>
      <c r="BA121" s="100"/>
      <c r="BB121" s="177"/>
      <c r="BC121" s="177"/>
      <c r="BD121" s="177"/>
      <c r="BE121" s="78">
        <f t="shared" si="127"/>
        <v>0</v>
      </c>
      <c r="BF121" s="43"/>
      <c r="BG121" s="43"/>
      <c r="BH121" s="43"/>
      <c r="BI121" s="76">
        <f t="shared" si="70"/>
        <v>0</v>
      </c>
      <c r="BJ121" s="76">
        <f t="shared" si="128"/>
        <v>1</v>
      </c>
      <c r="BK121" s="76">
        <f t="shared" si="129"/>
        <v>1854.4981250000001</v>
      </c>
      <c r="BL121" s="101"/>
      <c r="BM121" s="101">
        <f>(O121/18*BL121)*30%</f>
        <v>0</v>
      </c>
      <c r="BN121" s="76">
        <f t="shared" si="84"/>
        <v>1</v>
      </c>
      <c r="BO121" s="76">
        <f t="shared" si="144"/>
        <v>2596.2973750000001</v>
      </c>
      <c r="BP121" s="339"/>
      <c r="BQ121" s="101">
        <f t="shared" si="131"/>
        <v>0</v>
      </c>
      <c r="BR121" s="76">
        <f t="shared" si="132"/>
        <v>4450.7955000000002</v>
      </c>
      <c r="BS121" s="76">
        <f t="shared" si="76"/>
        <v>5883.7609166666671</v>
      </c>
      <c r="BT121" s="76">
        <f t="shared" si="77"/>
        <v>1854.4981250000001</v>
      </c>
      <c r="BU121" s="76">
        <f t="shared" si="78"/>
        <v>5068.9615416666675</v>
      </c>
      <c r="BV121" s="76">
        <f t="shared" si="79"/>
        <v>12807.220583333334</v>
      </c>
      <c r="BW121" s="173">
        <f t="shared" si="80"/>
        <v>153686.647</v>
      </c>
      <c r="BX121" s="370" t="s">
        <v>265</v>
      </c>
    </row>
    <row r="122" spans="1:77" s="2" customFormat="1" ht="14.25" customHeight="1" x14ac:dyDescent="0.3">
      <c r="A122" s="243">
        <v>25</v>
      </c>
      <c r="B122" s="48" t="s">
        <v>279</v>
      </c>
      <c r="C122" s="109" t="s">
        <v>398</v>
      </c>
      <c r="D122" s="43" t="s">
        <v>61</v>
      </c>
      <c r="E122" s="144" t="s">
        <v>365</v>
      </c>
      <c r="F122" s="86"/>
      <c r="G122" s="87"/>
      <c r="H122" s="104"/>
      <c r="I122" s="86"/>
      <c r="J122" s="43" t="s">
        <v>65</v>
      </c>
      <c r="K122" s="43" t="s">
        <v>62</v>
      </c>
      <c r="L122" s="89">
        <v>14.05</v>
      </c>
      <c r="M122" s="43">
        <v>4.49</v>
      </c>
      <c r="N122" s="108">
        <v>17697</v>
      </c>
      <c r="O122" s="76">
        <f t="shared" si="115"/>
        <v>79459.53</v>
      </c>
      <c r="P122" s="43"/>
      <c r="Q122" s="43"/>
      <c r="R122" s="43">
        <v>2</v>
      </c>
      <c r="S122" s="43"/>
      <c r="T122" s="43"/>
      <c r="U122" s="43"/>
      <c r="V122" s="70">
        <f t="shared" si="136"/>
        <v>0</v>
      </c>
      <c r="W122" s="70">
        <f t="shared" si="117"/>
        <v>0</v>
      </c>
      <c r="X122" s="70">
        <f t="shared" si="117"/>
        <v>2</v>
      </c>
      <c r="Y122" s="76">
        <f t="shared" si="57"/>
        <v>0</v>
      </c>
      <c r="Z122" s="76">
        <f t="shared" si="58"/>
        <v>0</v>
      </c>
      <c r="AA122" s="76">
        <v>0</v>
      </c>
      <c r="AB122" s="76">
        <f t="shared" si="60"/>
        <v>0</v>
      </c>
      <c r="AC122" s="76">
        <f t="shared" si="61"/>
        <v>0</v>
      </c>
      <c r="AD122" s="76">
        <f t="shared" si="62"/>
        <v>0</v>
      </c>
      <c r="AE122" s="76">
        <f t="shared" si="63"/>
        <v>0</v>
      </c>
      <c r="AF122" s="76">
        <f t="shared" si="83"/>
        <v>0</v>
      </c>
      <c r="AG122" s="101">
        <f t="shared" si="118"/>
        <v>0</v>
      </c>
      <c r="AH122" s="76">
        <f t="shared" si="119"/>
        <v>0</v>
      </c>
      <c r="AI122" s="76">
        <f t="shared" si="120"/>
        <v>0</v>
      </c>
      <c r="AJ122" s="100"/>
      <c r="AK122" s="100"/>
      <c r="AL122" s="100"/>
      <c r="AM122" s="99"/>
      <c r="AN122" s="78">
        <f t="shared" si="121"/>
        <v>0</v>
      </c>
      <c r="AO122" s="99"/>
      <c r="AP122" s="78">
        <f t="shared" si="122"/>
        <v>0</v>
      </c>
      <c r="AQ122" s="78">
        <f t="shared" ref="AQ122" si="145">AM122+AO122</f>
        <v>0</v>
      </c>
      <c r="AR122" s="78">
        <f t="shared" si="141"/>
        <v>0</v>
      </c>
      <c r="AS122" s="99"/>
      <c r="AT122" s="78">
        <f t="shared" si="125"/>
        <v>0</v>
      </c>
      <c r="AU122" s="99"/>
      <c r="AV122" s="78">
        <f t="shared" si="126"/>
        <v>0</v>
      </c>
      <c r="AW122" s="77">
        <f t="shared" si="134"/>
        <v>0</v>
      </c>
      <c r="AX122" s="78">
        <f t="shared" si="134"/>
        <v>0</v>
      </c>
      <c r="AY122" s="77">
        <f t="shared" si="135"/>
        <v>0</v>
      </c>
      <c r="AZ122" s="78">
        <f t="shared" si="135"/>
        <v>0</v>
      </c>
      <c r="BA122" s="100"/>
      <c r="BB122" s="177"/>
      <c r="BC122" s="177"/>
      <c r="BD122" s="177"/>
      <c r="BE122" s="78">
        <f t="shared" si="127"/>
        <v>0</v>
      </c>
      <c r="BF122" s="43"/>
      <c r="BG122" s="43"/>
      <c r="BH122" s="43"/>
      <c r="BI122" s="76">
        <f t="shared" si="70"/>
        <v>0</v>
      </c>
      <c r="BJ122" s="76">
        <v>0</v>
      </c>
      <c r="BK122" s="76">
        <f t="shared" si="129"/>
        <v>0</v>
      </c>
      <c r="BL122" s="101"/>
      <c r="BM122" s="101">
        <f>(O122/18*BL122)*30%</f>
        <v>0</v>
      </c>
      <c r="BN122" s="76"/>
      <c r="BO122" s="76"/>
      <c r="BP122" s="378"/>
      <c r="BQ122" s="101">
        <f t="shared" si="131"/>
        <v>0</v>
      </c>
      <c r="BR122" s="76">
        <f t="shared" si="132"/>
        <v>0</v>
      </c>
      <c r="BS122" s="76">
        <f t="shared" si="76"/>
        <v>0</v>
      </c>
      <c r="BT122" s="76">
        <f t="shared" si="77"/>
        <v>0</v>
      </c>
      <c r="BU122" s="76">
        <f t="shared" si="78"/>
        <v>0</v>
      </c>
      <c r="BV122" s="76">
        <f t="shared" si="79"/>
        <v>0</v>
      </c>
      <c r="BW122" s="173">
        <f t="shared" si="80"/>
        <v>0</v>
      </c>
      <c r="BX122" s="370"/>
      <c r="BY122" s="131"/>
    </row>
    <row r="123" spans="1:77" s="11" customFormat="1" ht="14.25" customHeight="1" x14ac:dyDescent="0.3">
      <c r="A123" s="243">
        <v>26</v>
      </c>
      <c r="B123" s="69" t="s">
        <v>311</v>
      </c>
      <c r="C123" s="69" t="s">
        <v>316</v>
      </c>
      <c r="D123" s="70" t="s">
        <v>61</v>
      </c>
      <c r="E123" s="71" t="s">
        <v>332</v>
      </c>
      <c r="F123" s="86">
        <v>89</v>
      </c>
      <c r="G123" s="87">
        <v>43453</v>
      </c>
      <c r="H123" s="87">
        <v>45279</v>
      </c>
      <c r="I123" s="86" t="s">
        <v>185</v>
      </c>
      <c r="J123" s="70">
        <v>1</v>
      </c>
      <c r="K123" s="70" t="s">
        <v>72</v>
      </c>
      <c r="L123" s="74">
        <v>17.03</v>
      </c>
      <c r="M123" s="70">
        <v>5.03</v>
      </c>
      <c r="N123" s="108">
        <v>17697</v>
      </c>
      <c r="O123" s="76">
        <f t="shared" si="115"/>
        <v>89015.91</v>
      </c>
      <c r="P123" s="70"/>
      <c r="Q123" s="70"/>
      <c r="R123" s="70"/>
      <c r="S123" s="70">
        <v>1</v>
      </c>
      <c r="T123" s="255"/>
      <c r="U123" s="70"/>
      <c r="V123" s="70">
        <f t="shared" si="136"/>
        <v>1</v>
      </c>
      <c r="W123" s="70">
        <f t="shared" si="117"/>
        <v>0</v>
      </c>
      <c r="X123" s="70">
        <f t="shared" si="117"/>
        <v>0</v>
      </c>
      <c r="Y123" s="76">
        <f t="shared" si="57"/>
        <v>0</v>
      </c>
      <c r="Z123" s="76">
        <f t="shared" si="58"/>
        <v>0</v>
      </c>
      <c r="AA123" s="76">
        <f t="shared" si="59"/>
        <v>0</v>
      </c>
      <c r="AB123" s="76">
        <f t="shared" si="60"/>
        <v>4945.3283333333338</v>
      </c>
      <c r="AC123" s="76">
        <f t="shared" si="61"/>
        <v>0</v>
      </c>
      <c r="AD123" s="76">
        <f t="shared" si="62"/>
        <v>0</v>
      </c>
      <c r="AE123" s="76">
        <f t="shared" si="63"/>
        <v>4945.3283333333338</v>
      </c>
      <c r="AF123" s="76">
        <f t="shared" si="83"/>
        <v>2472.6641666666669</v>
      </c>
      <c r="AG123" s="101">
        <f t="shared" si="118"/>
        <v>741.79925000000003</v>
      </c>
      <c r="AH123" s="76">
        <f t="shared" si="119"/>
        <v>196.63333333333333</v>
      </c>
      <c r="AI123" s="76">
        <f t="shared" si="120"/>
        <v>8356.4250833333335</v>
      </c>
      <c r="AJ123" s="84"/>
      <c r="AK123" s="84"/>
      <c r="AL123" s="84"/>
      <c r="AM123" s="83"/>
      <c r="AN123" s="78">
        <f t="shared" si="121"/>
        <v>0</v>
      </c>
      <c r="AO123" s="83"/>
      <c r="AP123" s="78">
        <f t="shared" si="122"/>
        <v>0</v>
      </c>
      <c r="AQ123" s="78"/>
      <c r="AR123" s="78">
        <f t="shared" si="141"/>
        <v>0</v>
      </c>
      <c r="AS123" s="83"/>
      <c r="AT123" s="78">
        <f t="shared" si="125"/>
        <v>0</v>
      </c>
      <c r="AU123" s="78"/>
      <c r="AV123" s="78">
        <f t="shared" si="126"/>
        <v>0</v>
      </c>
      <c r="AW123" s="77">
        <f t="shared" si="134"/>
        <v>0</v>
      </c>
      <c r="AX123" s="78">
        <f t="shared" si="134"/>
        <v>0</v>
      </c>
      <c r="AY123" s="77">
        <f t="shared" si="135"/>
        <v>0</v>
      </c>
      <c r="AZ123" s="78">
        <f t="shared" si="135"/>
        <v>0</v>
      </c>
      <c r="BA123" s="84"/>
      <c r="BB123" s="84"/>
      <c r="BC123" s="84"/>
      <c r="BD123" s="84"/>
      <c r="BE123" s="78">
        <f t="shared" si="127"/>
        <v>0</v>
      </c>
      <c r="BF123" s="70"/>
      <c r="BG123" s="70"/>
      <c r="BH123" s="70"/>
      <c r="BI123" s="76">
        <f t="shared" si="70"/>
        <v>0</v>
      </c>
      <c r="BJ123" s="76">
        <f t="shared" si="128"/>
        <v>1</v>
      </c>
      <c r="BK123" s="76">
        <f t="shared" si="129"/>
        <v>1854.4981250000001</v>
      </c>
      <c r="BL123" s="76"/>
      <c r="BM123" s="76"/>
      <c r="BN123" s="76">
        <f t="shared" si="84"/>
        <v>1</v>
      </c>
      <c r="BO123" s="76">
        <f>(AE123+AF123)*35%</f>
        <v>2596.2973750000001</v>
      </c>
      <c r="BP123" s="339"/>
      <c r="BQ123" s="101">
        <f t="shared" si="131"/>
        <v>0</v>
      </c>
      <c r="BR123" s="76">
        <f t="shared" si="132"/>
        <v>4450.7955000000002</v>
      </c>
      <c r="BS123" s="76">
        <f t="shared" si="76"/>
        <v>5883.7609166666671</v>
      </c>
      <c r="BT123" s="76">
        <f t="shared" si="77"/>
        <v>1854.4981250000001</v>
      </c>
      <c r="BU123" s="76">
        <f t="shared" si="78"/>
        <v>5068.9615416666675</v>
      </c>
      <c r="BV123" s="76">
        <f t="shared" si="79"/>
        <v>12807.220583333334</v>
      </c>
      <c r="BW123" s="173">
        <f t="shared" si="80"/>
        <v>153686.647</v>
      </c>
      <c r="BX123" s="370" t="s">
        <v>265</v>
      </c>
    </row>
    <row r="124" spans="1:77" s="11" customFormat="1" ht="14.25" customHeight="1" x14ac:dyDescent="0.3">
      <c r="A124" s="243">
        <v>27</v>
      </c>
      <c r="B124" s="69" t="s">
        <v>311</v>
      </c>
      <c r="C124" s="69" t="s">
        <v>448</v>
      </c>
      <c r="D124" s="70" t="s">
        <v>61</v>
      </c>
      <c r="E124" s="71" t="s">
        <v>332</v>
      </c>
      <c r="F124" s="86">
        <v>89</v>
      </c>
      <c r="G124" s="87">
        <v>43453</v>
      </c>
      <c r="H124" s="87">
        <v>45279</v>
      </c>
      <c r="I124" s="86" t="s">
        <v>185</v>
      </c>
      <c r="J124" s="70">
        <v>1</v>
      </c>
      <c r="K124" s="70" t="s">
        <v>72</v>
      </c>
      <c r="L124" s="74">
        <v>17.03</v>
      </c>
      <c r="M124" s="70">
        <v>5.03</v>
      </c>
      <c r="N124" s="108">
        <v>17697</v>
      </c>
      <c r="O124" s="76">
        <f t="shared" si="115"/>
        <v>89015.91</v>
      </c>
      <c r="P124" s="70"/>
      <c r="Q124" s="70"/>
      <c r="R124" s="70"/>
      <c r="S124" s="70">
        <v>1</v>
      </c>
      <c r="T124" s="255"/>
      <c r="U124" s="70"/>
      <c r="V124" s="70">
        <f t="shared" si="136"/>
        <v>1</v>
      </c>
      <c r="W124" s="70">
        <f t="shared" si="117"/>
        <v>0</v>
      </c>
      <c r="X124" s="70">
        <f t="shared" si="117"/>
        <v>0</v>
      </c>
      <c r="Y124" s="76">
        <f t="shared" si="57"/>
        <v>0</v>
      </c>
      <c r="Z124" s="76">
        <f t="shared" si="58"/>
        <v>0</v>
      </c>
      <c r="AA124" s="76">
        <f t="shared" si="59"/>
        <v>0</v>
      </c>
      <c r="AB124" s="76">
        <f t="shared" si="60"/>
        <v>4945.3283333333338</v>
      </c>
      <c r="AC124" s="76">
        <f t="shared" si="61"/>
        <v>0</v>
      </c>
      <c r="AD124" s="76">
        <f t="shared" si="62"/>
        <v>0</v>
      </c>
      <c r="AE124" s="76">
        <f t="shared" si="63"/>
        <v>4945.3283333333338</v>
      </c>
      <c r="AF124" s="76">
        <f t="shared" si="83"/>
        <v>2472.6641666666669</v>
      </c>
      <c r="AG124" s="101">
        <f t="shared" si="118"/>
        <v>741.79925000000003</v>
      </c>
      <c r="AH124" s="76">
        <f t="shared" si="119"/>
        <v>196.63333333333333</v>
      </c>
      <c r="AI124" s="76">
        <f t="shared" si="120"/>
        <v>8356.4250833333335</v>
      </c>
      <c r="AJ124" s="84"/>
      <c r="AK124" s="84"/>
      <c r="AL124" s="84"/>
      <c r="AM124" s="83"/>
      <c r="AN124" s="78">
        <f t="shared" si="121"/>
        <v>0</v>
      </c>
      <c r="AO124" s="83"/>
      <c r="AP124" s="78">
        <f t="shared" si="122"/>
        <v>0</v>
      </c>
      <c r="AQ124" s="78"/>
      <c r="AR124" s="78">
        <f t="shared" si="141"/>
        <v>0</v>
      </c>
      <c r="AS124" s="83"/>
      <c r="AT124" s="78">
        <f t="shared" si="125"/>
        <v>0</v>
      </c>
      <c r="AU124" s="78"/>
      <c r="AV124" s="78">
        <f t="shared" si="126"/>
        <v>0</v>
      </c>
      <c r="AW124" s="77">
        <f t="shared" si="134"/>
        <v>0</v>
      </c>
      <c r="AX124" s="78">
        <f t="shared" si="134"/>
        <v>0</v>
      </c>
      <c r="AY124" s="77">
        <f t="shared" si="135"/>
        <v>0</v>
      </c>
      <c r="AZ124" s="78">
        <f t="shared" si="135"/>
        <v>0</v>
      </c>
      <c r="BA124" s="84"/>
      <c r="BB124" s="84"/>
      <c r="BC124" s="84"/>
      <c r="BD124" s="84"/>
      <c r="BE124" s="78">
        <f t="shared" si="127"/>
        <v>0</v>
      </c>
      <c r="BF124" s="70"/>
      <c r="BG124" s="70"/>
      <c r="BH124" s="70"/>
      <c r="BI124" s="76">
        <f t="shared" si="70"/>
        <v>0</v>
      </c>
      <c r="BJ124" s="76">
        <f t="shared" si="128"/>
        <v>1</v>
      </c>
      <c r="BK124" s="76">
        <f t="shared" si="129"/>
        <v>1854.4981250000001</v>
      </c>
      <c r="BL124" s="76"/>
      <c r="BM124" s="76"/>
      <c r="BN124" s="76">
        <f t="shared" si="84"/>
        <v>1</v>
      </c>
      <c r="BO124" s="76">
        <f t="shared" ref="BO124:BO126" si="146">(AE124+AF124)*35%</f>
        <v>2596.2973750000001</v>
      </c>
      <c r="BP124" s="339"/>
      <c r="BQ124" s="101">
        <f t="shared" si="131"/>
        <v>0</v>
      </c>
      <c r="BR124" s="76">
        <f t="shared" si="132"/>
        <v>4450.7955000000002</v>
      </c>
      <c r="BS124" s="76">
        <f t="shared" si="76"/>
        <v>5883.7609166666671</v>
      </c>
      <c r="BT124" s="76">
        <f t="shared" si="77"/>
        <v>1854.4981250000001</v>
      </c>
      <c r="BU124" s="76">
        <f t="shared" si="78"/>
        <v>5068.9615416666675</v>
      </c>
      <c r="BV124" s="76">
        <f t="shared" si="79"/>
        <v>12807.220583333334</v>
      </c>
      <c r="BW124" s="173">
        <f t="shared" si="80"/>
        <v>153686.647</v>
      </c>
      <c r="BX124" s="370" t="s">
        <v>265</v>
      </c>
    </row>
    <row r="125" spans="1:77" s="3" customFormat="1" ht="14.25" customHeight="1" x14ac:dyDescent="0.3">
      <c r="A125" s="243">
        <v>28</v>
      </c>
      <c r="B125" s="48" t="s">
        <v>84</v>
      </c>
      <c r="C125" s="69" t="s">
        <v>449</v>
      </c>
      <c r="D125" s="43" t="s">
        <v>61</v>
      </c>
      <c r="E125" s="108" t="s">
        <v>303</v>
      </c>
      <c r="F125" s="48">
        <v>99</v>
      </c>
      <c r="G125" s="111">
        <v>43661</v>
      </c>
      <c r="H125" s="111">
        <v>45488</v>
      </c>
      <c r="I125" s="48" t="s">
        <v>185</v>
      </c>
      <c r="J125" s="43">
        <v>1</v>
      </c>
      <c r="K125" s="43" t="s">
        <v>72</v>
      </c>
      <c r="L125" s="89">
        <v>21.05</v>
      </c>
      <c r="M125" s="43">
        <v>5.12</v>
      </c>
      <c r="N125" s="108">
        <v>17697</v>
      </c>
      <c r="O125" s="76">
        <f t="shared" si="115"/>
        <v>90608.639999999999</v>
      </c>
      <c r="P125" s="43"/>
      <c r="Q125" s="43"/>
      <c r="R125" s="43"/>
      <c r="S125" s="43">
        <v>1</v>
      </c>
      <c r="T125" s="254"/>
      <c r="U125" s="43"/>
      <c r="V125" s="70">
        <f t="shared" si="136"/>
        <v>1</v>
      </c>
      <c r="W125" s="70">
        <f t="shared" si="117"/>
        <v>0</v>
      </c>
      <c r="X125" s="70">
        <f t="shared" si="117"/>
        <v>0</v>
      </c>
      <c r="Y125" s="76">
        <f t="shared" si="57"/>
        <v>0</v>
      </c>
      <c r="Z125" s="76">
        <f t="shared" si="58"/>
        <v>0</v>
      </c>
      <c r="AA125" s="76">
        <f t="shared" si="59"/>
        <v>0</v>
      </c>
      <c r="AB125" s="76">
        <f t="shared" si="60"/>
        <v>5033.8133333333335</v>
      </c>
      <c r="AC125" s="76">
        <f t="shared" si="61"/>
        <v>0</v>
      </c>
      <c r="AD125" s="76">
        <f t="shared" si="62"/>
        <v>0</v>
      </c>
      <c r="AE125" s="76">
        <f t="shared" si="63"/>
        <v>5033.8133333333335</v>
      </c>
      <c r="AF125" s="76">
        <f t="shared" si="83"/>
        <v>2516.9066666666668</v>
      </c>
      <c r="AG125" s="101">
        <f t="shared" si="118"/>
        <v>755.07200000000012</v>
      </c>
      <c r="AH125" s="76">
        <f t="shared" si="119"/>
        <v>196.63333333333333</v>
      </c>
      <c r="AI125" s="76">
        <f t="shared" si="120"/>
        <v>8502.4253333333327</v>
      </c>
      <c r="AJ125" s="100"/>
      <c r="AK125" s="100"/>
      <c r="AL125" s="84"/>
      <c r="AM125" s="99"/>
      <c r="AN125" s="78">
        <f t="shared" si="121"/>
        <v>0</v>
      </c>
      <c r="AO125" s="99"/>
      <c r="AP125" s="78">
        <f t="shared" si="122"/>
        <v>0</v>
      </c>
      <c r="AQ125" s="78">
        <f t="shared" ref="AQ125" si="147">AM125+AO125</f>
        <v>0</v>
      </c>
      <c r="AR125" s="78">
        <f t="shared" si="141"/>
        <v>0</v>
      </c>
      <c r="AS125" s="99"/>
      <c r="AT125" s="78">
        <f t="shared" si="125"/>
        <v>0</v>
      </c>
      <c r="AU125" s="99"/>
      <c r="AV125" s="78">
        <f t="shared" si="126"/>
        <v>0</v>
      </c>
      <c r="AW125" s="77">
        <f t="shared" si="134"/>
        <v>0</v>
      </c>
      <c r="AX125" s="78">
        <f t="shared" si="134"/>
        <v>0</v>
      </c>
      <c r="AY125" s="77">
        <f t="shared" si="135"/>
        <v>0</v>
      </c>
      <c r="AZ125" s="78">
        <f t="shared" si="135"/>
        <v>0</v>
      </c>
      <c r="BA125" s="100"/>
      <c r="BB125" s="177"/>
      <c r="BC125" s="177"/>
      <c r="BD125" s="177"/>
      <c r="BE125" s="78">
        <f t="shared" si="127"/>
        <v>0</v>
      </c>
      <c r="BF125" s="43"/>
      <c r="BG125" s="43"/>
      <c r="BH125" s="43"/>
      <c r="BI125" s="76">
        <f t="shared" si="70"/>
        <v>0</v>
      </c>
      <c r="BJ125" s="76">
        <f t="shared" si="128"/>
        <v>1</v>
      </c>
      <c r="BK125" s="76">
        <f t="shared" si="129"/>
        <v>1887.6799999999998</v>
      </c>
      <c r="BL125" s="101"/>
      <c r="BM125" s="101">
        <f>(O125/18*BL125)*30%</f>
        <v>0</v>
      </c>
      <c r="BN125" s="76">
        <f t="shared" si="84"/>
        <v>1</v>
      </c>
      <c r="BO125" s="76">
        <f t="shared" si="146"/>
        <v>2642.752</v>
      </c>
      <c r="BP125" s="339"/>
      <c r="BQ125" s="101">
        <f t="shared" si="131"/>
        <v>0</v>
      </c>
      <c r="BR125" s="76">
        <f t="shared" si="132"/>
        <v>4530.4319999999998</v>
      </c>
      <c r="BS125" s="76">
        <f t="shared" si="76"/>
        <v>5985.5186666666668</v>
      </c>
      <c r="BT125" s="76">
        <f t="shared" si="77"/>
        <v>1887.6799999999998</v>
      </c>
      <c r="BU125" s="76">
        <f t="shared" si="78"/>
        <v>5159.6586666666662</v>
      </c>
      <c r="BV125" s="76">
        <f t="shared" si="79"/>
        <v>13032.857333333333</v>
      </c>
      <c r="BW125" s="173">
        <f t="shared" si="80"/>
        <v>156394.288</v>
      </c>
      <c r="BX125" s="370" t="s">
        <v>265</v>
      </c>
    </row>
    <row r="126" spans="1:77" s="3" customFormat="1" ht="14.25" customHeight="1" x14ac:dyDescent="0.3">
      <c r="A126" s="243">
        <v>29</v>
      </c>
      <c r="B126" s="48" t="s">
        <v>84</v>
      </c>
      <c r="C126" s="69" t="s">
        <v>448</v>
      </c>
      <c r="D126" s="43" t="s">
        <v>61</v>
      </c>
      <c r="E126" s="108" t="s">
        <v>303</v>
      </c>
      <c r="F126" s="48">
        <v>99</v>
      </c>
      <c r="G126" s="111">
        <v>43661</v>
      </c>
      <c r="H126" s="111">
        <v>45488</v>
      </c>
      <c r="I126" s="48" t="s">
        <v>185</v>
      </c>
      <c r="J126" s="43">
        <v>1</v>
      </c>
      <c r="K126" s="43" t="s">
        <v>72</v>
      </c>
      <c r="L126" s="89">
        <v>21.05</v>
      </c>
      <c r="M126" s="43">
        <v>5.12</v>
      </c>
      <c r="N126" s="108">
        <v>17697</v>
      </c>
      <c r="O126" s="76">
        <f t="shared" si="115"/>
        <v>90608.639999999999</v>
      </c>
      <c r="P126" s="43"/>
      <c r="Q126" s="43"/>
      <c r="R126" s="43"/>
      <c r="S126" s="43">
        <v>1</v>
      </c>
      <c r="T126" s="254"/>
      <c r="U126" s="43"/>
      <c r="V126" s="70">
        <f t="shared" si="136"/>
        <v>1</v>
      </c>
      <c r="W126" s="70">
        <f t="shared" si="117"/>
        <v>0</v>
      </c>
      <c r="X126" s="70">
        <f t="shared" si="117"/>
        <v>0</v>
      </c>
      <c r="Y126" s="76">
        <f t="shared" si="57"/>
        <v>0</v>
      </c>
      <c r="Z126" s="76">
        <f t="shared" si="58"/>
        <v>0</v>
      </c>
      <c r="AA126" s="76">
        <f t="shared" si="59"/>
        <v>0</v>
      </c>
      <c r="AB126" s="76">
        <f t="shared" si="60"/>
        <v>5033.8133333333335</v>
      </c>
      <c r="AC126" s="76">
        <f t="shared" si="61"/>
        <v>0</v>
      </c>
      <c r="AD126" s="76">
        <f t="shared" si="62"/>
        <v>0</v>
      </c>
      <c r="AE126" s="76">
        <f t="shared" si="63"/>
        <v>5033.8133333333335</v>
      </c>
      <c r="AF126" s="76">
        <f t="shared" si="83"/>
        <v>2516.9066666666668</v>
      </c>
      <c r="AG126" s="101">
        <f t="shared" si="118"/>
        <v>755.07200000000012</v>
      </c>
      <c r="AH126" s="76">
        <f t="shared" si="119"/>
        <v>196.63333333333333</v>
      </c>
      <c r="AI126" s="76">
        <f t="shared" si="120"/>
        <v>8502.4253333333327</v>
      </c>
      <c r="AJ126" s="100"/>
      <c r="AK126" s="100"/>
      <c r="AL126" s="84"/>
      <c r="AM126" s="99"/>
      <c r="AN126" s="78">
        <f t="shared" si="121"/>
        <v>0</v>
      </c>
      <c r="AO126" s="99"/>
      <c r="AP126" s="78">
        <f t="shared" si="122"/>
        <v>0</v>
      </c>
      <c r="AQ126" s="78">
        <f t="shared" ref="AQ126:AR141" si="148">AM126+AO126</f>
        <v>0</v>
      </c>
      <c r="AR126" s="78">
        <f t="shared" si="148"/>
        <v>0</v>
      </c>
      <c r="AS126" s="99"/>
      <c r="AT126" s="78">
        <f t="shared" si="125"/>
        <v>0</v>
      </c>
      <c r="AU126" s="99"/>
      <c r="AV126" s="78">
        <f t="shared" si="126"/>
        <v>0</v>
      </c>
      <c r="AW126" s="77">
        <f t="shared" si="134"/>
        <v>0</v>
      </c>
      <c r="AX126" s="78">
        <f t="shared" si="134"/>
        <v>0</v>
      </c>
      <c r="AY126" s="77">
        <f t="shared" si="135"/>
        <v>0</v>
      </c>
      <c r="AZ126" s="78">
        <f t="shared" si="135"/>
        <v>0</v>
      </c>
      <c r="BA126" s="100"/>
      <c r="BB126" s="177"/>
      <c r="BC126" s="177"/>
      <c r="BD126" s="177"/>
      <c r="BE126" s="78">
        <f t="shared" si="127"/>
        <v>0</v>
      </c>
      <c r="BF126" s="43"/>
      <c r="BG126" s="43"/>
      <c r="BH126" s="43"/>
      <c r="BI126" s="76">
        <f t="shared" si="70"/>
        <v>0</v>
      </c>
      <c r="BJ126" s="76">
        <f t="shared" si="128"/>
        <v>1</v>
      </c>
      <c r="BK126" s="76">
        <f t="shared" si="129"/>
        <v>1887.6799999999998</v>
      </c>
      <c r="BL126" s="101"/>
      <c r="BM126" s="101">
        <f>(O126/18*BL126)*30%</f>
        <v>0</v>
      </c>
      <c r="BN126" s="76">
        <f t="shared" si="84"/>
        <v>1</v>
      </c>
      <c r="BO126" s="76">
        <f t="shared" si="146"/>
        <v>2642.752</v>
      </c>
      <c r="BP126" s="339"/>
      <c r="BQ126" s="101">
        <f t="shared" si="131"/>
        <v>0</v>
      </c>
      <c r="BR126" s="76">
        <f t="shared" si="132"/>
        <v>4530.4319999999998</v>
      </c>
      <c r="BS126" s="76">
        <f t="shared" si="76"/>
        <v>5985.5186666666668</v>
      </c>
      <c r="BT126" s="76">
        <f t="shared" si="77"/>
        <v>1887.6799999999998</v>
      </c>
      <c r="BU126" s="76">
        <f t="shared" si="78"/>
        <v>5159.6586666666662</v>
      </c>
      <c r="BV126" s="76">
        <f t="shared" si="79"/>
        <v>13032.857333333333</v>
      </c>
      <c r="BW126" s="173">
        <f t="shared" si="80"/>
        <v>156394.288</v>
      </c>
      <c r="BX126" s="370" t="s">
        <v>265</v>
      </c>
    </row>
    <row r="127" spans="1:77" s="2" customFormat="1" ht="14.25" customHeight="1" x14ac:dyDescent="0.3">
      <c r="A127" s="243">
        <v>30</v>
      </c>
      <c r="B127" s="48" t="s">
        <v>305</v>
      </c>
      <c r="C127" s="48" t="s">
        <v>445</v>
      </c>
      <c r="D127" s="43" t="s">
        <v>61</v>
      </c>
      <c r="E127" s="108" t="s">
        <v>306</v>
      </c>
      <c r="F127" s="48"/>
      <c r="G127" s="111"/>
      <c r="H127" s="111"/>
      <c r="I127" s="48"/>
      <c r="J127" s="43" t="s">
        <v>65</v>
      </c>
      <c r="K127" s="43" t="s">
        <v>62</v>
      </c>
      <c r="L127" s="89">
        <v>1.04</v>
      </c>
      <c r="M127" s="43">
        <v>4.1399999999999997</v>
      </c>
      <c r="N127" s="75">
        <v>17697</v>
      </c>
      <c r="O127" s="76">
        <f t="shared" si="115"/>
        <v>73265.579999999987</v>
      </c>
      <c r="P127" s="43"/>
      <c r="Q127" s="43"/>
      <c r="R127" s="43"/>
      <c r="S127" s="43"/>
      <c r="T127" s="43">
        <v>3</v>
      </c>
      <c r="U127" s="43"/>
      <c r="V127" s="70">
        <f t="shared" si="136"/>
        <v>0</v>
      </c>
      <c r="W127" s="70">
        <f t="shared" si="117"/>
        <v>3</v>
      </c>
      <c r="X127" s="70">
        <f t="shared" si="117"/>
        <v>0</v>
      </c>
      <c r="Y127" s="76">
        <f t="shared" si="57"/>
        <v>0</v>
      </c>
      <c r="Z127" s="76">
        <f t="shared" si="58"/>
        <v>0</v>
      </c>
      <c r="AA127" s="76">
        <f t="shared" si="59"/>
        <v>0</v>
      </c>
      <c r="AB127" s="76">
        <f t="shared" si="60"/>
        <v>0</v>
      </c>
      <c r="AC127" s="76">
        <f t="shared" si="61"/>
        <v>12210.929999999998</v>
      </c>
      <c r="AD127" s="76">
        <f t="shared" si="62"/>
        <v>0</v>
      </c>
      <c r="AE127" s="76">
        <f t="shared" si="63"/>
        <v>12210.929999999998</v>
      </c>
      <c r="AF127" s="76">
        <f t="shared" si="83"/>
        <v>6105.4649999999992</v>
      </c>
      <c r="AG127" s="76"/>
      <c r="AH127" s="76">
        <f t="shared" si="119"/>
        <v>589.9</v>
      </c>
      <c r="AI127" s="76">
        <f t="shared" si="120"/>
        <v>18906.294999999998</v>
      </c>
      <c r="AJ127" s="82"/>
      <c r="AK127" s="82"/>
      <c r="AL127" s="82"/>
      <c r="AM127" s="99"/>
      <c r="AN127" s="78">
        <f t="shared" si="121"/>
        <v>0</v>
      </c>
      <c r="AO127" s="99"/>
      <c r="AP127" s="78">
        <f t="shared" si="122"/>
        <v>0</v>
      </c>
      <c r="AQ127" s="78"/>
      <c r="AR127" s="78">
        <f t="shared" si="148"/>
        <v>0</v>
      </c>
      <c r="AS127" s="99"/>
      <c r="AT127" s="78">
        <f t="shared" si="125"/>
        <v>0</v>
      </c>
      <c r="AU127" s="99"/>
      <c r="AV127" s="78">
        <f t="shared" si="126"/>
        <v>0</v>
      </c>
      <c r="AW127" s="77">
        <f t="shared" si="134"/>
        <v>0</v>
      </c>
      <c r="AX127" s="78">
        <f t="shared" si="134"/>
        <v>0</v>
      </c>
      <c r="AY127" s="77">
        <f t="shared" si="135"/>
        <v>0</v>
      </c>
      <c r="AZ127" s="78">
        <f t="shared" si="135"/>
        <v>0</v>
      </c>
      <c r="BA127" s="100"/>
      <c r="BB127" s="177"/>
      <c r="BC127" s="177"/>
      <c r="BD127" s="177"/>
      <c r="BE127" s="78">
        <f t="shared" si="127"/>
        <v>0</v>
      </c>
      <c r="BF127" s="43"/>
      <c r="BG127" s="43"/>
      <c r="BH127" s="43"/>
      <c r="BI127" s="76">
        <f t="shared" si="70"/>
        <v>0</v>
      </c>
      <c r="BJ127" s="76">
        <f t="shared" si="128"/>
        <v>3</v>
      </c>
      <c r="BK127" s="76">
        <f t="shared" si="129"/>
        <v>4579.0987499999992</v>
      </c>
      <c r="BL127" s="101"/>
      <c r="BM127" s="101"/>
      <c r="BN127" s="76"/>
      <c r="BO127" s="76"/>
      <c r="BP127" s="378"/>
      <c r="BQ127" s="101">
        <f t="shared" si="131"/>
        <v>0</v>
      </c>
      <c r="BR127" s="76">
        <f t="shared" si="132"/>
        <v>4579.0987499999992</v>
      </c>
      <c r="BS127" s="76">
        <f t="shared" si="76"/>
        <v>12800.829999999998</v>
      </c>
      <c r="BT127" s="76">
        <f t="shared" si="77"/>
        <v>4579.0987499999992</v>
      </c>
      <c r="BU127" s="76">
        <f t="shared" si="78"/>
        <v>6105.4649999999992</v>
      </c>
      <c r="BV127" s="76">
        <f t="shared" si="79"/>
        <v>23485.393749999996</v>
      </c>
      <c r="BW127" s="173">
        <f t="shared" si="80"/>
        <v>281824.72499999998</v>
      </c>
      <c r="BX127" s="370"/>
    </row>
    <row r="128" spans="1:77" s="2" customFormat="1" ht="14.25" customHeight="1" x14ac:dyDescent="0.3">
      <c r="A128" s="243">
        <v>31</v>
      </c>
      <c r="B128" s="48" t="s">
        <v>305</v>
      </c>
      <c r="C128" s="48" t="s">
        <v>444</v>
      </c>
      <c r="D128" s="43" t="s">
        <v>61</v>
      </c>
      <c r="E128" s="108" t="s">
        <v>306</v>
      </c>
      <c r="F128" s="48"/>
      <c r="G128" s="111"/>
      <c r="H128" s="111"/>
      <c r="I128" s="48"/>
      <c r="J128" s="43" t="s">
        <v>65</v>
      </c>
      <c r="K128" s="43" t="s">
        <v>62</v>
      </c>
      <c r="L128" s="89">
        <v>1.04</v>
      </c>
      <c r="M128" s="43">
        <v>4.1399999999999997</v>
      </c>
      <c r="N128" s="75">
        <v>17697</v>
      </c>
      <c r="O128" s="76">
        <f t="shared" si="115"/>
        <v>73265.579999999987</v>
      </c>
      <c r="P128" s="43"/>
      <c r="Q128" s="43"/>
      <c r="R128" s="43"/>
      <c r="S128" s="43"/>
      <c r="T128" s="43">
        <v>2</v>
      </c>
      <c r="U128" s="43"/>
      <c r="V128" s="70">
        <f t="shared" si="136"/>
        <v>0</v>
      </c>
      <c r="W128" s="70">
        <f t="shared" si="117"/>
        <v>2</v>
      </c>
      <c r="X128" s="70">
        <f t="shared" si="117"/>
        <v>0</v>
      </c>
      <c r="Y128" s="76">
        <f t="shared" si="57"/>
        <v>0</v>
      </c>
      <c r="Z128" s="76">
        <f t="shared" si="58"/>
        <v>0</v>
      </c>
      <c r="AA128" s="76">
        <f t="shared" si="59"/>
        <v>0</v>
      </c>
      <c r="AB128" s="76">
        <f t="shared" si="60"/>
        <v>0</v>
      </c>
      <c r="AC128" s="76">
        <f t="shared" si="61"/>
        <v>8140.619999999999</v>
      </c>
      <c r="AD128" s="76">
        <f t="shared" si="62"/>
        <v>0</v>
      </c>
      <c r="AE128" s="76">
        <f t="shared" si="63"/>
        <v>8140.619999999999</v>
      </c>
      <c r="AF128" s="76">
        <f t="shared" si="83"/>
        <v>4070.3099999999995</v>
      </c>
      <c r="AG128" s="76"/>
      <c r="AH128" s="76">
        <f t="shared" si="119"/>
        <v>393.26666666666665</v>
      </c>
      <c r="AI128" s="76">
        <f t="shared" si="120"/>
        <v>12604.196666666665</v>
      </c>
      <c r="AJ128" s="82"/>
      <c r="AK128" s="82"/>
      <c r="AL128" s="82"/>
      <c r="AM128" s="99"/>
      <c r="AN128" s="78">
        <f t="shared" si="121"/>
        <v>0</v>
      </c>
      <c r="AO128" s="99"/>
      <c r="AP128" s="78">
        <f t="shared" si="122"/>
        <v>0</v>
      </c>
      <c r="AQ128" s="78"/>
      <c r="AR128" s="78">
        <f t="shared" si="148"/>
        <v>0</v>
      </c>
      <c r="AS128" s="99"/>
      <c r="AT128" s="78">
        <f t="shared" si="125"/>
        <v>0</v>
      </c>
      <c r="AU128" s="99"/>
      <c r="AV128" s="78">
        <f t="shared" si="126"/>
        <v>0</v>
      </c>
      <c r="AW128" s="77">
        <f t="shared" si="134"/>
        <v>0</v>
      </c>
      <c r="AX128" s="78">
        <f t="shared" si="134"/>
        <v>0</v>
      </c>
      <c r="AY128" s="77">
        <f t="shared" si="135"/>
        <v>0</v>
      </c>
      <c r="AZ128" s="78">
        <f t="shared" si="135"/>
        <v>0</v>
      </c>
      <c r="BA128" s="100"/>
      <c r="BB128" s="177"/>
      <c r="BC128" s="177"/>
      <c r="BD128" s="177"/>
      <c r="BE128" s="78">
        <f t="shared" si="127"/>
        <v>0</v>
      </c>
      <c r="BF128" s="43"/>
      <c r="BG128" s="43"/>
      <c r="BH128" s="43"/>
      <c r="BI128" s="76">
        <f t="shared" si="70"/>
        <v>0</v>
      </c>
      <c r="BJ128" s="76">
        <f t="shared" si="128"/>
        <v>2</v>
      </c>
      <c r="BK128" s="76">
        <f t="shared" si="129"/>
        <v>3052.7324999999992</v>
      </c>
      <c r="BL128" s="101"/>
      <c r="BM128" s="101"/>
      <c r="BN128" s="76"/>
      <c r="BO128" s="76"/>
      <c r="BP128" s="378"/>
      <c r="BQ128" s="101">
        <f t="shared" si="131"/>
        <v>0</v>
      </c>
      <c r="BR128" s="76">
        <f t="shared" si="132"/>
        <v>3052.7324999999992</v>
      </c>
      <c r="BS128" s="76">
        <f t="shared" si="76"/>
        <v>8533.8866666666654</v>
      </c>
      <c r="BT128" s="76">
        <f t="shared" si="77"/>
        <v>3052.7324999999992</v>
      </c>
      <c r="BU128" s="76">
        <f t="shared" si="78"/>
        <v>4070.3099999999995</v>
      </c>
      <c r="BV128" s="76">
        <f t="shared" si="79"/>
        <v>15656.929166666665</v>
      </c>
      <c r="BW128" s="173">
        <f t="shared" si="80"/>
        <v>187883.14999999997</v>
      </c>
      <c r="BX128" s="370"/>
    </row>
    <row r="129" spans="1:77" s="2" customFormat="1" ht="14.25" customHeight="1" x14ac:dyDescent="0.3">
      <c r="A129" s="243">
        <v>32</v>
      </c>
      <c r="B129" s="48" t="s">
        <v>114</v>
      </c>
      <c r="C129" s="48" t="s">
        <v>222</v>
      </c>
      <c r="D129" s="43" t="s">
        <v>108</v>
      </c>
      <c r="E129" s="93" t="s">
        <v>115</v>
      </c>
      <c r="F129" s="86">
        <v>30</v>
      </c>
      <c r="G129" s="87">
        <v>41445</v>
      </c>
      <c r="H129" s="88">
        <v>43271</v>
      </c>
      <c r="I129" s="86" t="s">
        <v>185</v>
      </c>
      <c r="J129" s="43" t="s">
        <v>58</v>
      </c>
      <c r="K129" s="43" t="s">
        <v>116</v>
      </c>
      <c r="L129" s="89">
        <v>40.04</v>
      </c>
      <c r="M129" s="43">
        <v>4.5199999999999996</v>
      </c>
      <c r="N129" s="108">
        <v>17697</v>
      </c>
      <c r="O129" s="76">
        <f t="shared" si="115"/>
        <v>79990.439999999988</v>
      </c>
      <c r="P129" s="43"/>
      <c r="Q129" s="43"/>
      <c r="R129" s="43"/>
      <c r="S129" s="43">
        <v>1</v>
      </c>
      <c r="T129" s="43"/>
      <c r="U129" s="43"/>
      <c r="V129" s="70">
        <f t="shared" si="136"/>
        <v>1</v>
      </c>
      <c r="W129" s="70">
        <f t="shared" si="117"/>
        <v>0</v>
      </c>
      <c r="X129" s="70">
        <f t="shared" si="117"/>
        <v>0</v>
      </c>
      <c r="Y129" s="76">
        <f t="shared" si="57"/>
        <v>0</v>
      </c>
      <c r="Z129" s="76">
        <f t="shared" si="58"/>
        <v>0</v>
      </c>
      <c r="AA129" s="76">
        <f t="shared" si="59"/>
        <v>0</v>
      </c>
      <c r="AB129" s="76">
        <f t="shared" si="60"/>
        <v>4443.913333333333</v>
      </c>
      <c r="AC129" s="76">
        <f t="shared" si="61"/>
        <v>0</v>
      </c>
      <c r="AD129" s="76">
        <f t="shared" si="62"/>
        <v>0</v>
      </c>
      <c r="AE129" s="76">
        <f t="shared" si="63"/>
        <v>4443.913333333333</v>
      </c>
      <c r="AF129" s="76">
        <f t="shared" si="83"/>
        <v>2221.9566666666665</v>
      </c>
      <c r="AG129" s="101">
        <f t="shared" ref="AG129:AG138" si="149">(AE129+AF129)*10%</f>
        <v>666.58699999999999</v>
      </c>
      <c r="AH129" s="76">
        <f t="shared" si="119"/>
        <v>196.63333333333333</v>
      </c>
      <c r="AI129" s="76">
        <f t="shared" si="120"/>
        <v>7529.0903333333326</v>
      </c>
      <c r="AJ129" s="100"/>
      <c r="AK129" s="100"/>
      <c r="AL129" s="100"/>
      <c r="AM129" s="99"/>
      <c r="AN129" s="78">
        <f t="shared" si="121"/>
        <v>0</v>
      </c>
      <c r="AO129" s="99"/>
      <c r="AP129" s="78">
        <f t="shared" si="122"/>
        <v>0</v>
      </c>
      <c r="AQ129" s="78">
        <f t="shared" si="148"/>
        <v>0</v>
      </c>
      <c r="AR129" s="78">
        <f t="shared" si="148"/>
        <v>0</v>
      </c>
      <c r="AS129" s="99"/>
      <c r="AT129" s="78">
        <f t="shared" si="125"/>
        <v>0</v>
      </c>
      <c r="AU129" s="99"/>
      <c r="AV129" s="78">
        <f t="shared" si="126"/>
        <v>0</v>
      </c>
      <c r="AW129" s="77">
        <f t="shared" si="134"/>
        <v>0</v>
      </c>
      <c r="AX129" s="78">
        <f t="shared" si="134"/>
        <v>0</v>
      </c>
      <c r="AY129" s="77">
        <f t="shared" si="135"/>
        <v>0</v>
      </c>
      <c r="AZ129" s="78">
        <f t="shared" si="135"/>
        <v>0</v>
      </c>
      <c r="BA129" s="100"/>
      <c r="BB129" s="177"/>
      <c r="BC129" s="177"/>
      <c r="BD129" s="177"/>
      <c r="BE129" s="78">
        <f t="shared" si="127"/>
        <v>0</v>
      </c>
      <c r="BF129" s="43"/>
      <c r="BG129" s="43"/>
      <c r="BH129" s="43"/>
      <c r="BI129" s="76">
        <f t="shared" si="70"/>
        <v>0</v>
      </c>
      <c r="BJ129" s="76">
        <f t="shared" si="128"/>
        <v>1</v>
      </c>
      <c r="BK129" s="76">
        <f t="shared" si="129"/>
        <v>1666.4675</v>
      </c>
      <c r="BL129" s="101"/>
      <c r="BM129" s="101">
        <f t="shared" ref="BM129:BM138" si="150">(O129/18*BL129)*30%</f>
        <v>0</v>
      </c>
      <c r="BN129" s="76"/>
      <c r="BO129" s="76"/>
      <c r="BP129" s="378"/>
      <c r="BQ129" s="101">
        <f t="shared" si="131"/>
        <v>0</v>
      </c>
      <c r="BR129" s="76">
        <f t="shared" si="132"/>
        <v>1666.4675</v>
      </c>
      <c r="BS129" s="76">
        <f t="shared" si="76"/>
        <v>5307.1336666666666</v>
      </c>
      <c r="BT129" s="76">
        <f t="shared" si="77"/>
        <v>1666.4675</v>
      </c>
      <c r="BU129" s="76">
        <f t="shared" si="78"/>
        <v>2221.9566666666665</v>
      </c>
      <c r="BV129" s="76">
        <f t="shared" si="79"/>
        <v>9195.5578333333324</v>
      </c>
      <c r="BW129" s="173">
        <f t="shared" si="80"/>
        <v>110346.69399999999</v>
      </c>
      <c r="BX129" s="370"/>
    </row>
    <row r="130" spans="1:77" s="2" customFormat="1" ht="14.25" customHeight="1" x14ac:dyDescent="0.3">
      <c r="A130" s="243">
        <v>33</v>
      </c>
      <c r="B130" s="48" t="s">
        <v>114</v>
      </c>
      <c r="C130" s="48" t="s">
        <v>421</v>
      </c>
      <c r="D130" s="43" t="s">
        <v>108</v>
      </c>
      <c r="E130" s="93" t="s">
        <v>115</v>
      </c>
      <c r="F130" s="86">
        <v>30</v>
      </c>
      <c r="G130" s="87">
        <v>41445</v>
      </c>
      <c r="H130" s="88">
        <v>43271</v>
      </c>
      <c r="I130" s="86" t="s">
        <v>185</v>
      </c>
      <c r="J130" s="43" t="s">
        <v>58</v>
      </c>
      <c r="K130" s="43" t="s">
        <v>116</v>
      </c>
      <c r="L130" s="89">
        <v>40.04</v>
      </c>
      <c r="M130" s="43">
        <v>4.5199999999999996</v>
      </c>
      <c r="N130" s="108">
        <v>17697</v>
      </c>
      <c r="O130" s="76">
        <f t="shared" si="115"/>
        <v>79990.439999999988</v>
      </c>
      <c r="P130" s="43"/>
      <c r="Q130" s="43"/>
      <c r="R130" s="43"/>
      <c r="S130" s="43">
        <v>1</v>
      </c>
      <c r="T130" s="43"/>
      <c r="U130" s="43"/>
      <c r="V130" s="70">
        <f t="shared" si="136"/>
        <v>1</v>
      </c>
      <c r="W130" s="70">
        <f t="shared" si="117"/>
        <v>0</v>
      </c>
      <c r="X130" s="70">
        <f t="shared" si="117"/>
        <v>0</v>
      </c>
      <c r="Y130" s="76">
        <f t="shared" si="57"/>
        <v>0</v>
      </c>
      <c r="Z130" s="76">
        <f t="shared" si="58"/>
        <v>0</v>
      </c>
      <c r="AA130" s="76">
        <f t="shared" si="59"/>
        <v>0</v>
      </c>
      <c r="AB130" s="76">
        <f t="shared" si="60"/>
        <v>4443.913333333333</v>
      </c>
      <c r="AC130" s="76">
        <f t="shared" si="61"/>
        <v>0</v>
      </c>
      <c r="AD130" s="76">
        <f t="shared" si="62"/>
        <v>0</v>
      </c>
      <c r="AE130" s="76">
        <f t="shared" si="63"/>
        <v>4443.913333333333</v>
      </c>
      <c r="AF130" s="76">
        <f t="shared" si="83"/>
        <v>2221.9566666666665</v>
      </c>
      <c r="AG130" s="101">
        <f t="shared" si="149"/>
        <v>666.58699999999999</v>
      </c>
      <c r="AH130" s="76">
        <f t="shared" si="119"/>
        <v>196.63333333333333</v>
      </c>
      <c r="AI130" s="76">
        <f t="shared" si="120"/>
        <v>7529.0903333333326</v>
      </c>
      <c r="AJ130" s="100"/>
      <c r="AK130" s="100"/>
      <c r="AL130" s="100"/>
      <c r="AM130" s="99"/>
      <c r="AN130" s="78">
        <f t="shared" si="121"/>
        <v>0</v>
      </c>
      <c r="AO130" s="99"/>
      <c r="AP130" s="78">
        <f t="shared" si="122"/>
        <v>0</v>
      </c>
      <c r="AQ130" s="78">
        <f t="shared" ref="AQ130" si="151">AM130+AO130</f>
        <v>0</v>
      </c>
      <c r="AR130" s="78">
        <f t="shared" si="148"/>
        <v>0</v>
      </c>
      <c r="AS130" s="99"/>
      <c r="AT130" s="78">
        <f t="shared" si="125"/>
        <v>0</v>
      </c>
      <c r="AU130" s="99"/>
      <c r="AV130" s="78">
        <f t="shared" si="126"/>
        <v>0</v>
      </c>
      <c r="AW130" s="77">
        <f t="shared" si="134"/>
        <v>0</v>
      </c>
      <c r="AX130" s="78">
        <f t="shared" si="134"/>
        <v>0</v>
      </c>
      <c r="AY130" s="77">
        <f t="shared" si="135"/>
        <v>0</v>
      </c>
      <c r="AZ130" s="78">
        <f t="shared" si="135"/>
        <v>0</v>
      </c>
      <c r="BA130" s="100"/>
      <c r="BB130" s="177"/>
      <c r="BC130" s="177"/>
      <c r="BD130" s="177"/>
      <c r="BE130" s="78">
        <f t="shared" si="127"/>
        <v>0</v>
      </c>
      <c r="BF130" s="43"/>
      <c r="BG130" s="43"/>
      <c r="BH130" s="43"/>
      <c r="BI130" s="76">
        <f t="shared" si="70"/>
        <v>0</v>
      </c>
      <c r="BJ130" s="76">
        <f t="shared" si="128"/>
        <v>1</v>
      </c>
      <c r="BK130" s="76">
        <f t="shared" si="129"/>
        <v>1666.4675</v>
      </c>
      <c r="BL130" s="101"/>
      <c r="BM130" s="101">
        <f t="shared" si="150"/>
        <v>0</v>
      </c>
      <c r="BN130" s="76"/>
      <c r="BO130" s="76"/>
      <c r="BP130" s="378"/>
      <c r="BQ130" s="101">
        <f t="shared" si="131"/>
        <v>0</v>
      </c>
      <c r="BR130" s="76">
        <f t="shared" si="132"/>
        <v>1666.4675</v>
      </c>
      <c r="BS130" s="76">
        <f t="shared" si="76"/>
        <v>5307.1336666666666</v>
      </c>
      <c r="BT130" s="76">
        <f t="shared" si="77"/>
        <v>1666.4675</v>
      </c>
      <c r="BU130" s="76">
        <f t="shared" si="78"/>
        <v>2221.9566666666665</v>
      </c>
      <c r="BV130" s="76">
        <f t="shared" si="79"/>
        <v>9195.5578333333324</v>
      </c>
      <c r="BW130" s="173">
        <f t="shared" si="80"/>
        <v>110346.69399999999</v>
      </c>
      <c r="BX130" s="370"/>
    </row>
    <row r="131" spans="1:77" s="2" customFormat="1" ht="14.25" customHeight="1" x14ac:dyDescent="0.3">
      <c r="A131" s="243">
        <v>34</v>
      </c>
      <c r="B131" s="48" t="s">
        <v>359</v>
      </c>
      <c r="C131" s="48" t="s">
        <v>231</v>
      </c>
      <c r="D131" s="43" t="s">
        <v>178</v>
      </c>
      <c r="E131" s="108" t="s">
        <v>299</v>
      </c>
      <c r="F131" s="86"/>
      <c r="G131" s="87"/>
      <c r="H131" s="87"/>
      <c r="I131" s="86"/>
      <c r="J131" s="43" t="s">
        <v>65</v>
      </c>
      <c r="K131" s="43" t="s">
        <v>62</v>
      </c>
      <c r="L131" s="89">
        <v>3.04</v>
      </c>
      <c r="M131" s="43">
        <v>4.2300000000000004</v>
      </c>
      <c r="N131" s="108">
        <v>17697</v>
      </c>
      <c r="O131" s="76">
        <f t="shared" si="115"/>
        <v>74858.310000000012</v>
      </c>
      <c r="P131" s="43">
        <v>1</v>
      </c>
      <c r="Q131" s="43"/>
      <c r="R131" s="43"/>
      <c r="S131" s="43"/>
      <c r="T131" s="43"/>
      <c r="U131" s="43"/>
      <c r="V131" s="70">
        <f t="shared" si="136"/>
        <v>1</v>
      </c>
      <c r="W131" s="70">
        <f t="shared" si="117"/>
        <v>0</v>
      </c>
      <c r="X131" s="70">
        <f t="shared" si="117"/>
        <v>0</v>
      </c>
      <c r="Y131" s="76">
        <f t="shared" si="57"/>
        <v>4158.795000000001</v>
      </c>
      <c r="Z131" s="76">
        <f t="shared" si="58"/>
        <v>0</v>
      </c>
      <c r="AA131" s="76">
        <f t="shared" si="59"/>
        <v>0</v>
      </c>
      <c r="AB131" s="76">
        <f t="shared" si="60"/>
        <v>0</v>
      </c>
      <c r="AC131" s="76">
        <f t="shared" si="61"/>
        <v>0</v>
      </c>
      <c r="AD131" s="76">
        <f t="shared" si="62"/>
        <v>0</v>
      </c>
      <c r="AE131" s="76">
        <f t="shared" si="63"/>
        <v>4158.795000000001</v>
      </c>
      <c r="AF131" s="76">
        <f t="shared" si="83"/>
        <v>2079.3975000000005</v>
      </c>
      <c r="AG131" s="101">
        <f t="shared" si="149"/>
        <v>623.81925000000012</v>
      </c>
      <c r="AH131" s="76">
        <f t="shared" si="119"/>
        <v>0</v>
      </c>
      <c r="AI131" s="76">
        <f t="shared" si="120"/>
        <v>6862.0117500000015</v>
      </c>
      <c r="AJ131" s="100"/>
      <c r="AK131" s="100"/>
      <c r="AL131" s="100"/>
      <c r="AM131" s="99"/>
      <c r="AN131" s="78">
        <f t="shared" si="121"/>
        <v>0</v>
      </c>
      <c r="AO131" s="99"/>
      <c r="AP131" s="78">
        <f t="shared" si="122"/>
        <v>0</v>
      </c>
      <c r="AQ131" s="78">
        <f t="shared" si="148"/>
        <v>0</v>
      </c>
      <c r="AR131" s="78">
        <f t="shared" si="148"/>
        <v>0</v>
      </c>
      <c r="AS131" s="99"/>
      <c r="AT131" s="78">
        <f t="shared" si="125"/>
        <v>0</v>
      </c>
      <c r="AU131" s="99"/>
      <c r="AV131" s="78">
        <f t="shared" si="126"/>
        <v>0</v>
      </c>
      <c r="AW131" s="77">
        <f t="shared" si="134"/>
        <v>0</v>
      </c>
      <c r="AX131" s="78">
        <f t="shared" si="134"/>
        <v>0</v>
      </c>
      <c r="AY131" s="77">
        <f t="shared" si="135"/>
        <v>0</v>
      </c>
      <c r="AZ131" s="78">
        <f t="shared" si="135"/>
        <v>0</v>
      </c>
      <c r="BA131" s="100"/>
      <c r="BB131" s="177"/>
      <c r="BC131" s="177"/>
      <c r="BD131" s="177"/>
      <c r="BE131" s="78">
        <f t="shared" si="127"/>
        <v>0</v>
      </c>
      <c r="BF131" s="43"/>
      <c r="BG131" s="43"/>
      <c r="BH131" s="43"/>
      <c r="BI131" s="76">
        <f t="shared" si="70"/>
        <v>0</v>
      </c>
      <c r="BJ131" s="76">
        <f t="shared" si="128"/>
        <v>1</v>
      </c>
      <c r="BK131" s="76">
        <f t="shared" si="129"/>
        <v>1559.5481250000005</v>
      </c>
      <c r="BL131" s="101"/>
      <c r="BM131" s="101">
        <f t="shared" si="150"/>
        <v>0</v>
      </c>
      <c r="BN131" s="76"/>
      <c r="BO131" s="76"/>
      <c r="BP131" s="378"/>
      <c r="BQ131" s="101">
        <f t="shared" si="131"/>
        <v>0</v>
      </c>
      <c r="BR131" s="76">
        <f t="shared" si="132"/>
        <v>1559.5481250000005</v>
      </c>
      <c r="BS131" s="76">
        <f t="shared" si="76"/>
        <v>4782.6142500000014</v>
      </c>
      <c r="BT131" s="76">
        <f t="shared" si="77"/>
        <v>1559.5481250000005</v>
      </c>
      <c r="BU131" s="76">
        <f t="shared" si="78"/>
        <v>2079.3975000000005</v>
      </c>
      <c r="BV131" s="76">
        <f t="shared" si="79"/>
        <v>8421.5598750000026</v>
      </c>
      <c r="BW131" s="173">
        <f t="shared" si="80"/>
        <v>101058.71850000003</v>
      </c>
      <c r="BX131" s="370"/>
      <c r="BY131" s="131"/>
    </row>
    <row r="132" spans="1:77" s="3" customFormat="1" ht="14.25" customHeight="1" x14ac:dyDescent="0.3">
      <c r="A132" s="243">
        <v>35</v>
      </c>
      <c r="B132" s="108" t="s">
        <v>244</v>
      </c>
      <c r="C132" s="48" t="s">
        <v>222</v>
      </c>
      <c r="D132" s="43" t="s">
        <v>61</v>
      </c>
      <c r="E132" s="108" t="s">
        <v>164</v>
      </c>
      <c r="F132" s="86">
        <v>112</v>
      </c>
      <c r="G132" s="87">
        <v>44071</v>
      </c>
      <c r="H132" s="87">
        <v>45897</v>
      </c>
      <c r="I132" s="86" t="s">
        <v>185</v>
      </c>
      <c r="J132" s="43" t="s">
        <v>71</v>
      </c>
      <c r="K132" s="43" t="s">
        <v>72</v>
      </c>
      <c r="L132" s="89">
        <v>37.04</v>
      </c>
      <c r="M132" s="43">
        <v>5.2</v>
      </c>
      <c r="N132" s="108">
        <v>17697</v>
      </c>
      <c r="O132" s="76">
        <f t="shared" si="115"/>
        <v>92024.400000000009</v>
      </c>
      <c r="P132" s="43"/>
      <c r="Q132" s="43"/>
      <c r="R132" s="43"/>
      <c r="S132" s="43">
        <v>1</v>
      </c>
      <c r="T132" s="43"/>
      <c r="U132" s="43"/>
      <c r="V132" s="70">
        <f t="shared" si="136"/>
        <v>1</v>
      </c>
      <c r="W132" s="70">
        <f t="shared" si="117"/>
        <v>0</v>
      </c>
      <c r="X132" s="70">
        <f t="shared" si="117"/>
        <v>0</v>
      </c>
      <c r="Y132" s="76">
        <f t="shared" si="57"/>
        <v>0</v>
      </c>
      <c r="Z132" s="76">
        <f t="shared" si="58"/>
        <v>0</v>
      </c>
      <c r="AA132" s="76">
        <f t="shared" si="59"/>
        <v>0</v>
      </c>
      <c r="AB132" s="76">
        <f t="shared" si="60"/>
        <v>5112.4666666666672</v>
      </c>
      <c r="AC132" s="76">
        <f t="shared" si="61"/>
        <v>0</v>
      </c>
      <c r="AD132" s="76">
        <f t="shared" si="62"/>
        <v>0</v>
      </c>
      <c r="AE132" s="76">
        <f t="shared" si="63"/>
        <v>5112.4666666666672</v>
      </c>
      <c r="AF132" s="76">
        <f t="shared" si="83"/>
        <v>2556.2333333333336</v>
      </c>
      <c r="AG132" s="101">
        <f t="shared" si="149"/>
        <v>766.87000000000012</v>
      </c>
      <c r="AH132" s="76">
        <f t="shared" si="119"/>
        <v>196.63333333333333</v>
      </c>
      <c r="AI132" s="76">
        <f t="shared" si="120"/>
        <v>8632.2033333333347</v>
      </c>
      <c r="AJ132" s="100"/>
      <c r="AK132" s="100"/>
      <c r="AL132" s="100"/>
      <c r="AM132" s="99"/>
      <c r="AN132" s="78">
        <f t="shared" si="121"/>
        <v>0</v>
      </c>
      <c r="AO132" s="99"/>
      <c r="AP132" s="78">
        <f t="shared" si="122"/>
        <v>0</v>
      </c>
      <c r="AQ132" s="78">
        <f t="shared" si="148"/>
        <v>0</v>
      </c>
      <c r="AR132" s="78">
        <f t="shared" si="148"/>
        <v>0</v>
      </c>
      <c r="AS132" s="99"/>
      <c r="AT132" s="78">
        <f t="shared" si="125"/>
        <v>0</v>
      </c>
      <c r="AU132" s="99"/>
      <c r="AV132" s="78">
        <f t="shared" si="126"/>
        <v>0</v>
      </c>
      <c r="AW132" s="77">
        <f t="shared" si="134"/>
        <v>0</v>
      </c>
      <c r="AX132" s="78">
        <f t="shared" si="134"/>
        <v>0</v>
      </c>
      <c r="AY132" s="77">
        <f t="shared" si="135"/>
        <v>0</v>
      </c>
      <c r="AZ132" s="78">
        <f t="shared" si="135"/>
        <v>0</v>
      </c>
      <c r="BA132" s="100"/>
      <c r="BB132" s="100"/>
      <c r="BC132" s="100"/>
      <c r="BD132" s="100"/>
      <c r="BE132" s="78">
        <f t="shared" si="127"/>
        <v>0</v>
      </c>
      <c r="BF132" s="43"/>
      <c r="BG132" s="43"/>
      <c r="BH132" s="43"/>
      <c r="BI132" s="76">
        <f t="shared" si="70"/>
        <v>0</v>
      </c>
      <c r="BJ132" s="76">
        <f t="shared" si="128"/>
        <v>1</v>
      </c>
      <c r="BK132" s="76">
        <f t="shared" si="129"/>
        <v>1917.1750000000002</v>
      </c>
      <c r="BL132" s="101"/>
      <c r="BM132" s="101">
        <f t="shared" si="150"/>
        <v>0</v>
      </c>
      <c r="BN132" s="76">
        <f t="shared" si="84"/>
        <v>1</v>
      </c>
      <c r="BO132" s="76">
        <f t="shared" ref="BO132:BO133" si="152">(AE132+AF132)*35%</f>
        <v>2684.0450000000001</v>
      </c>
      <c r="BP132" s="378"/>
      <c r="BQ132" s="101">
        <f t="shared" si="131"/>
        <v>0</v>
      </c>
      <c r="BR132" s="76">
        <f t="shared" si="132"/>
        <v>4601.22</v>
      </c>
      <c r="BS132" s="76">
        <f t="shared" si="76"/>
        <v>6075.97</v>
      </c>
      <c r="BT132" s="76">
        <f t="shared" si="77"/>
        <v>1917.1750000000002</v>
      </c>
      <c r="BU132" s="76">
        <f t="shared" si="78"/>
        <v>5240.2783333333336</v>
      </c>
      <c r="BV132" s="76">
        <f t="shared" si="79"/>
        <v>13233.423333333336</v>
      </c>
      <c r="BW132" s="173">
        <f t="shared" si="80"/>
        <v>158801.08000000002</v>
      </c>
      <c r="BX132" s="370" t="s">
        <v>270</v>
      </c>
    </row>
    <row r="133" spans="1:77" s="1" customFormat="1" ht="14.25" customHeight="1" x14ac:dyDescent="0.3">
      <c r="A133" s="243">
        <v>36</v>
      </c>
      <c r="B133" s="69" t="s">
        <v>125</v>
      </c>
      <c r="C133" s="69" t="s">
        <v>222</v>
      </c>
      <c r="D133" s="70" t="s">
        <v>82</v>
      </c>
      <c r="E133" s="71" t="s">
        <v>126</v>
      </c>
      <c r="F133" s="86">
        <v>113</v>
      </c>
      <c r="G133" s="87">
        <v>44071</v>
      </c>
      <c r="H133" s="87">
        <v>45897</v>
      </c>
      <c r="I133" s="86" t="s">
        <v>185</v>
      </c>
      <c r="J133" s="70" t="s">
        <v>71</v>
      </c>
      <c r="K133" s="70" t="s">
        <v>110</v>
      </c>
      <c r="L133" s="74">
        <v>24.06</v>
      </c>
      <c r="M133" s="74">
        <v>4.32</v>
      </c>
      <c r="N133" s="108">
        <v>17697</v>
      </c>
      <c r="O133" s="76">
        <f t="shared" si="115"/>
        <v>76451.040000000008</v>
      </c>
      <c r="P133" s="70">
        <v>1</v>
      </c>
      <c r="Q133" s="70"/>
      <c r="R133" s="70"/>
      <c r="S133" s="70"/>
      <c r="T133" s="70"/>
      <c r="U133" s="70"/>
      <c r="V133" s="70">
        <f t="shared" si="136"/>
        <v>1</v>
      </c>
      <c r="W133" s="70">
        <f t="shared" si="117"/>
        <v>0</v>
      </c>
      <c r="X133" s="70">
        <f t="shared" si="117"/>
        <v>0</v>
      </c>
      <c r="Y133" s="76">
        <f t="shared" si="57"/>
        <v>4247.2800000000007</v>
      </c>
      <c r="Z133" s="76">
        <f t="shared" si="58"/>
        <v>0</v>
      </c>
      <c r="AA133" s="76">
        <f t="shared" si="59"/>
        <v>0</v>
      </c>
      <c r="AB133" s="76">
        <f t="shared" si="60"/>
        <v>0</v>
      </c>
      <c r="AC133" s="76">
        <f t="shared" si="61"/>
        <v>0</v>
      </c>
      <c r="AD133" s="76">
        <f t="shared" si="62"/>
        <v>0</v>
      </c>
      <c r="AE133" s="76">
        <f t="shared" si="63"/>
        <v>4247.2800000000007</v>
      </c>
      <c r="AF133" s="76">
        <f t="shared" si="83"/>
        <v>2123.6400000000003</v>
      </c>
      <c r="AG133" s="101">
        <f t="shared" si="149"/>
        <v>637.0920000000001</v>
      </c>
      <c r="AH133" s="76">
        <f t="shared" si="119"/>
        <v>0</v>
      </c>
      <c r="AI133" s="76">
        <f t="shared" si="120"/>
        <v>7008.0120000000006</v>
      </c>
      <c r="AJ133" s="84"/>
      <c r="AK133" s="84"/>
      <c r="AL133" s="84"/>
      <c r="AM133" s="83"/>
      <c r="AN133" s="78">
        <f t="shared" si="121"/>
        <v>0</v>
      </c>
      <c r="AO133" s="83"/>
      <c r="AP133" s="78">
        <f t="shared" si="122"/>
        <v>0</v>
      </c>
      <c r="AQ133" s="78">
        <f t="shared" si="148"/>
        <v>0</v>
      </c>
      <c r="AR133" s="78">
        <f t="shared" si="148"/>
        <v>0</v>
      </c>
      <c r="AS133" s="83"/>
      <c r="AT133" s="78">
        <f t="shared" si="125"/>
        <v>0</v>
      </c>
      <c r="AU133" s="83"/>
      <c r="AV133" s="78">
        <f t="shared" si="126"/>
        <v>0</v>
      </c>
      <c r="AW133" s="77">
        <f t="shared" si="134"/>
        <v>0</v>
      </c>
      <c r="AX133" s="78">
        <f t="shared" si="134"/>
        <v>0</v>
      </c>
      <c r="AY133" s="77">
        <f t="shared" si="135"/>
        <v>0</v>
      </c>
      <c r="AZ133" s="78">
        <f t="shared" si="135"/>
        <v>0</v>
      </c>
      <c r="BA133" s="84"/>
      <c r="BB133" s="85"/>
      <c r="BC133" s="84"/>
      <c r="BD133" s="85"/>
      <c r="BE133" s="78">
        <f t="shared" si="127"/>
        <v>0</v>
      </c>
      <c r="BF133" s="70"/>
      <c r="BG133" s="70"/>
      <c r="BH133" s="70"/>
      <c r="BI133" s="76">
        <f t="shared" si="70"/>
        <v>0</v>
      </c>
      <c r="BJ133" s="76">
        <f t="shared" si="128"/>
        <v>1</v>
      </c>
      <c r="BK133" s="76">
        <f t="shared" si="129"/>
        <v>1592.73</v>
      </c>
      <c r="BL133" s="76"/>
      <c r="BM133" s="76">
        <f t="shared" si="150"/>
        <v>0</v>
      </c>
      <c r="BN133" s="76">
        <f t="shared" si="84"/>
        <v>1</v>
      </c>
      <c r="BO133" s="76">
        <f t="shared" si="152"/>
        <v>2229.8220000000001</v>
      </c>
      <c r="BP133" s="339"/>
      <c r="BQ133" s="101">
        <f t="shared" si="131"/>
        <v>0</v>
      </c>
      <c r="BR133" s="76">
        <f t="shared" si="132"/>
        <v>3822.5520000000001</v>
      </c>
      <c r="BS133" s="76">
        <f t="shared" si="76"/>
        <v>4884.3720000000012</v>
      </c>
      <c r="BT133" s="76">
        <f t="shared" si="77"/>
        <v>1592.73</v>
      </c>
      <c r="BU133" s="76">
        <f t="shared" si="78"/>
        <v>4353.4620000000004</v>
      </c>
      <c r="BV133" s="76">
        <f t="shared" si="79"/>
        <v>10830.564</v>
      </c>
      <c r="BW133" s="173">
        <f t="shared" si="80"/>
        <v>129966.76800000001</v>
      </c>
      <c r="BX133" s="370" t="s">
        <v>270</v>
      </c>
    </row>
    <row r="134" spans="1:77" s="133" customFormat="1" ht="14.25" customHeight="1" x14ac:dyDescent="0.3">
      <c r="A134" s="243">
        <v>37</v>
      </c>
      <c r="B134" s="48" t="s">
        <v>420</v>
      </c>
      <c r="C134" s="48" t="s">
        <v>222</v>
      </c>
      <c r="D134" s="43" t="s">
        <v>178</v>
      </c>
      <c r="E134" s="108" t="s">
        <v>299</v>
      </c>
      <c r="F134" s="86"/>
      <c r="G134" s="87"/>
      <c r="H134" s="87"/>
      <c r="I134" s="86"/>
      <c r="J134" s="43" t="s">
        <v>65</v>
      </c>
      <c r="K134" s="43" t="s">
        <v>62</v>
      </c>
      <c r="L134" s="89">
        <v>3.04</v>
      </c>
      <c r="M134" s="43">
        <v>4.2300000000000004</v>
      </c>
      <c r="N134" s="108">
        <v>17697</v>
      </c>
      <c r="O134" s="76">
        <f t="shared" si="115"/>
        <v>74858.310000000012</v>
      </c>
      <c r="P134" s="43">
        <v>1</v>
      </c>
      <c r="Q134" s="43"/>
      <c r="R134" s="43"/>
      <c r="S134" s="43"/>
      <c r="T134" s="43"/>
      <c r="U134" s="43"/>
      <c r="V134" s="70">
        <f t="shared" si="136"/>
        <v>1</v>
      </c>
      <c r="W134" s="70">
        <f t="shared" si="117"/>
        <v>0</v>
      </c>
      <c r="X134" s="70">
        <f t="shared" si="117"/>
        <v>0</v>
      </c>
      <c r="Y134" s="76">
        <f t="shared" si="57"/>
        <v>4158.795000000001</v>
      </c>
      <c r="Z134" s="76">
        <f t="shared" si="58"/>
        <v>0</v>
      </c>
      <c r="AA134" s="76">
        <f t="shared" si="59"/>
        <v>0</v>
      </c>
      <c r="AB134" s="76">
        <f t="shared" si="60"/>
        <v>0</v>
      </c>
      <c r="AC134" s="76">
        <f t="shared" si="61"/>
        <v>0</v>
      </c>
      <c r="AD134" s="76">
        <f t="shared" si="62"/>
        <v>0</v>
      </c>
      <c r="AE134" s="76">
        <f t="shared" si="63"/>
        <v>4158.795000000001</v>
      </c>
      <c r="AF134" s="76">
        <f t="shared" si="83"/>
        <v>2079.3975000000005</v>
      </c>
      <c r="AG134" s="101">
        <f t="shared" si="149"/>
        <v>623.81925000000012</v>
      </c>
      <c r="AH134" s="76">
        <f t="shared" si="119"/>
        <v>0</v>
      </c>
      <c r="AI134" s="76">
        <f t="shared" si="120"/>
        <v>6862.0117500000015</v>
      </c>
      <c r="AJ134" s="100"/>
      <c r="AK134" s="100"/>
      <c r="AL134" s="100"/>
      <c r="AM134" s="99"/>
      <c r="AN134" s="78">
        <f t="shared" si="121"/>
        <v>0</v>
      </c>
      <c r="AO134" s="99"/>
      <c r="AP134" s="78">
        <f t="shared" si="122"/>
        <v>0</v>
      </c>
      <c r="AQ134" s="78">
        <f t="shared" ref="AQ134" si="153">AM134+AO134</f>
        <v>0</v>
      </c>
      <c r="AR134" s="78">
        <f t="shared" si="148"/>
        <v>0</v>
      </c>
      <c r="AS134" s="99"/>
      <c r="AT134" s="78">
        <f t="shared" si="125"/>
        <v>0</v>
      </c>
      <c r="AU134" s="99"/>
      <c r="AV134" s="78">
        <f t="shared" si="126"/>
        <v>0</v>
      </c>
      <c r="AW134" s="77">
        <f t="shared" si="134"/>
        <v>0</v>
      </c>
      <c r="AX134" s="78">
        <f t="shared" si="134"/>
        <v>0</v>
      </c>
      <c r="AY134" s="77">
        <f t="shared" si="135"/>
        <v>0</v>
      </c>
      <c r="AZ134" s="78">
        <f t="shared" si="135"/>
        <v>0</v>
      </c>
      <c r="BA134" s="100"/>
      <c r="BB134" s="177"/>
      <c r="BC134" s="177"/>
      <c r="BD134" s="177"/>
      <c r="BE134" s="78">
        <f t="shared" si="127"/>
        <v>0</v>
      </c>
      <c r="BF134" s="43"/>
      <c r="BG134" s="43"/>
      <c r="BH134" s="43"/>
      <c r="BI134" s="76">
        <f t="shared" si="70"/>
        <v>0</v>
      </c>
      <c r="BJ134" s="76">
        <f t="shared" si="128"/>
        <v>1</v>
      </c>
      <c r="BK134" s="76">
        <f t="shared" si="129"/>
        <v>1559.5481250000005</v>
      </c>
      <c r="BL134" s="101"/>
      <c r="BM134" s="101">
        <f t="shared" si="150"/>
        <v>0</v>
      </c>
      <c r="BN134" s="76"/>
      <c r="BO134" s="76"/>
      <c r="BP134" s="378"/>
      <c r="BQ134" s="101">
        <f t="shared" si="131"/>
        <v>0</v>
      </c>
      <c r="BR134" s="76">
        <f t="shared" si="132"/>
        <v>1559.5481250000005</v>
      </c>
      <c r="BS134" s="76">
        <f t="shared" si="76"/>
        <v>4782.6142500000014</v>
      </c>
      <c r="BT134" s="76">
        <f t="shared" si="77"/>
        <v>1559.5481250000005</v>
      </c>
      <c r="BU134" s="76">
        <f t="shared" si="78"/>
        <v>2079.3975000000005</v>
      </c>
      <c r="BV134" s="76">
        <f t="shared" si="79"/>
        <v>8421.5598750000026</v>
      </c>
      <c r="BW134" s="173">
        <f t="shared" si="80"/>
        <v>101058.71850000003</v>
      </c>
      <c r="BX134" s="371"/>
      <c r="BY134" s="134"/>
    </row>
    <row r="135" spans="1:77" s="11" customFormat="1" ht="14.25" customHeight="1" x14ac:dyDescent="0.3">
      <c r="A135" s="243">
        <v>38</v>
      </c>
      <c r="B135" s="69" t="s">
        <v>75</v>
      </c>
      <c r="C135" s="69" t="s">
        <v>224</v>
      </c>
      <c r="D135" s="70" t="s">
        <v>61</v>
      </c>
      <c r="E135" s="75" t="s">
        <v>76</v>
      </c>
      <c r="F135" s="86">
        <v>82</v>
      </c>
      <c r="G135" s="87">
        <v>43304</v>
      </c>
      <c r="H135" s="87">
        <v>45130</v>
      </c>
      <c r="I135" s="86" t="s">
        <v>185</v>
      </c>
      <c r="J135" s="70" t="s">
        <v>58</v>
      </c>
      <c r="K135" s="70" t="s">
        <v>64</v>
      </c>
      <c r="L135" s="74">
        <v>26.04</v>
      </c>
      <c r="M135" s="70">
        <v>5.41</v>
      </c>
      <c r="N135" s="108">
        <v>17697</v>
      </c>
      <c r="O135" s="76">
        <f t="shared" si="115"/>
        <v>95740.77</v>
      </c>
      <c r="P135" s="70"/>
      <c r="Q135" s="70"/>
      <c r="R135" s="70"/>
      <c r="S135" s="70">
        <v>1</v>
      </c>
      <c r="T135" s="70"/>
      <c r="U135" s="70"/>
      <c r="V135" s="70">
        <f t="shared" si="136"/>
        <v>1</v>
      </c>
      <c r="W135" s="70">
        <f t="shared" si="117"/>
        <v>0</v>
      </c>
      <c r="X135" s="70">
        <f t="shared" si="117"/>
        <v>0</v>
      </c>
      <c r="Y135" s="76">
        <f t="shared" si="57"/>
        <v>0</v>
      </c>
      <c r="Z135" s="76">
        <f t="shared" si="58"/>
        <v>0</v>
      </c>
      <c r="AA135" s="76">
        <f t="shared" si="59"/>
        <v>0</v>
      </c>
      <c r="AB135" s="76">
        <f t="shared" si="60"/>
        <v>5318.9316666666673</v>
      </c>
      <c r="AC135" s="76">
        <f t="shared" si="61"/>
        <v>0</v>
      </c>
      <c r="AD135" s="76">
        <f t="shared" si="62"/>
        <v>0</v>
      </c>
      <c r="AE135" s="76">
        <f t="shared" si="63"/>
        <v>5318.9316666666673</v>
      </c>
      <c r="AF135" s="76">
        <f t="shared" si="83"/>
        <v>2659.4658333333336</v>
      </c>
      <c r="AG135" s="101">
        <f t="shared" si="149"/>
        <v>797.83975000000009</v>
      </c>
      <c r="AH135" s="76">
        <f t="shared" si="119"/>
        <v>196.63333333333333</v>
      </c>
      <c r="AI135" s="76">
        <f t="shared" si="120"/>
        <v>8972.8705833333333</v>
      </c>
      <c r="AJ135" s="84"/>
      <c r="AK135" s="84"/>
      <c r="AL135" s="84"/>
      <c r="AM135" s="83"/>
      <c r="AN135" s="78">
        <f t="shared" si="121"/>
        <v>0</v>
      </c>
      <c r="AO135" s="83"/>
      <c r="AP135" s="78">
        <f t="shared" si="122"/>
        <v>0</v>
      </c>
      <c r="AQ135" s="78">
        <f t="shared" ref="AQ135:AQ141" si="154">AM135+AO135</f>
        <v>0</v>
      </c>
      <c r="AR135" s="78">
        <f t="shared" si="148"/>
        <v>0</v>
      </c>
      <c r="AS135" s="83"/>
      <c r="AT135" s="78">
        <f t="shared" si="125"/>
        <v>0</v>
      </c>
      <c r="AU135" s="78"/>
      <c r="AV135" s="78">
        <f t="shared" si="126"/>
        <v>0</v>
      </c>
      <c r="AW135" s="77">
        <f t="shared" si="134"/>
        <v>0</v>
      </c>
      <c r="AX135" s="78">
        <f t="shared" si="134"/>
        <v>0</v>
      </c>
      <c r="AY135" s="77">
        <f t="shared" si="135"/>
        <v>0</v>
      </c>
      <c r="AZ135" s="78">
        <f t="shared" si="135"/>
        <v>0</v>
      </c>
      <c r="BA135" s="84"/>
      <c r="BB135" s="84"/>
      <c r="BC135" s="84"/>
      <c r="BD135" s="84"/>
      <c r="BE135" s="78">
        <f t="shared" si="127"/>
        <v>0</v>
      </c>
      <c r="BF135" s="70"/>
      <c r="BG135" s="70"/>
      <c r="BH135" s="70"/>
      <c r="BI135" s="76">
        <f t="shared" si="70"/>
        <v>0</v>
      </c>
      <c r="BJ135" s="76">
        <f t="shared" si="128"/>
        <v>1</v>
      </c>
      <c r="BK135" s="76">
        <f t="shared" si="129"/>
        <v>1994.5993750000002</v>
      </c>
      <c r="BL135" s="76"/>
      <c r="BM135" s="76">
        <f t="shared" si="150"/>
        <v>0</v>
      </c>
      <c r="BN135" s="76">
        <f t="shared" si="84"/>
        <v>1</v>
      </c>
      <c r="BO135" s="76">
        <f t="shared" si="73"/>
        <v>3191.3590000000004</v>
      </c>
      <c r="BP135" s="339"/>
      <c r="BQ135" s="101">
        <f t="shared" si="131"/>
        <v>0</v>
      </c>
      <c r="BR135" s="76">
        <f t="shared" si="132"/>
        <v>5185.9583750000002</v>
      </c>
      <c r="BS135" s="76">
        <f t="shared" si="76"/>
        <v>6313.4047500000006</v>
      </c>
      <c r="BT135" s="76">
        <f t="shared" si="77"/>
        <v>1994.5993750000002</v>
      </c>
      <c r="BU135" s="76">
        <f t="shared" si="78"/>
        <v>5850.824833333334</v>
      </c>
      <c r="BV135" s="76">
        <f t="shared" si="79"/>
        <v>14158.828958333334</v>
      </c>
      <c r="BW135" s="173">
        <f t="shared" si="80"/>
        <v>169905.94750000001</v>
      </c>
      <c r="BX135" s="370" t="s">
        <v>266</v>
      </c>
      <c r="BY135" s="12"/>
    </row>
    <row r="136" spans="1:77" s="11" customFormat="1" ht="14.25" customHeight="1" x14ac:dyDescent="0.3">
      <c r="A136" s="243">
        <v>39</v>
      </c>
      <c r="B136" s="69" t="s">
        <v>75</v>
      </c>
      <c r="C136" s="69" t="s">
        <v>419</v>
      </c>
      <c r="D136" s="70" t="s">
        <v>61</v>
      </c>
      <c r="E136" s="75" t="s">
        <v>76</v>
      </c>
      <c r="F136" s="86">
        <v>82</v>
      </c>
      <c r="G136" s="87">
        <v>43304</v>
      </c>
      <c r="H136" s="87">
        <v>45130</v>
      </c>
      <c r="I136" s="86" t="s">
        <v>185</v>
      </c>
      <c r="J136" s="70" t="s">
        <v>58</v>
      </c>
      <c r="K136" s="70" t="s">
        <v>64</v>
      </c>
      <c r="L136" s="74">
        <v>26.04</v>
      </c>
      <c r="M136" s="70">
        <v>5.41</v>
      </c>
      <c r="N136" s="108">
        <v>17697</v>
      </c>
      <c r="O136" s="76">
        <f t="shared" si="115"/>
        <v>95740.77</v>
      </c>
      <c r="P136" s="70"/>
      <c r="Q136" s="70"/>
      <c r="R136" s="70"/>
      <c r="S136" s="70">
        <v>1</v>
      </c>
      <c r="T136" s="70"/>
      <c r="U136" s="70"/>
      <c r="V136" s="70">
        <f t="shared" si="136"/>
        <v>1</v>
      </c>
      <c r="W136" s="70">
        <f t="shared" si="117"/>
        <v>0</v>
      </c>
      <c r="X136" s="70">
        <f t="shared" si="117"/>
        <v>0</v>
      </c>
      <c r="Y136" s="76">
        <f t="shared" si="57"/>
        <v>0</v>
      </c>
      <c r="Z136" s="76">
        <f t="shared" si="58"/>
        <v>0</v>
      </c>
      <c r="AA136" s="76">
        <f t="shared" si="59"/>
        <v>0</v>
      </c>
      <c r="AB136" s="76">
        <f t="shared" si="60"/>
        <v>5318.9316666666673</v>
      </c>
      <c r="AC136" s="76">
        <f t="shared" si="61"/>
        <v>0</v>
      </c>
      <c r="AD136" s="76">
        <f t="shared" si="62"/>
        <v>0</v>
      </c>
      <c r="AE136" s="76">
        <f t="shared" si="63"/>
        <v>5318.9316666666673</v>
      </c>
      <c r="AF136" s="76">
        <f t="shared" si="83"/>
        <v>2659.4658333333336</v>
      </c>
      <c r="AG136" s="101">
        <f t="shared" si="149"/>
        <v>797.83975000000009</v>
      </c>
      <c r="AH136" s="76">
        <f t="shared" si="119"/>
        <v>196.63333333333333</v>
      </c>
      <c r="AI136" s="76">
        <f t="shared" si="120"/>
        <v>8972.8705833333333</v>
      </c>
      <c r="AJ136" s="84"/>
      <c r="AK136" s="84"/>
      <c r="AL136" s="84"/>
      <c r="AM136" s="83"/>
      <c r="AN136" s="78">
        <f t="shared" si="121"/>
        <v>0</v>
      </c>
      <c r="AO136" s="83"/>
      <c r="AP136" s="78">
        <f t="shared" si="122"/>
        <v>0</v>
      </c>
      <c r="AQ136" s="78">
        <f t="shared" ref="AQ136" si="155">AM136+AO136</f>
        <v>0</v>
      </c>
      <c r="AR136" s="78">
        <f t="shared" si="148"/>
        <v>0</v>
      </c>
      <c r="AS136" s="83"/>
      <c r="AT136" s="78">
        <f t="shared" si="125"/>
        <v>0</v>
      </c>
      <c r="AU136" s="78"/>
      <c r="AV136" s="78">
        <f t="shared" si="126"/>
        <v>0</v>
      </c>
      <c r="AW136" s="77">
        <f t="shared" si="134"/>
        <v>0</v>
      </c>
      <c r="AX136" s="78">
        <f t="shared" si="134"/>
        <v>0</v>
      </c>
      <c r="AY136" s="77">
        <f t="shared" si="135"/>
        <v>0</v>
      </c>
      <c r="AZ136" s="78">
        <f t="shared" si="135"/>
        <v>0</v>
      </c>
      <c r="BA136" s="84"/>
      <c r="BB136" s="84"/>
      <c r="BC136" s="84"/>
      <c r="BD136" s="84"/>
      <c r="BE136" s="78">
        <f t="shared" si="127"/>
        <v>0</v>
      </c>
      <c r="BF136" s="70"/>
      <c r="BG136" s="70"/>
      <c r="BH136" s="70"/>
      <c r="BI136" s="76">
        <f t="shared" si="70"/>
        <v>0</v>
      </c>
      <c r="BJ136" s="76">
        <f t="shared" si="128"/>
        <v>1</v>
      </c>
      <c r="BK136" s="76">
        <f t="shared" si="129"/>
        <v>1994.5993750000002</v>
      </c>
      <c r="BL136" s="76"/>
      <c r="BM136" s="76">
        <f t="shared" si="150"/>
        <v>0</v>
      </c>
      <c r="BN136" s="76">
        <f t="shared" si="84"/>
        <v>1</v>
      </c>
      <c r="BO136" s="76">
        <f t="shared" si="73"/>
        <v>3191.3590000000004</v>
      </c>
      <c r="BP136" s="339"/>
      <c r="BQ136" s="101">
        <f t="shared" si="131"/>
        <v>0</v>
      </c>
      <c r="BR136" s="76">
        <f t="shared" si="132"/>
        <v>5185.9583750000002</v>
      </c>
      <c r="BS136" s="76">
        <f t="shared" si="76"/>
        <v>6313.4047500000006</v>
      </c>
      <c r="BT136" s="76">
        <f t="shared" si="77"/>
        <v>1994.5993750000002</v>
      </c>
      <c r="BU136" s="76">
        <f t="shared" si="78"/>
        <v>5850.824833333334</v>
      </c>
      <c r="BV136" s="76">
        <f t="shared" si="79"/>
        <v>14158.828958333334</v>
      </c>
      <c r="BW136" s="173">
        <f t="shared" si="80"/>
        <v>169905.94750000001</v>
      </c>
      <c r="BX136" s="370" t="s">
        <v>266</v>
      </c>
      <c r="BY136" s="12"/>
    </row>
    <row r="137" spans="1:77" s="3" customFormat="1" ht="14.25" customHeight="1" x14ac:dyDescent="0.3">
      <c r="A137" s="243">
        <v>40</v>
      </c>
      <c r="B137" s="69" t="s">
        <v>169</v>
      </c>
      <c r="C137" s="69" t="s">
        <v>419</v>
      </c>
      <c r="D137" s="70" t="s">
        <v>82</v>
      </c>
      <c r="E137" s="71" t="s">
        <v>170</v>
      </c>
      <c r="F137" s="72">
        <v>103</v>
      </c>
      <c r="G137" s="73">
        <v>43817</v>
      </c>
      <c r="H137" s="73">
        <v>45644</v>
      </c>
      <c r="I137" s="72" t="s">
        <v>185</v>
      </c>
      <c r="J137" s="70">
        <v>2</v>
      </c>
      <c r="K137" s="70" t="s">
        <v>87</v>
      </c>
      <c r="L137" s="74">
        <v>6.11</v>
      </c>
      <c r="M137" s="74">
        <v>3.91</v>
      </c>
      <c r="N137" s="108">
        <v>17697</v>
      </c>
      <c r="O137" s="76">
        <f t="shared" si="115"/>
        <v>69195.27</v>
      </c>
      <c r="P137" s="70">
        <v>1</v>
      </c>
      <c r="Q137" s="70"/>
      <c r="R137" s="70"/>
      <c r="S137" s="70"/>
      <c r="T137" s="70"/>
      <c r="U137" s="70"/>
      <c r="V137" s="70">
        <f t="shared" si="136"/>
        <v>1</v>
      </c>
      <c r="W137" s="70">
        <f t="shared" si="117"/>
        <v>0</v>
      </c>
      <c r="X137" s="70">
        <f t="shared" si="117"/>
        <v>0</v>
      </c>
      <c r="Y137" s="76">
        <f t="shared" si="57"/>
        <v>3844.1816666666668</v>
      </c>
      <c r="Z137" s="76">
        <f t="shared" si="58"/>
        <v>0</v>
      </c>
      <c r="AA137" s="76">
        <f t="shared" si="59"/>
        <v>0</v>
      </c>
      <c r="AB137" s="76">
        <f t="shared" si="60"/>
        <v>0</v>
      </c>
      <c r="AC137" s="76">
        <f t="shared" si="61"/>
        <v>0</v>
      </c>
      <c r="AD137" s="76">
        <f t="shared" si="62"/>
        <v>0</v>
      </c>
      <c r="AE137" s="76">
        <f t="shared" si="63"/>
        <v>3844.1816666666668</v>
      </c>
      <c r="AF137" s="76">
        <f t="shared" si="83"/>
        <v>1922.0908333333334</v>
      </c>
      <c r="AG137" s="101">
        <f t="shared" si="149"/>
        <v>576.62725</v>
      </c>
      <c r="AH137" s="76">
        <f t="shared" si="119"/>
        <v>0</v>
      </c>
      <c r="AI137" s="76">
        <f t="shared" si="120"/>
        <v>6342.8997500000005</v>
      </c>
      <c r="AJ137" s="84"/>
      <c r="AK137" s="84"/>
      <c r="AL137" s="84"/>
      <c r="AM137" s="83"/>
      <c r="AN137" s="78">
        <f t="shared" si="121"/>
        <v>0</v>
      </c>
      <c r="AO137" s="83"/>
      <c r="AP137" s="78">
        <f t="shared" si="122"/>
        <v>0</v>
      </c>
      <c r="AQ137" s="78">
        <f t="shared" si="154"/>
        <v>0</v>
      </c>
      <c r="AR137" s="78">
        <f t="shared" si="148"/>
        <v>0</v>
      </c>
      <c r="AS137" s="83"/>
      <c r="AT137" s="78">
        <f t="shared" si="125"/>
        <v>0</v>
      </c>
      <c r="AU137" s="83"/>
      <c r="AV137" s="78">
        <f t="shared" si="126"/>
        <v>0</v>
      </c>
      <c r="AW137" s="77">
        <f t="shared" si="134"/>
        <v>0</v>
      </c>
      <c r="AX137" s="78">
        <f t="shared" si="134"/>
        <v>0</v>
      </c>
      <c r="AY137" s="77">
        <f t="shared" si="135"/>
        <v>0</v>
      </c>
      <c r="AZ137" s="78">
        <f t="shared" si="135"/>
        <v>0</v>
      </c>
      <c r="BA137" s="84"/>
      <c r="BB137" s="85"/>
      <c r="BC137" s="84"/>
      <c r="BD137" s="85"/>
      <c r="BE137" s="78">
        <f t="shared" si="127"/>
        <v>0</v>
      </c>
      <c r="BF137" s="70"/>
      <c r="BG137" s="70"/>
      <c r="BH137" s="70"/>
      <c r="BI137" s="76">
        <f t="shared" si="70"/>
        <v>0</v>
      </c>
      <c r="BJ137" s="76">
        <f t="shared" si="128"/>
        <v>1</v>
      </c>
      <c r="BK137" s="76">
        <f t="shared" si="129"/>
        <v>1441.568125</v>
      </c>
      <c r="BL137" s="76"/>
      <c r="BM137" s="76">
        <f t="shared" si="150"/>
        <v>0</v>
      </c>
      <c r="BN137" s="76">
        <f t="shared" si="84"/>
        <v>1</v>
      </c>
      <c r="BO137" s="76">
        <f>(AE137+AF137)*30%</f>
        <v>1729.88175</v>
      </c>
      <c r="BP137" s="339"/>
      <c r="BQ137" s="101">
        <f t="shared" si="131"/>
        <v>0</v>
      </c>
      <c r="BR137" s="76">
        <f t="shared" si="132"/>
        <v>3171.4498750000002</v>
      </c>
      <c r="BS137" s="76">
        <f t="shared" si="76"/>
        <v>4420.8089166666668</v>
      </c>
      <c r="BT137" s="76">
        <f t="shared" si="77"/>
        <v>1441.568125</v>
      </c>
      <c r="BU137" s="76">
        <f t="shared" si="78"/>
        <v>3651.9725833333332</v>
      </c>
      <c r="BV137" s="76">
        <f t="shared" si="79"/>
        <v>9514.3496250000007</v>
      </c>
      <c r="BW137" s="173">
        <f t="shared" si="80"/>
        <v>114172.1955</v>
      </c>
      <c r="BX137" s="370" t="s">
        <v>271</v>
      </c>
    </row>
    <row r="138" spans="1:77" s="3" customFormat="1" ht="14.25" customHeight="1" x14ac:dyDescent="0.3">
      <c r="A138" s="243">
        <v>41</v>
      </c>
      <c r="B138" s="69" t="s">
        <v>169</v>
      </c>
      <c r="C138" s="69" t="s">
        <v>224</v>
      </c>
      <c r="D138" s="70" t="s">
        <v>82</v>
      </c>
      <c r="E138" s="71" t="s">
        <v>170</v>
      </c>
      <c r="F138" s="72">
        <v>103</v>
      </c>
      <c r="G138" s="73">
        <v>43817</v>
      </c>
      <c r="H138" s="73">
        <v>45644</v>
      </c>
      <c r="I138" s="72" t="s">
        <v>185</v>
      </c>
      <c r="J138" s="70">
        <v>2</v>
      </c>
      <c r="K138" s="70" t="s">
        <v>87</v>
      </c>
      <c r="L138" s="74">
        <v>6.11</v>
      </c>
      <c r="M138" s="74">
        <v>3.91</v>
      </c>
      <c r="N138" s="108">
        <v>17697</v>
      </c>
      <c r="O138" s="76">
        <f t="shared" si="115"/>
        <v>69195.27</v>
      </c>
      <c r="P138" s="70">
        <v>1</v>
      </c>
      <c r="Q138" s="70"/>
      <c r="R138" s="70"/>
      <c r="S138" s="70"/>
      <c r="T138" s="70"/>
      <c r="U138" s="70"/>
      <c r="V138" s="70">
        <f t="shared" si="136"/>
        <v>1</v>
      </c>
      <c r="W138" s="70">
        <f t="shared" si="117"/>
        <v>0</v>
      </c>
      <c r="X138" s="70">
        <f t="shared" si="117"/>
        <v>0</v>
      </c>
      <c r="Y138" s="76">
        <f t="shared" si="57"/>
        <v>3844.1816666666668</v>
      </c>
      <c r="Z138" s="76">
        <f t="shared" si="58"/>
        <v>0</v>
      </c>
      <c r="AA138" s="76">
        <f t="shared" si="59"/>
        <v>0</v>
      </c>
      <c r="AB138" s="76">
        <f t="shared" si="60"/>
        <v>0</v>
      </c>
      <c r="AC138" s="76">
        <f t="shared" si="61"/>
        <v>0</v>
      </c>
      <c r="AD138" s="76">
        <f t="shared" si="62"/>
        <v>0</v>
      </c>
      <c r="AE138" s="76">
        <f t="shared" si="63"/>
        <v>3844.1816666666668</v>
      </c>
      <c r="AF138" s="76">
        <f t="shared" si="83"/>
        <v>1922.0908333333334</v>
      </c>
      <c r="AG138" s="101">
        <f t="shared" si="149"/>
        <v>576.62725</v>
      </c>
      <c r="AH138" s="76">
        <f t="shared" si="119"/>
        <v>0</v>
      </c>
      <c r="AI138" s="76">
        <f t="shared" si="120"/>
        <v>6342.8997500000005</v>
      </c>
      <c r="AJ138" s="84"/>
      <c r="AK138" s="84"/>
      <c r="AL138" s="84"/>
      <c r="AM138" s="83"/>
      <c r="AN138" s="78">
        <f t="shared" si="121"/>
        <v>0</v>
      </c>
      <c r="AO138" s="83"/>
      <c r="AP138" s="78">
        <f t="shared" si="122"/>
        <v>0</v>
      </c>
      <c r="AQ138" s="78">
        <f t="shared" ref="AQ138" si="156">AM138+AO138</f>
        <v>0</v>
      </c>
      <c r="AR138" s="78">
        <f t="shared" si="148"/>
        <v>0</v>
      </c>
      <c r="AS138" s="83"/>
      <c r="AT138" s="78">
        <f t="shared" si="125"/>
        <v>0</v>
      </c>
      <c r="AU138" s="83"/>
      <c r="AV138" s="78">
        <f t="shared" si="126"/>
        <v>0</v>
      </c>
      <c r="AW138" s="77">
        <f t="shared" si="134"/>
        <v>0</v>
      </c>
      <c r="AX138" s="78">
        <f t="shared" si="134"/>
        <v>0</v>
      </c>
      <c r="AY138" s="77">
        <f t="shared" si="135"/>
        <v>0</v>
      </c>
      <c r="AZ138" s="78">
        <f t="shared" si="135"/>
        <v>0</v>
      </c>
      <c r="BA138" s="84"/>
      <c r="BB138" s="85"/>
      <c r="BC138" s="84"/>
      <c r="BD138" s="85"/>
      <c r="BE138" s="78">
        <f t="shared" si="127"/>
        <v>0</v>
      </c>
      <c r="BF138" s="70"/>
      <c r="BG138" s="70"/>
      <c r="BH138" s="70"/>
      <c r="BI138" s="76">
        <f t="shared" si="70"/>
        <v>0</v>
      </c>
      <c r="BJ138" s="76">
        <f t="shared" si="128"/>
        <v>1</v>
      </c>
      <c r="BK138" s="76">
        <f t="shared" si="129"/>
        <v>1441.568125</v>
      </c>
      <c r="BL138" s="76"/>
      <c r="BM138" s="76">
        <f t="shared" si="150"/>
        <v>0</v>
      </c>
      <c r="BN138" s="76">
        <f t="shared" si="84"/>
        <v>1</v>
      </c>
      <c r="BO138" s="76">
        <f>(AE138+AF138)*30%</f>
        <v>1729.88175</v>
      </c>
      <c r="BP138" s="339"/>
      <c r="BQ138" s="101">
        <f t="shared" si="131"/>
        <v>0</v>
      </c>
      <c r="BR138" s="76">
        <f t="shared" si="132"/>
        <v>3171.4498750000002</v>
      </c>
      <c r="BS138" s="76">
        <f t="shared" si="76"/>
        <v>4420.8089166666668</v>
      </c>
      <c r="BT138" s="76">
        <f t="shared" si="77"/>
        <v>1441.568125</v>
      </c>
      <c r="BU138" s="76">
        <f t="shared" si="78"/>
        <v>3651.9725833333332</v>
      </c>
      <c r="BV138" s="76">
        <f t="shared" si="79"/>
        <v>9514.3496250000007</v>
      </c>
      <c r="BW138" s="173">
        <f t="shared" si="80"/>
        <v>114172.1955</v>
      </c>
      <c r="BX138" s="370" t="s">
        <v>271</v>
      </c>
    </row>
    <row r="139" spans="1:77" s="1" customFormat="1" ht="14.25" customHeight="1" x14ac:dyDescent="0.3">
      <c r="A139" s="243">
        <v>42</v>
      </c>
      <c r="B139" s="69" t="s">
        <v>371</v>
      </c>
      <c r="C139" s="69" t="s">
        <v>222</v>
      </c>
      <c r="D139" s="70" t="s">
        <v>373</v>
      </c>
      <c r="E139" s="69" t="s">
        <v>374</v>
      </c>
      <c r="F139" s="72"/>
      <c r="G139" s="73"/>
      <c r="H139" s="73"/>
      <c r="I139" s="72"/>
      <c r="J139" s="70" t="s">
        <v>65</v>
      </c>
      <c r="K139" s="70" t="s">
        <v>83</v>
      </c>
      <c r="L139" s="74">
        <v>0.1</v>
      </c>
      <c r="M139" s="74">
        <v>3.32</v>
      </c>
      <c r="N139" s="108">
        <v>17697</v>
      </c>
      <c r="O139" s="76">
        <f t="shared" si="115"/>
        <v>58754.039999999994</v>
      </c>
      <c r="P139" s="70">
        <v>1</v>
      </c>
      <c r="Q139" s="70"/>
      <c r="R139" s="70"/>
      <c r="S139" s="70"/>
      <c r="T139" s="70"/>
      <c r="U139" s="70"/>
      <c r="V139" s="70">
        <f t="shared" si="136"/>
        <v>1</v>
      </c>
      <c r="W139" s="70">
        <f t="shared" si="117"/>
        <v>0</v>
      </c>
      <c r="X139" s="70">
        <f t="shared" si="117"/>
        <v>0</v>
      </c>
      <c r="Y139" s="76">
        <f t="shared" si="57"/>
        <v>3264.1133333333328</v>
      </c>
      <c r="Z139" s="76">
        <f t="shared" si="58"/>
        <v>0</v>
      </c>
      <c r="AA139" s="76">
        <f t="shared" si="59"/>
        <v>0</v>
      </c>
      <c r="AB139" s="76">
        <f t="shared" si="60"/>
        <v>0</v>
      </c>
      <c r="AC139" s="76">
        <f t="shared" si="61"/>
        <v>0</v>
      </c>
      <c r="AD139" s="76">
        <f t="shared" si="62"/>
        <v>0</v>
      </c>
      <c r="AE139" s="76">
        <f t="shared" si="63"/>
        <v>3264.1133333333328</v>
      </c>
      <c r="AF139" s="76">
        <f t="shared" si="83"/>
        <v>1632.0566666666664</v>
      </c>
      <c r="AG139" s="101"/>
      <c r="AH139" s="76">
        <f t="shared" si="119"/>
        <v>0</v>
      </c>
      <c r="AI139" s="76">
        <f t="shared" si="120"/>
        <v>4896.1699999999992</v>
      </c>
      <c r="AJ139" s="84"/>
      <c r="AK139" s="84"/>
      <c r="AL139" s="84"/>
      <c r="AM139" s="83"/>
      <c r="AN139" s="78">
        <f t="shared" si="121"/>
        <v>0</v>
      </c>
      <c r="AO139" s="83"/>
      <c r="AP139" s="78">
        <f t="shared" si="122"/>
        <v>0</v>
      </c>
      <c r="AQ139" s="78"/>
      <c r="AR139" s="78">
        <f t="shared" si="148"/>
        <v>0</v>
      </c>
      <c r="AS139" s="83"/>
      <c r="AT139" s="78">
        <f t="shared" si="125"/>
        <v>0</v>
      </c>
      <c r="AU139" s="83"/>
      <c r="AV139" s="78">
        <f t="shared" si="126"/>
        <v>0</v>
      </c>
      <c r="AW139" s="77">
        <f t="shared" si="134"/>
        <v>0</v>
      </c>
      <c r="AX139" s="78">
        <f t="shared" si="134"/>
        <v>0</v>
      </c>
      <c r="AY139" s="77">
        <f t="shared" si="135"/>
        <v>0</v>
      </c>
      <c r="AZ139" s="78">
        <f t="shared" si="135"/>
        <v>0</v>
      </c>
      <c r="BA139" s="84"/>
      <c r="BB139" s="85"/>
      <c r="BC139" s="84"/>
      <c r="BD139" s="85"/>
      <c r="BE139" s="78">
        <f t="shared" si="127"/>
        <v>0</v>
      </c>
      <c r="BF139" s="70"/>
      <c r="BG139" s="70"/>
      <c r="BH139" s="70"/>
      <c r="BI139" s="76">
        <f t="shared" si="70"/>
        <v>0</v>
      </c>
      <c r="BJ139" s="76">
        <f t="shared" si="128"/>
        <v>1</v>
      </c>
      <c r="BK139" s="76">
        <f t="shared" si="129"/>
        <v>1224.0424999999998</v>
      </c>
      <c r="BL139" s="76"/>
      <c r="BM139" s="76"/>
      <c r="BN139" s="76"/>
      <c r="BO139" s="76"/>
      <c r="BP139" s="339">
        <v>0</v>
      </c>
      <c r="BQ139" s="101">
        <f t="shared" si="131"/>
        <v>0</v>
      </c>
      <c r="BR139" s="76">
        <f t="shared" si="132"/>
        <v>1224.0424999999998</v>
      </c>
      <c r="BS139" s="76">
        <f t="shared" si="76"/>
        <v>3264.1133333333328</v>
      </c>
      <c r="BT139" s="76">
        <f t="shared" si="77"/>
        <v>1224.0424999999998</v>
      </c>
      <c r="BU139" s="76">
        <f t="shared" si="78"/>
        <v>1632.0566666666664</v>
      </c>
      <c r="BV139" s="76">
        <f t="shared" si="79"/>
        <v>6120.2124999999987</v>
      </c>
      <c r="BW139" s="173">
        <f t="shared" si="80"/>
        <v>73442.549999999988</v>
      </c>
      <c r="BX139" s="370"/>
    </row>
    <row r="140" spans="1:77" s="3" customFormat="1" ht="14.25" customHeight="1" x14ac:dyDescent="0.3">
      <c r="A140" s="243">
        <v>43</v>
      </c>
      <c r="B140" s="48" t="s">
        <v>492</v>
      </c>
      <c r="C140" s="69" t="s">
        <v>222</v>
      </c>
      <c r="D140" s="70" t="s">
        <v>178</v>
      </c>
      <c r="E140" s="108" t="s">
        <v>470</v>
      </c>
      <c r="F140" s="86">
        <v>162</v>
      </c>
      <c r="G140" s="87">
        <v>43304</v>
      </c>
      <c r="H140" s="104" t="s">
        <v>282</v>
      </c>
      <c r="I140" s="86" t="s">
        <v>185</v>
      </c>
      <c r="J140" s="43" t="s">
        <v>58</v>
      </c>
      <c r="K140" s="70" t="s">
        <v>459</v>
      </c>
      <c r="L140" s="89">
        <v>19.03</v>
      </c>
      <c r="M140" s="74">
        <v>5.24</v>
      </c>
      <c r="N140" s="108">
        <v>17697</v>
      </c>
      <c r="O140" s="76">
        <f t="shared" si="115"/>
        <v>92732.28</v>
      </c>
      <c r="P140" s="70">
        <v>1</v>
      </c>
      <c r="Q140" s="70"/>
      <c r="R140" s="70"/>
      <c r="S140" s="70"/>
      <c r="T140" s="70"/>
      <c r="U140" s="70"/>
      <c r="V140" s="70">
        <f t="shared" si="136"/>
        <v>1</v>
      </c>
      <c r="W140" s="70">
        <f t="shared" si="117"/>
        <v>0</v>
      </c>
      <c r="X140" s="70">
        <f t="shared" si="117"/>
        <v>0</v>
      </c>
      <c r="Y140" s="76">
        <f t="shared" si="57"/>
        <v>5151.7933333333331</v>
      </c>
      <c r="Z140" s="76">
        <f t="shared" si="58"/>
        <v>0</v>
      </c>
      <c r="AA140" s="76">
        <f t="shared" si="59"/>
        <v>0</v>
      </c>
      <c r="AB140" s="76">
        <f t="shared" si="60"/>
        <v>0</v>
      </c>
      <c r="AC140" s="76">
        <f t="shared" si="61"/>
        <v>0</v>
      </c>
      <c r="AD140" s="76">
        <f t="shared" si="62"/>
        <v>0</v>
      </c>
      <c r="AE140" s="76">
        <f t="shared" si="63"/>
        <v>5151.7933333333331</v>
      </c>
      <c r="AF140" s="76">
        <f t="shared" si="83"/>
        <v>2575.8966666666665</v>
      </c>
      <c r="AG140" s="76">
        <f t="shared" ref="AG140:AG141" si="157">(AE140+AF140)*10%</f>
        <v>772.76900000000001</v>
      </c>
      <c r="AH140" s="76">
        <f t="shared" si="119"/>
        <v>0</v>
      </c>
      <c r="AI140" s="76">
        <f t="shared" si="120"/>
        <v>8500.4589999999989</v>
      </c>
      <c r="AJ140" s="84"/>
      <c r="AK140" s="84"/>
      <c r="AL140" s="84"/>
      <c r="AM140" s="83"/>
      <c r="AN140" s="78">
        <f t="shared" si="121"/>
        <v>0</v>
      </c>
      <c r="AO140" s="83"/>
      <c r="AP140" s="78">
        <f t="shared" si="122"/>
        <v>0</v>
      </c>
      <c r="AQ140" s="78"/>
      <c r="AR140" s="78">
        <f t="shared" si="148"/>
        <v>0</v>
      </c>
      <c r="AS140" s="83"/>
      <c r="AT140" s="78">
        <f t="shared" si="125"/>
        <v>0</v>
      </c>
      <c r="AU140" s="83"/>
      <c r="AV140" s="78">
        <f t="shared" si="126"/>
        <v>0</v>
      </c>
      <c r="AW140" s="77">
        <f t="shared" si="134"/>
        <v>0</v>
      </c>
      <c r="AX140" s="78">
        <f t="shared" si="134"/>
        <v>0</v>
      </c>
      <c r="AY140" s="77">
        <f t="shared" si="135"/>
        <v>0</v>
      </c>
      <c r="AZ140" s="78">
        <f t="shared" si="135"/>
        <v>0</v>
      </c>
      <c r="BA140" s="84"/>
      <c r="BB140" s="85"/>
      <c r="BC140" s="84"/>
      <c r="BD140" s="85"/>
      <c r="BE140" s="78">
        <f t="shared" si="127"/>
        <v>0</v>
      </c>
      <c r="BF140" s="70"/>
      <c r="BG140" s="70"/>
      <c r="BH140" s="70"/>
      <c r="BI140" s="76">
        <f t="shared" si="70"/>
        <v>0</v>
      </c>
      <c r="BJ140" s="76">
        <f t="shared" si="128"/>
        <v>1</v>
      </c>
      <c r="BK140" s="76">
        <f t="shared" si="129"/>
        <v>1931.9224999999999</v>
      </c>
      <c r="BL140" s="76"/>
      <c r="BM140" s="76"/>
      <c r="BN140" s="76">
        <f t="shared" si="84"/>
        <v>1</v>
      </c>
      <c r="BO140" s="76">
        <f t="shared" si="73"/>
        <v>3091.076</v>
      </c>
      <c r="BP140" s="339"/>
      <c r="BQ140" s="101">
        <f t="shared" si="131"/>
        <v>0</v>
      </c>
      <c r="BR140" s="76">
        <f t="shared" si="132"/>
        <v>5022.9984999999997</v>
      </c>
      <c r="BS140" s="76">
        <f t="shared" si="76"/>
        <v>5924.5623333333333</v>
      </c>
      <c r="BT140" s="76">
        <f t="shared" si="77"/>
        <v>1931.9224999999999</v>
      </c>
      <c r="BU140" s="76">
        <f t="shared" si="78"/>
        <v>5666.9726666666666</v>
      </c>
      <c r="BV140" s="76">
        <f t="shared" si="79"/>
        <v>13523.457499999999</v>
      </c>
      <c r="BW140" s="173">
        <f t="shared" si="80"/>
        <v>162281.49</v>
      </c>
      <c r="BX140" s="371" t="s">
        <v>339</v>
      </c>
    </row>
    <row r="141" spans="1:77" s="2" customFormat="1" ht="14.25" customHeight="1" x14ac:dyDescent="0.3">
      <c r="A141" s="243">
        <v>44</v>
      </c>
      <c r="B141" s="48" t="s">
        <v>173</v>
      </c>
      <c r="C141" s="48" t="s">
        <v>222</v>
      </c>
      <c r="D141" s="43" t="s">
        <v>61</v>
      </c>
      <c r="E141" s="108" t="s">
        <v>307</v>
      </c>
      <c r="F141" s="86">
        <v>53</v>
      </c>
      <c r="G141" s="87">
        <v>42559</v>
      </c>
      <c r="H141" s="87">
        <v>44385</v>
      </c>
      <c r="I141" s="86" t="s">
        <v>185</v>
      </c>
      <c r="J141" s="43" t="s">
        <v>71</v>
      </c>
      <c r="K141" s="43" t="s">
        <v>72</v>
      </c>
      <c r="L141" s="89">
        <v>24.04</v>
      </c>
      <c r="M141" s="43">
        <v>5.12</v>
      </c>
      <c r="N141" s="108">
        <v>17697</v>
      </c>
      <c r="O141" s="76">
        <f t="shared" si="115"/>
        <v>90608.639999999999</v>
      </c>
      <c r="P141" s="43"/>
      <c r="Q141" s="43"/>
      <c r="R141" s="43"/>
      <c r="S141" s="43">
        <v>1</v>
      </c>
      <c r="T141" s="43"/>
      <c r="U141" s="43"/>
      <c r="V141" s="70">
        <f t="shared" si="136"/>
        <v>1</v>
      </c>
      <c r="W141" s="70">
        <f t="shared" si="117"/>
        <v>0</v>
      </c>
      <c r="X141" s="70">
        <f t="shared" si="117"/>
        <v>0</v>
      </c>
      <c r="Y141" s="76">
        <f t="shared" si="57"/>
        <v>0</v>
      </c>
      <c r="Z141" s="76">
        <f t="shared" si="58"/>
        <v>0</v>
      </c>
      <c r="AA141" s="76">
        <f t="shared" si="59"/>
        <v>0</v>
      </c>
      <c r="AB141" s="76">
        <f t="shared" si="60"/>
        <v>5033.8133333333335</v>
      </c>
      <c r="AC141" s="76">
        <f t="shared" si="61"/>
        <v>0</v>
      </c>
      <c r="AD141" s="76">
        <f t="shared" si="62"/>
        <v>0</v>
      </c>
      <c r="AE141" s="76">
        <f t="shared" si="63"/>
        <v>5033.8133333333335</v>
      </c>
      <c r="AF141" s="76">
        <f t="shared" si="83"/>
        <v>2516.9066666666668</v>
      </c>
      <c r="AG141" s="76">
        <f t="shared" si="157"/>
        <v>755.07200000000012</v>
      </c>
      <c r="AH141" s="76">
        <f t="shared" si="119"/>
        <v>196.63333333333333</v>
      </c>
      <c r="AI141" s="76">
        <f t="shared" si="120"/>
        <v>8502.4253333333327</v>
      </c>
      <c r="AJ141" s="100"/>
      <c r="AK141" s="100"/>
      <c r="AL141" s="100"/>
      <c r="AM141" s="99"/>
      <c r="AN141" s="78">
        <f t="shared" si="121"/>
        <v>0</v>
      </c>
      <c r="AO141" s="99"/>
      <c r="AP141" s="78">
        <f t="shared" si="122"/>
        <v>0</v>
      </c>
      <c r="AQ141" s="78">
        <f t="shared" si="154"/>
        <v>0</v>
      </c>
      <c r="AR141" s="78">
        <f t="shared" si="148"/>
        <v>0</v>
      </c>
      <c r="AS141" s="99"/>
      <c r="AT141" s="78">
        <f t="shared" si="125"/>
        <v>0</v>
      </c>
      <c r="AU141" s="99"/>
      <c r="AV141" s="78">
        <f t="shared" si="126"/>
        <v>0</v>
      </c>
      <c r="AW141" s="77">
        <f t="shared" si="134"/>
        <v>0</v>
      </c>
      <c r="AX141" s="78">
        <f t="shared" si="134"/>
        <v>0</v>
      </c>
      <c r="AY141" s="77">
        <f t="shared" si="135"/>
        <v>0</v>
      </c>
      <c r="AZ141" s="78">
        <f t="shared" si="135"/>
        <v>0</v>
      </c>
      <c r="BA141" s="100"/>
      <c r="BB141" s="177"/>
      <c r="BC141" s="177"/>
      <c r="BD141" s="177"/>
      <c r="BE141" s="78">
        <f t="shared" si="127"/>
        <v>0</v>
      </c>
      <c r="BF141" s="43"/>
      <c r="BG141" s="43"/>
      <c r="BH141" s="43"/>
      <c r="BI141" s="76">
        <f t="shared" ref="BI141:BI153" si="158">SUM(N141*BF141*20%)+(N141*BG141)*30%</f>
        <v>0</v>
      </c>
      <c r="BJ141" s="76">
        <f t="shared" si="128"/>
        <v>1</v>
      </c>
      <c r="BK141" s="76">
        <f t="shared" si="129"/>
        <v>1887.6799999999998</v>
      </c>
      <c r="BL141" s="101"/>
      <c r="BM141" s="101">
        <f>(O141/18*BL141)*30%</f>
        <v>0</v>
      </c>
      <c r="BN141" s="76"/>
      <c r="BO141" s="76"/>
      <c r="BP141" s="378"/>
      <c r="BQ141" s="101">
        <f t="shared" si="131"/>
        <v>0</v>
      </c>
      <c r="BR141" s="76">
        <f t="shared" si="132"/>
        <v>1887.6799999999998</v>
      </c>
      <c r="BS141" s="76">
        <f t="shared" si="76"/>
        <v>5985.5186666666668</v>
      </c>
      <c r="BT141" s="76">
        <f t="shared" si="77"/>
        <v>1887.6799999999998</v>
      </c>
      <c r="BU141" s="76">
        <f t="shared" si="78"/>
        <v>2516.9066666666668</v>
      </c>
      <c r="BV141" s="76">
        <f t="shared" si="79"/>
        <v>10390.105333333333</v>
      </c>
      <c r="BW141" s="173">
        <f t="shared" si="80"/>
        <v>124681.264</v>
      </c>
      <c r="BX141" s="370"/>
    </row>
    <row r="142" spans="1:77" s="1" customFormat="1" ht="14.25" customHeight="1" x14ac:dyDescent="0.3">
      <c r="A142" s="244"/>
      <c r="B142" s="115" t="s">
        <v>131</v>
      </c>
      <c r="C142" s="43"/>
      <c r="D142" s="43"/>
      <c r="E142" s="93" t="s">
        <v>59</v>
      </c>
      <c r="F142" s="48"/>
      <c r="G142" s="111"/>
      <c r="H142" s="111"/>
      <c r="I142" s="48"/>
      <c r="J142" s="43"/>
      <c r="K142" s="43"/>
      <c r="L142" s="89"/>
      <c r="M142" s="119"/>
      <c r="N142" s="108"/>
      <c r="O142" s="120" t="e">
        <f>O143+O146+O148+O149+O150+#REF!+O147+O144+O145</f>
        <v>#REF!</v>
      </c>
      <c r="P142" s="120" t="e">
        <f>P143+P146+P148+P149+P150+#REF!+P147+P144+P145</f>
        <v>#REF!</v>
      </c>
      <c r="Q142" s="120" t="e">
        <f>Q143+Q146+Q148+Q149+Q150+#REF!+Q147+Q144+Q145</f>
        <v>#REF!</v>
      </c>
      <c r="R142" s="120" t="e">
        <f>R143+R146+R148+R149+R150+#REF!+R147+R144+R145</f>
        <v>#REF!</v>
      </c>
      <c r="S142" s="120" t="e">
        <f>S143+S146+S148+S149+S150+#REF!+S147+S144+S145</f>
        <v>#REF!</v>
      </c>
      <c r="T142" s="120" t="e">
        <f>T143+T146+T148+T149+T150+#REF!+T147+T144+T145</f>
        <v>#REF!</v>
      </c>
      <c r="U142" s="120" t="e">
        <f>U143+U146+U148+U149+U150+#REF!+U147+U144+U145</f>
        <v>#REF!</v>
      </c>
      <c r="V142" s="120" t="e">
        <f>V143+V146+V148+V149+V150+#REF!+V147+V144+V145</f>
        <v>#REF!</v>
      </c>
      <c r="W142" s="120" t="e">
        <f>W143+W146+W148+W149+W150+#REF!+W147+W144+W145</f>
        <v>#REF!</v>
      </c>
      <c r="X142" s="120" t="e">
        <f>X143+X146+X148+X149+X150+#REF!+X147+X144+X145</f>
        <v>#REF!</v>
      </c>
      <c r="Y142" s="120" t="e">
        <f>Y143+Y146+Y148+Y149+Y150+#REF!+Y147+Y144+Y145</f>
        <v>#REF!</v>
      </c>
      <c r="Z142" s="120" t="e">
        <f>Z143+Z146+Z148+Z149+Z150+#REF!+Z147+Z144+Z145</f>
        <v>#REF!</v>
      </c>
      <c r="AA142" s="120" t="e">
        <f>AA143+AA146+AA148+AA149+AA150+#REF!+AA147+AA144+AA145</f>
        <v>#REF!</v>
      </c>
      <c r="AB142" s="120" t="e">
        <f>AB143+AB146+AB148+AB149+AB150+#REF!+AB147+AB144+AB145</f>
        <v>#REF!</v>
      </c>
      <c r="AC142" s="120" t="e">
        <f>AC143+AC146+AC148+AC149+AC150+#REF!+AC147+AC144+AC145</f>
        <v>#REF!</v>
      </c>
      <c r="AD142" s="120" t="e">
        <f>AD143+AD146+AD148+AD149+AD150+#REF!+AD147+AD144+AD145</f>
        <v>#REF!</v>
      </c>
      <c r="AE142" s="120" t="e">
        <f>AE143+AE146+AE148+AE149+AE150+#REF!+AE147+AE144+AE145</f>
        <v>#REF!</v>
      </c>
      <c r="AF142" s="76" t="e">
        <f t="shared" si="83"/>
        <v>#REF!</v>
      </c>
      <c r="AG142" s="120" t="e">
        <f>AG143+AG146+AG148+AG149+AG150+#REF!+AG147+AG144+AG145</f>
        <v>#REF!</v>
      </c>
      <c r="AH142" s="120" t="e">
        <f>AH143+AH146+AH148+AH149+AH150+#REF!+AH147+AH144+AH145</f>
        <v>#REF!</v>
      </c>
      <c r="AI142" s="120" t="e">
        <f>AI143+AI146+AI148+AI149+AI150+#REF!+AI147+AI144+AI145</f>
        <v>#REF!</v>
      </c>
      <c r="AJ142" s="120" t="e">
        <f>AJ143+AJ146+AJ148+AJ149+AJ150+#REF!+AJ147+AJ144+AJ145</f>
        <v>#REF!</v>
      </c>
      <c r="AK142" s="120" t="e">
        <f>AK143+AK146+AK148+AK149+AK150+#REF!+AK147+AK144+AK145</f>
        <v>#REF!</v>
      </c>
      <c r="AL142" s="120" t="e">
        <f>AL143+AL146+AL148+AL149+AL150+#REF!+AL147+AL144+AL145</f>
        <v>#REF!</v>
      </c>
      <c r="AM142" s="120" t="e">
        <f>AM143+AM146+AM148+AM149+AM150+#REF!+AM147+AM144+AM145</f>
        <v>#REF!</v>
      </c>
      <c r="AN142" s="120" t="e">
        <f>AN143+AN146+AN148+AN149+AN150+#REF!+AN147+AN144+AN145</f>
        <v>#REF!</v>
      </c>
      <c r="AO142" s="120" t="e">
        <f>AO143+AO146+AO148+AO149+AO150+#REF!+AO147+AO144+AO145</f>
        <v>#REF!</v>
      </c>
      <c r="AP142" s="120" t="e">
        <f>AP143+AP146+AP148+AP149+AP150+#REF!+AP147+AP144+AP145</f>
        <v>#REF!</v>
      </c>
      <c r="AQ142" s="120" t="e">
        <f>AQ143+AQ146+AQ148+AQ149+AQ150+#REF!+AQ147+AQ144+AQ145</f>
        <v>#REF!</v>
      </c>
      <c r="AR142" s="120" t="e">
        <f>AR143+AR146+AR148+AR149+AR150+#REF!+AR147+AR144+AR145</f>
        <v>#REF!</v>
      </c>
      <c r="AS142" s="120" t="e">
        <f>AS143+AS146+AS148+AS149+AS150+#REF!+AS147+AS144+AS145</f>
        <v>#REF!</v>
      </c>
      <c r="AT142" s="120" t="e">
        <f>AT143+AT146+AT148+AT149+AT150+#REF!+AT147+AT144+AT145</f>
        <v>#REF!</v>
      </c>
      <c r="AU142" s="120" t="e">
        <f>AU143+AU146+AU148+AU149+AU150+#REF!+AU147+AU144+AU145</f>
        <v>#REF!</v>
      </c>
      <c r="AV142" s="120" t="e">
        <f>AV143+AV146+AV148+AV149+AV150+#REF!+AV147+AV144+AV145</f>
        <v>#REF!</v>
      </c>
      <c r="AW142" s="120" t="e">
        <f>AW143+AW146+AW148+AW149+AW150+#REF!+AW147+AW144+AW145</f>
        <v>#REF!</v>
      </c>
      <c r="AX142" s="120" t="e">
        <f>AX143+AX146+AX148+AX149+AX150+#REF!+AX147+AX144+AX145</f>
        <v>#REF!</v>
      </c>
      <c r="AY142" s="120" t="e">
        <f>AY143+AY146+AY148+AY149+AY150+#REF!+AY147+AY144+AY145</f>
        <v>#REF!</v>
      </c>
      <c r="AZ142" s="120" t="e">
        <f>AZ143+AZ146+AZ148+AZ149+AZ150+#REF!+AZ147+AZ144+AZ145</f>
        <v>#REF!</v>
      </c>
      <c r="BA142" s="120" t="e">
        <f>BA143+BA146+BA148+BA149+BA150+#REF!+BA147+BA144+BA145</f>
        <v>#REF!</v>
      </c>
      <c r="BB142" s="120" t="e">
        <f>BB143+BB146+BB148+BB149+BB150+#REF!+BB147+BB144+BB145</f>
        <v>#REF!</v>
      </c>
      <c r="BC142" s="120" t="e">
        <f>BC143+BC146+BC148+BC149+BC150+#REF!+BC147+BC144+BC145</f>
        <v>#REF!</v>
      </c>
      <c r="BD142" s="120" t="e">
        <f>BD143+BD146+BD148+BD149+BD150+#REF!+BD147+BD144+BD145</f>
        <v>#REF!</v>
      </c>
      <c r="BE142" s="120" t="e">
        <f>BE143+BE146+BE148+BE149+BE150+#REF!+BE147+BE144+BE145</f>
        <v>#REF!</v>
      </c>
      <c r="BF142" s="120" t="e">
        <f>BF143+BF146+BF148+BF149+BF150+#REF!+BF147+BF144+BF145</f>
        <v>#REF!</v>
      </c>
      <c r="BG142" s="120" t="e">
        <f>BG143+BG146+BG148+BG149+BG150+#REF!+BG147+BG144+BG145</f>
        <v>#REF!</v>
      </c>
      <c r="BH142" s="120" t="e">
        <f>BH143+BH146+BH148+BH149+BH150+#REF!+BH147+BH144+BH145</f>
        <v>#REF!</v>
      </c>
      <c r="BI142" s="120" t="e">
        <f>BI143+BI146+BI148+BI149+BI150+#REF!+BI147+BI144+BI145</f>
        <v>#REF!</v>
      </c>
      <c r="BJ142" s="120" t="e">
        <f>BJ143+BJ146+BJ148+BJ149+BJ150+#REF!+BJ147+BJ144+BJ145</f>
        <v>#REF!</v>
      </c>
      <c r="BK142" s="120" t="e">
        <f>BK143+BK146+BK148+BK149+BK150+#REF!+BK147+BK144+BK145</f>
        <v>#REF!</v>
      </c>
      <c r="BL142" s="120" t="e">
        <f>BL143+BL146+BL148+BL149+BL150+#REF!+BL147+BL144+BL145</f>
        <v>#REF!</v>
      </c>
      <c r="BM142" s="120" t="e">
        <f>BM143+BM146+BM148+BM149+BM150+#REF!+BM147+BM144+BM145</f>
        <v>#REF!</v>
      </c>
      <c r="BN142" s="120" t="e">
        <f>BN143+BN146+BN148+BN149+BN150+#REF!+BN147+BN144+BN145</f>
        <v>#REF!</v>
      </c>
      <c r="BO142" s="120" t="e">
        <f>BO143+BO146+BO148+BO149+BO150+#REF!+BO147+BO144+BO145</f>
        <v>#REF!</v>
      </c>
      <c r="BP142" s="180" t="e">
        <f>BP143+BP146+BP148+BP149+BP150+#REF!+BP147+BP144+BP145</f>
        <v>#REF!</v>
      </c>
      <c r="BQ142" s="120" t="e">
        <f>BQ143+BQ146+BQ148+BQ149+BQ150+#REF!+BQ147+BQ144+BQ145</f>
        <v>#REF!</v>
      </c>
      <c r="BR142" s="120" t="e">
        <f>BR143+BR146+BR148+BR149+BR150+#REF!+BR147+BR144+BR145</f>
        <v>#REF!</v>
      </c>
      <c r="BS142" s="120" t="e">
        <f>BS143+BS146+BS148+BS149+BS150+#REF!+BS147+BS144+BS145</f>
        <v>#REF!</v>
      </c>
      <c r="BT142" s="120" t="e">
        <f>BT143+BT146+BT148+BT149+BT150+#REF!+BT147+BT144+BT145</f>
        <v>#REF!</v>
      </c>
      <c r="BU142" s="120" t="e">
        <f>BU143+BU146+BU148+BU149+BU150+#REF!+BU147+BU144+BU145</f>
        <v>#REF!</v>
      </c>
      <c r="BV142" s="120" t="e">
        <f>BV143+BV146+BV148+BV149+BV150+#REF!+BV147+BV144+BV145</f>
        <v>#REF!</v>
      </c>
      <c r="BW142" s="120" t="e">
        <f>BW143+BW146+BW148+BW149+BW150+#REF!+BW147+BW144+BW145</f>
        <v>#REF!</v>
      </c>
      <c r="BX142" s="370"/>
    </row>
    <row r="143" spans="1:77" s="1" customFormat="1" ht="14.25" customHeight="1" x14ac:dyDescent="0.3">
      <c r="A143" s="244">
        <v>1</v>
      </c>
      <c r="B143" s="48" t="s">
        <v>259</v>
      </c>
      <c r="C143" s="43" t="s">
        <v>179</v>
      </c>
      <c r="D143" s="43" t="s">
        <v>61</v>
      </c>
      <c r="E143" s="108" t="s">
        <v>260</v>
      </c>
      <c r="F143" s="48"/>
      <c r="G143" s="111"/>
      <c r="H143" s="111"/>
      <c r="I143" s="48"/>
      <c r="J143" s="43" t="s">
        <v>65</v>
      </c>
      <c r="K143" s="43" t="s">
        <v>62</v>
      </c>
      <c r="L143" s="89">
        <v>9.09</v>
      </c>
      <c r="M143" s="43">
        <v>4.33</v>
      </c>
      <c r="N143" s="108">
        <v>17697</v>
      </c>
      <c r="O143" s="76">
        <f t="shared" ref="O143:O150" si="159">N143*M143</f>
        <v>76628.009999999995</v>
      </c>
      <c r="P143" s="113">
        <v>2</v>
      </c>
      <c r="Q143" s="113"/>
      <c r="R143" s="113"/>
      <c r="S143" s="113"/>
      <c r="T143" s="113"/>
      <c r="U143" s="113"/>
      <c r="V143" s="70">
        <f t="shared" si="136"/>
        <v>2</v>
      </c>
      <c r="W143" s="70">
        <f t="shared" si="117"/>
        <v>0</v>
      </c>
      <c r="X143" s="70">
        <f t="shared" si="117"/>
        <v>0</v>
      </c>
      <c r="Y143" s="76">
        <f t="shared" si="57"/>
        <v>8514.2233333333334</v>
      </c>
      <c r="Z143" s="76">
        <f t="shared" si="58"/>
        <v>0</v>
      </c>
      <c r="AA143" s="76">
        <f t="shared" si="59"/>
        <v>0</v>
      </c>
      <c r="AB143" s="76">
        <f t="shared" si="60"/>
        <v>0</v>
      </c>
      <c r="AC143" s="76">
        <f t="shared" si="61"/>
        <v>0</v>
      </c>
      <c r="AD143" s="76">
        <f t="shared" si="62"/>
        <v>0</v>
      </c>
      <c r="AE143" s="76">
        <f t="shared" si="63"/>
        <v>8514.2233333333334</v>
      </c>
      <c r="AF143" s="76">
        <f t="shared" si="83"/>
        <v>4257.1116666666667</v>
      </c>
      <c r="AG143" s="101">
        <f>(AE143+AF143)*10%</f>
        <v>1277.1334999999999</v>
      </c>
      <c r="AH143" s="76">
        <f t="shared" si="119"/>
        <v>0</v>
      </c>
      <c r="AI143" s="76">
        <f t="shared" si="120"/>
        <v>14048.468499999999</v>
      </c>
      <c r="AJ143" s="120"/>
      <c r="AK143" s="120"/>
      <c r="AL143" s="120"/>
      <c r="AM143" s="120"/>
      <c r="AN143" s="78">
        <f t="shared" si="121"/>
        <v>0</v>
      </c>
      <c r="AO143" s="120"/>
      <c r="AP143" s="78">
        <f t="shared" si="122"/>
        <v>0</v>
      </c>
      <c r="AQ143" s="120"/>
      <c r="AR143" s="78">
        <f t="shared" ref="AR143:AR214" si="160">AN143+AP143</f>
        <v>0</v>
      </c>
      <c r="AS143" s="120"/>
      <c r="AT143" s="78">
        <f t="shared" si="125"/>
        <v>0</v>
      </c>
      <c r="AU143" s="120"/>
      <c r="AV143" s="78">
        <f t="shared" si="126"/>
        <v>0</v>
      </c>
      <c r="AW143" s="77">
        <f t="shared" si="134"/>
        <v>0</v>
      </c>
      <c r="AX143" s="78">
        <f t="shared" si="134"/>
        <v>0</v>
      </c>
      <c r="AY143" s="77">
        <f t="shared" si="135"/>
        <v>0</v>
      </c>
      <c r="AZ143" s="78">
        <f t="shared" si="135"/>
        <v>0</v>
      </c>
      <c r="BA143" s="120"/>
      <c r="BB143" s="120"/>
      <c r="BC143" s="120"/>
      <c r="BD143" s="120"/>
      <c r="BE143" s="78">
        <f t="shared" si="127"/>
        <v>0</v>
      </c>
      <c r="BF143" s="120"/>
      <c r="BG143" s="120"/>
      <c r="BH143" s="120"/>
      <c r="BI143" s="76">
        <f t="shared" si="158"/>
        <v>0</v>
      </c>
      <c r="BJ143" s="76"/>
      <c r="BK143" s="101">
        <f t="shared" ref="BK143:BK168" si="161">(O143/18*BJ143)*1.25*30%</f>
        <v>0</v>
      </c>
      <c r="BL143" s="120"/>
      <c r="BM143" s="101">
        <f t="shared" ref="BM143:BM150" si="162">(O143/18*BL143)*30%</f>
        <v>0</v>
      </c>
      <c r="BN143" s="76"/>
      <c r="BO143" s="76"/>
      <c r="BP143" s="180"/>
      <c r="BQ143" s="101">
        <f t="shared" si="131"/>
        <v>0</v>
      </c>
      <c r="BR143" s="76">
        <f t="shared" si="132"/>
        <v>0</v>
      </c>
      <c r="BS143" s="76">
        <f t="shared" si="76"/>
        <v>9791.3568333333333</v>
      </c>
      <c r="BT143" s="76">
        <f t="shared" si="77"/>
        <v>0</v>
      </c>
      <c r="BU143" s="76">
        <f t="shared" si="78"/>
        <v>4257.1116666666667</v>
      </c>
      <c r="BV143" s="76">
        <f t="shared" si="79"/>
        <v>14048.468499999999</v>
      </c>
      <c r="BW143" s="173">
        <f t="shared" si="80"/>
        <v>168581.62199999997</v>
      </c>
      <c r="BX143" s="370"/>
    </row>
    <row r="144" spans="1:77" s="129" customFormat="1" ht="14.25" customHeight="1" x14ac:dyDescent="0.3">
      <c r="A144" s="243">
        <v>2</v>
      </c>
      <c r="B144" s="94" t="s">
        <v>482</v>
      </c>
      <c r="C144" s="94" t="s">
        <v>63</v>
      </c>
      <c r="D144" s="95" t="s">
        <v>61</v>
      </c>
      <c r="E144" s="152" t="s">
        <v>468</v>
      </c>
      <c r="F144" s="80">
        <v>24</v>
      </c>
      <c r="G144" s="81">
        <v>42529</v>
      </c>
      <c r="H144" s="81">
        <v>44355</v>
      </c>
      <c r="I144" s="80" t="s">
        <v>469</v>
      </c>
      <c r="J144" s="70">
        <v>1</v>
      </c>
      <c r="K144" s="70" t="s">
        <v>72</v>
      </c>
      <c r="L144" s="74">
        <v>9.0299999999999994</v>
      </c>
      <c r="M144" s="70">
        <v>4.79</v>
      </c>
      <c r="N144" s="75">
        <v>17697</v>
      </c>
      <c r="O144" s="76">
        <f t="shared" si="159"/>
        <v>84768.63</v>
      </c>
      <c r="P144" s="70">
        <v>1</v>
      </c>
      <c r="Q144" s="70"/>
      <c r="R144" s="70"/>
      <c r="S144" s="70"/>
      <c r="T144" s="70"/>
      <c r="U144" s="70"/>
      <c r="V144" s="70">
        <f t="shared" ref="V144" si="163">SUM(P144+S144)</f>
        <v>1</v>
      </c>
      <c r="W144" s="70">
        <f t="shared" ref="W144" si="164">SUM(Q144+T144)</f>
        <v>0</v>
      </c>
      <c r="X144" s="70">
        <f t="shared" ref="X144" si="165">SUM(R144+U144)</f>
        <v>0</v>
      </c>
      <c r="Y144" s="76">
        <f t="shared" si="57"/>
        <v>4709.3683333333338</v>
      </c>
      <c r="Z144" s="76">
        <f t="shared" si="58"/>
        <v>0</v>
      </c>
      <c r="AA144" s="76">
        <f t="shared" si="59"/>
        <v>0</v>
      </c>
      <c r="AB144" s="76">
        <f t="shared" si="60"/>
        <v>0</v>
      </c>
      <c r="AC144" s="76">
        <f t="shared" si="61"/>
        <v>0</v>
      </c>
      <c r="AD144" s="76">
        <f t="shared" si="62"/>
        <v>0</v>
      </c>
      <c r="AE144" s="76">
        <f t="shared" si="63"/>
        <v>4709.3683333333338</v>
      </c>
      <c r="AF144" s="76">
        <f t="shared" si="83"/>
        <v>2354.6841666666669</v>
      </c>
      <c r="AG144" s="101"/>
      <c r="AH144" s="76">
        <f t="shared" si="119"/>
        <v>0</v>
      </c>
      <c r="AI144" s="76">
        <f t="shared" si="120"/>
        <v>7064.0525000000007</v>
      </c>
      <c r="AJ144" s="82"/>
      <c r="AK144" s="82"/>
      <c r="AL144" s="82"/>
      <c r="AM144" s="83"/>
      <c r="AN144" s="78">
        <f t="shared" si="121"/>
        <v>0</v>
      </c>
      <c r="AO144" s="83"/>
      <c r="AP144" s="78">
        <f t="shared" si="122"/>
        <v>0</v>
      </c>
      <c r="AQ144" s="78">
        <f t="shared" ref="AQ144" si="166">AM144+AO144</f>
        <v>0</v>
      </c>
      <c r="AR144" s="78">
        <f t="shared" si="160"/>
        <v>0</v>
      </c>
      <c r="AS144" s="83"/>
      <c r="AT144" s="78">
        <f t="shared" si="125"/>
        <v>0</v>
      </c>
      <c r="AU144" s="78"/>
      <c r="AV144" s="78">
        <f t="shared" si="126"/>
        <v>0</v>
      </c>
      <c r="AW144" s="77">
        <f t="shared" si="134"/>
        <v>0</v>
      </c>
      <c r="AX144" s="78">
        <f t="shared" si="134"/>
        <v>0</v>
      </c>
      <c r="AY144" s="77">
        <f t="shared" si="135"/>
        <v>0</v>
      </c>
      <c r="AZ144" s="78">
        <f t="shared" si="135"/>
        <v>0</v>
      </c>
      <c r="BA144" s="84"/>
      <c r="BB144" s="85"/>
      <c r="BC144" s="84"/>
      <c r="BD144" s="85"/>
      <c r="BE144" s="78">
        <f t="shared" si="127"/>
        <v>0</v>
      </c>
      <c r="BF144" s="70"/>
      <c r="BG144" s="70"/>
      <c r="BH144" s="70"/>
      <c r="BI144" s="76">
        <f t="shared" si="158"/>
        <v>0</v>
      </c>
      <c r="BJ144" s="76">
        <v>1</v>
      </c>
      <c r="BK144" s="76">
        <f t="shared" si="161"/>
        <v>1766.0131249999999</v>
      </c>
      <c r="BL144" s="76"/>
      <c r="BM144" s="76">
        <f>(O144/18*BL144)*30%</f>
        <v>0</v>
      </c>
      <c r="BN144" s="76"/>
      <c r="BO144" s="76"/>
      <c r="BP144" s="339"/>
      <c r="BQ144" s="101">
        <f t="shared" si="131"/>
        <v>0</v>
      </c>
      <c r="BR144" s="76">
        <f t="shared" si="132"/>
        <v>1766.0131249999999</v>
      </c>
      <c r="BS144" s="76">
        <f t="shared" si="76"/>
        <v>4709.3683333333338</v>
      </c>
      <c r="BT144" s="76">
        <f t="shared" si="77"/>
        <v>1766.0131249999999</v>
      </c>
      <c r="BU144" s="76">
        <f t="shared" si="78"/>
        <v>2354.6841666666669</v>
      </c>
      <c r="BV144" s="76">
        <f t="shared" si="79"/>
        <v>8830.0656250000011</v>
      </c>
      <c r="BW144" s="173">
        <f t="shared" si="80"/>
        <v>105960.78750000001</v>
      </c>
      <c r="BX144" s="370"/>
    </row>
    <row r="145" spans="1:77" s="2" customFormat="1" ht="14.25" customHeight="1" x14ac:dyDescent="0.3">
      <c r="A145" s="244">
        <v>3</v>
      </c>
      <c r="B145" s="94" t="s">
        <v>180</v>
      </c>
      <c r="C145" s="94" t="s">
        <v>88</v>
      </c>
      <c r="D145" s="95" t="s">
        <v>61</v>
      </c>
      <c r="E145" s="96" t="s">
        <v>361</v>
      </c>
      <c r="F145" s="97"/>
      <c r="G145" s="98"/>
      <c r="H145" s="98"/>
      <c r="I145" s="97"/>
      <c r="J145" s="43" t="s">
        <v>65</v>
      </c>
      <c r="K145" s="43" t="s">
        <v>62</v>
      </c>
      <c r="L145" s="89">
        <v>5.0599999999999996</v>
      </c>
      <c r="M145" s="89">
        <v>4.2699999999999996</v>
      </c>
      <c r="N145" s="75">
        <v>17697</v>
      </c>
      <c r="O145" s="76">
        <f t="shared" si="159"/>
        <v>75566.189999999988</v>
      </c>
      <c r="P145" s="43">
        <v>6</v>
      </c>
      <c r="Q145" s="43"/>
      <c r="R145" s="43"/>
      <c r="S145" s="43"/>
      <c r="T145" s="43"/>
      <c r="U145" s="43"/>
      <c r="V145" s="70">
        <f t="shared" si="136"/>
        <v>6</v>
      </c>
      <c r="W145" s="70">
        <f t="shared" ref="W145" si="167">SUM(Q145+T145)</f>
        <v>0</v>
      </c>
      <c r="X145" s="70">
        <f t="shared" ref="X145" si="168">SUM(R145+U145)</f>
        <v>0</v>
      </c>
      <c r="Y145" s="76">
        <f t="shared" si="57"/>
        <v>25188.729999999996</v>
      </c>
      <c r="Z145" s="76">
        <f t="shared" si="58"/>
        <v>0</v>
      </c>
      <c r="AA145" s="76">
        <f t="shared" si="59"/>
        <v>0</v>
      </c>
      <c r="AB145" s="76">
        <f t="shared" si="60"/>
        <v>0</v>
      </c>
      <c r="AC145" s="76">
        <f t="shared" si="61"/>
        <v>0</v>
      </c>
      <c r="AD145" s="76">
        <f t="shared" si="62"/>
        <v>0</v>
      </c>
      <c r="AE145" s="76">
        <f t="shared" si="63"/>
        <v>25188.729999999996</v>
      </c>
      <c r="AF145" s="76">
        <f t="shared" si="83"/>
        <v>12594.364999999998</v>
      </c>
      <c r="AG145" s="76"/>
      <c r="AH145" s="76">
        <f t="shared" si="119"/>
        <v>0</v>
      </c>
      <c r="AI145" s="76">
        <f t="shared" si="120"/>
        <v>37783.094999999994</v>
      </c>
      <c r="AJ145" s="82"/>
      <c r="AK145" s="82"/>
      <c r="AL145" s="82"/>
      <c r="AM145" s="99"/>
      <c r="AN145" s="78">
        <f t="shared" si="121"/>
        <v>0</v>
      </c>
      <c r="AO145" s="99"/>
      <c r="AP145" s="78">
        <f t="shared" si="122"/>
        <v>0</v>
      </c>
      <c r="AQ145" s="78">
        <f t="shared" ref="AQ145" si="169">AM145+AO145</f>
        <v>0</v>
      </c>
      <c r="AR145" s="78">
        <f t="shared" si="160"/>
        <v>0</v>
      </c>
      <c r="AS145" s="99"/>
      <c r="AT145" s="78">
        <f t="shared" si="125"/>
        <v>0</v>
      </c>
      <c r="AU145" s="99"/>
      <c r="AV145" s="78">
        <f t="shared" si="126"/>
        <v>0</v>
      </c>
      <c r="AW145" s="77">
        <f t="shared" si="134"/>
        <v>0</v>
      </c>
      <c r="AX145" s="78">
        <f t="shared" si="134"/>
        <v>0</v>
      </c>
      <c r="AY145" s="77">
        <f t="shared" si="135"/>
        <v>0</v>
      </c>
      <c r="AZ145" s="78">
        <f t="shared" si="135"/>
        <v>0</v>
      </c>
      <c r="BA145" s="100"/>
      <c r="BB145" s="177"/>
      <c r="BC145" s="177"/>
      <c r="BD145" s="177"/>
      <c r="BE145" s="78">
        <f t="shared" si="127"/>
        <v>0</v>
      </c>
      <c r="BF145" s="43"/>
      <c r="BG145" s="43"/>
      <c r="BH145" s="101">
        <f>SUM(N145*BF145*20%)+(N145*BG145)*30%</f>
        <v>0</v>
      </c>
      <c r="BI145" s="76">
        <f t="shared" si="158"/>
        <v>0</v>
      </c>
      <c r="BJ145" s="76"/>
      <c r="BK145" s="76">
        <f t="shared" si="161"/>
        <v>0</v>
      </c>
      <c r="BL145" s="249"/>
      <c r="BM145" s="101">
        <f t="shared" si="162"/>
        <v>0</v>
      </c>
      <c r="BN145" s="76"/>
      <c r="BO145" s="76"/>
      <c r="BP145" s="385"/>
      <c r="BQ145" s="101">
        <f t="shared" si="131"/>
        <v>0</v>
      </c>
      <c r="BR145" s="76">
        <f t="shared" si="132"/>
        <v>0</v>
      </c>
      <c r="BS145" s="76">
        <f t="shared" si="76"/>
        <v>25188.729999999996</v>
      </c>
      <c r="BT145" s="76">
        <f t="shared" si="77"/>
        <v>0</v>
      </c>
      <c r="BU145" s="76">
        <f t="shared" si="78"/>
        <v>12594.364999999998</v>
      </c>
      <c r="BV145" s="76">
        <f t="shared" si="79"/>
        <v>37783.094999999994</v>
      </c>
      <c r="BW145" s="173">
        <f t="shared" si="80"/>
        <v>453397.1399999999</v>
      </c>
      <c r="BX145" s="370"/>
    </row>
    <row r="146" spans="1:77" s="2" customFormat="1" ht="14.25" customHeight="1" x14ac:dyDescent="0.3">
      <c r="A146" s="243">
        <v>4</v>
      </c>
      <c r="B146" s="48" t="s">
        <v>250</v>
      </c>
      <c r="C146" s="48" t="s">
        <v>246</v>
      </c>
      <c r="D146" s="43" t="s">
        <v>61</v>
      </c>
      <c r="E146" s="93" t="s">
        <v>253</v>
      </c>
      <c r="F146" s="86">
        <v>108</v>
      </c>
      <c r="G146" s="98">
        <v>44071</v>
      </c>
      <c r="H146" s="98">
        <v>45897</v>
      </c>
      <c r="I146" s="86" t="s">
        <v>471</v>
      </c>
      <c r="J146" s="70">
        <v>2</v>
      </c>
      <c r="K146" s="43" t="s">
        <v>68</v>
      </c>
      <c r="L146" s="74">
        <v>11.03</v>
      </c>
      <c r="M146" s="43">
        <v>4.8099999999999996</v>
      </c>
      <c r="N146" s="108">
        <v>17697</v>
      </c>
      <c r="O146" s="76">
        <f t="shared" si="159"/>
        <v>85122.569999999992</v>
      </c>
      <c r="P146" s="43">
        <v>1</v>
      </c>
      <c r="Q146" s="43"/>
      <c r="R146" s="43"/>
      <c r="S146" s="43"/>
      <c r="T146" s="43"/>
      <c r="U146" s="43"/>
      <c r="V146" s="70">
        <f t="shared" si="136"/>
        <v>1</v>
      </c>
      <c r="W146" s="70">
        <f t="shared" si="117"/>
        <v>0</v>
      </c>
      <c r="X146" s="70">
        <f t="shared" si="117"/>
        <v>0</v>
      </c>
      <c r="Y146" s="76">
        <f t="shared" si="57"/>
        <v>4729.0316666666658</v>
      </c>
      <c r="Z146" s="76">
        <f t="shared" si="58"/>
        <v>0</v>
      </c>
      <c r="AA146" s="76">
        <f t="shared" si="59"/>
        <v>0</v>
      </c>
      <c r="AB146" s="76">
        <f t="shared" si="60"/>
        <v>0</v>
      </c>
      <c r="AC146" s="76">
        <f t="shared" si="61"/>
        <v>0</v>
      </c>
      <c r="AD146" s="76">
        <f t="shared" si="62"/>
        <v>0</v>
      </c>
      <c r="AE146" s="76">
        <f t="shared" si="63"/>
        <v>4729.0316666666658</v>
      </c>
      <c r="AF146" s="76">
        <f t="shared" si="83"/>
        <v>2364.5158333333329</v>
      </c>
      <c r="AG146" s="101">
        <f t="shared" ref="AG146:AG149" si="170">(AE146+AF146)*10%</f>
        <v>709.35474999999997</v>
      </c>
      <c r="AH146" s="76">
        <f t="shared" si="119"/>
        <v>0</v>
      </c>
      <c r="AI146" s="76">
        <f t="shared" si="120"/>
        <v>7802.9022499999992</v>
      </c>
      <c r="AJ146" s="100"/>
      <c r="AK146" s="100"/>
      <c r="AL146" s="100"/>
      <c r="AM146" s="99"/>
      <c r="AN146" s="78">
        <f t="shared" si="121"/>
        <v>0</v>
      </c>
      <c r="AO146" s="99"/>
      <c r="AP146" s="78">
        <f t="shared" si="122"/>
        <v>0</v>
      </c>
      <c r="AQ146" s="78">
        <f t="shared" ref="AQ146:AQ148" si="171">AM146+AO146</f>
        <v>0</v>
      </c>
      <c r="AR146" s="78">
        <f t="shared" si="160"/>
        <v>0</v>
      </c>
      <c r="AS146" s="99"/>
      <c r="AT146" s="78">
        <f t="shared" si="125"/>
        <v>0</v>
      </c>
      <c r="AU146" s="99"/>
      <c r="AV146" s="78">
        <f t="shared" si="126"/>
        <v>0</v>
      </c>
      <c r="AW146" s="77">
        <f t="shared" si="134"/>
        <v>0</v>
      </c>
      <c r="AX146" s="78">
        <f t="shared" si="134"/>
        <v>0</v>
      </c>
      <c r="AY146" s="77">
        <f t="shared" si="135"/>
        <v>0</v>
      </c>
      <c r="AZ146" s="78">
        <f t="shared" si="135"/>
        <v>0</v>
      </c>
      <c r="BA146" s="100"/>
      <c r="BB146" s="177"/>
      <c r="BC146" s="177"/>
      <c r="BD146" s="177"/>
      <c r="BE146" s="78">
        <f t="shared" si="127"/>
        <v>0</v>
      </c>
      <c r="BF146" s="43"/>
      <c r="BG146" s="43"/>
      <c r="BH146" s="43"/>
      <c r="BI146" s="76">
        <f t="shared" si="158"/>
        <v>0</v>
      </c>
      <c r="BJ146" s="101"/>
      <c r="BK146" s="101">
        <f t="shared" si="161"/>
        <v>0</v>
      </c>
      <c r="BL146" s="101"/>
      <c r="BM146" s="101">
        <f t="shared" si="162"/>
        <v>0</v>
      </c>
      <c r="BN146" s="76">
        <f t="shared" si="84"/>
        <v>1</v>
      </c>
      <c r="BO146" s="76">
        <f>(AE146+AF146)*30%</f>
        <v>2128.0642499999994</v>
      </c>
      <c r="BP146" s="378"/>
      <c r="BQ146" s="101">
        <f t="shared" si="131"/>
        <v>0</v>
      </c>
      <c r="BR146" s="76">
        <f t="shared" si="132"/>
        <v>2128.0642499999994</v>
      </c>
      <c r="BS146" s="76">
        <f t="shared" si="76"/>
        <v>5438.3864166666663</v>
      </c>
      <c r="BT146" s="76">
        <f t="shared" si="77"/>
        <v>0</v>
      </c>
      <c r="BU146" s="76">
        <f t="shared" si="78"/>
        <v>4492.5800833333324</v>
      </c>
      <c r="BV146" s="76">
        <f t="shared" si="79"/>
        <v>9930.9664999999986</v>
      </c>
      <c r="BW146" s="173">
        <f t="shared" si="80"/>
        <v>119171.59799999998</v>
      </c>
      <c r="BX146" s="370" t="s">
        <v>271</v>
      </c>
    </row>
    <row r="147" spans="1:77" s="3" customFormat="1" ht="14.25" customHeight="1" x14ac:dyDescent="0.3">
      <c r="A147" s="244">
        <v>5</v>
      </c>
      <c r="B147" s="48" t="s">
        <v>488</v>
      </c>
      <c r="C147" s="48" t="s">
        <v>218</v>
      </c>
      <c r="D147" s="43" t="s">
        <v>61</v>
      </c>
      <c r="E147" s="93" t="s">
        <v>219</v>
      </c>
      <c r="F147" s="86">
        <v>110</v>
      </c>
      <c r="G147" s="87">
        <v>44071</v>
      </c>
      <c r="H147" s="104" t="s">
        <v>538</v>
      </c>
      <c r="I147" s="86" t="s">
        <v>183</v>
      </c>
      <c r="J147" s="43">
        <v>1</v>
      </c>
      <c r="K147" s="43" t="s">
        <v>72</v>
      </c>
      <c r="L147" s="89">
        <v>12.1</v>
      </c>
      <c r="M147" s="43">
        <v>4.8600000000000003</v>
      </c>
      <c r="N147" s="75">
        <v>17697</v>
      </c>
      <c r="O147" s="76">
        <f t="shared" si="159"/>
        <v>86007.420000000013</v>
      </c>
      <c r="P147" s="43">
        <v>4</v>
      </c>
      <c r="Q147" s="43"/>
      <c r="R147" s="43"/>
      <c r="S147" s="43"/>
      <c r="T147" s="43"/>
      <c r="U147" s="43"/>
      <c r="V147" s="70">
        <f t="shared" si="136"/>
        <v>4</v>
      </c>
      <c r="W147" s="70">
        <f t="shared" si="117"/>
        <v>0</v>
      </c>
      <c r="X147" s="70">
        <f t="shared" si="117"/>
        <v>0</v>
      </c>
      <c r="Y147" s="76">
        <f t="shared" si="57"/>
        <v>19112.760000000002</v>
      </c>
      <c r="Z147" s="76">
        <f t="shared" si="58"/>
        <v>0</v>
      </c>
      <c r="AA147" s="76">
        <f t="shared" si="59"/>
        <v>0</v>
      </c>
      <c r="AB147" s="76">
        <f t="shared" si="60"/>
        <v>0</v>
      </c>
      <c r="AC147" s="76">
        <f t="shared" si="61"/>
        <v>0</v>
      </c>
      <c r="AD147" s="76">
        <f t="shared" si="62"/>
        <v>0</v>
      </c>
      <c r="AE147" s="76">
        <f t="shared" si="63"/>
        <v>19112.760000000002</v>
      </c>
      <c r="AF147" s="76">
        <f t="shared" si="83"/>
        <v>9556.380000000001</v>
      </c>
      <c r="AG147" s="101">
        <f t="shared" si="170"/>
        <v>2866.9140000000007</v>
      </c>
      <c r="AH147" s="76">
        <f t="shared" si="119"/>
        <v>0</v>
      </c>
      <c r="AI147" s="76">
        <f t="shared" si="120"/>
        <v>31536.054000000004</v>
      </c>
      <c r="AJ147" s="82"/>
      <c r="AK147" s="82"/>
      <c r="AL147" s="82"/>
      <c r="AM147" s="99"/>
      <c r="AN147" s="78">
        <f t="shared" si="121"/>
        <v>0</v>
      </c>
      <c r="AO147" s="99"/>
      <c r="AP147" s="78">
        <f t="shared" si="122"/>
        <v>0</v>
      </c>
      <c r="AQ147" s="78">
        <f t="shared" si="171"/>
        <v>0</v>
      </c>
      <c r="AR147" s="78">
        <f t="shared" si="160"/>
        <v>0</v>
      </c>
      <c r="AS147" s="99"/>
      <c r="AT147" s="78">
        <f t="shared" si="125"/>
        <v>0</v>
      </c>
      <c r="AU147" s="99"/>
      <c r="AV147" s="78">
        <f t="shared" si="126"/>
        <v>0</v>
      </c>
      <c r="AW147" s="77">
        <f t="shared" si="134"/>
        <v>0</v>
      </c>
      <c r="AX147" s="78">
        <f t="shared" si="134"/>
        <v>0</v>
      </c>
      <c r="AY147" s="77">
        <f t="shared" si="135"/>
        <v>0</v>
      </c>
      <c r="AZ147" s="78">
        <f t="shared" si="135"/>
        <v>0</v>
      </c>
      <c r="BA147" s="100"/>
      <c r="BB147" s="177"/>
      <c r="BC147" s="177"/>
      <c r="BD147" s="177"/>
      <c r="BE147" s="78">
        <f t="shared" si="127"/>
        <v>0</v>
      </c>
      <c r="BF147" s="43"/>
      <c r="BG147" s="43"/>
      <c r="BH147" s="43"/>
      <c r="BI147" s="76">
        <f t="shared" si="158"/>
        <v>0</v>
      </c>
      <c r="BJ147" s="101"/>
      <c r="BK147" s="76">
        <f t="shared" si="161"/>
        <v>0</v>
      </c>
      <c r="BL147" s="101"/>
      <c r="BM147" s="101">
        <f t="shared" si="162"/>
        <v>0</v>
      </c>
      <c r="BN147" s="76">
        <f t="shared" si="84"/>
        <v>4</v>
      </c>
      <c r="BO147" s="76">
        <f>(AE147+AF147)*35%</f>
        <v>10034.199000000001</v>
      </c>
      <c r="BP147" s="378"/>
      <c r="BQ147" s="101">
        <f t="shared" si="131"/>
        <v>0</v>
      </c>
      <c r="BR147" s="76">
        <f t="shared" si="132"/>
        <v>10034.199000000001</v>
      </c>
      <c r="BS147" s="76">
        <f t="shared" si="76"/>
        <v>21979.674000000003</v>
      </c>
      <c r="BT147" s="76">
        <f t="shared" si="77"/>
        <v>0</v>
      </c>
      <c r="BU147" s="76">
        <f t="shared" si="78"/>
        <v>19590.579000000002</v>
      </c>
      <c r="BV147" s="76">
        <f t="shared" si="79"/>
        <v>41570.253000000004</v>
      </c>
      <c r="BW147" s="173">
        <f t="shared" si="80"/>
        <v>498843.03600000008</v>
      </c>
      <c r="BX147" s="370" t="s">
        <v>270</v>
      </c>
    </row>
    <row r="148" spans="1:77" s="11" customFormat="1" ht="14.25" customHeight="1" x14ac:dyDescent="0.3">
      <c r="A148" s="243">
        <v>6</v>
      </c>
      <c r="B148" s="48" t="s">
        <v>77</v>
      </c>
      <c r="C148" s="48" t="s">
        <v>350</v>
      </c>
      <c r="D148" s="70" t="s">
        <v>61</v>
      </c>
      <c r="E148" s="71" t="s">
        <v>162</v>
      </c>
      <c r="F148" s="86">
        <v>78</v>
      </c>
      <c r="G148" s="87">
        <v>43304</v>
      </c>
      <c r="H148" s="87">
        <v>45130</v>
      </c>
      <c r="I148" s="86" t="s">
        <v>182</v>
      </c>
      <c r="J148" s="70" t="s">
        <v>58</v>
      </c>
      <c r="K148" s="70" t="s">
        <v>64</v>
      </c>
      <c r="L148" s="74">
        <v>28.03</v>
      </c>
      <c r="M148" s="70">
        <v>5.41</v>
      </c>
      <c r="N148" s="75">
        <v>17697</v>
      </c>
      <c r="O148" s="76">
        <v>95740.77</v>
      </c>
      <c r="P148" s="70">
        <v>1</v>
      </c>
      <c r="Q148" s="70"/>
      <c r="R148" s="70"/>
      <c r="S148" s="70"/>
      <c r="T148" s="70"/>
      <c r="U148" s="70"/>
      <c r="V148" s="70">
        <f t="shared" si="136"/>
        <v>1</v>
      </c>
      <c r="W148" s="70">
        <f t="shared" si="117"/>
        <v>0</v>
      </c>
      <c r="X148" s="70">
        <f t="shared" si="117"/>
        <v>0</v>
      </c>
      <c r="Y148" s="76">
        <f t="shared" si="57"/>
        <v>5318.9316666666673</v>
      </c>
      <c r="Z148" s="76">
        <f t="shared" si="58"/>
        <v>0</v>
      </c>
      <c r="AA148" s="76">
        <f t="shared" si="59"/>
        <v>0</v>
      </c>
      <c r="AB148" s="76">
        <f t="shared" si="60"/>
        <v>0</v>
      </c>
      <c r="AC148" s="76">
        <f t="shared" si="61"/>
        <v>0</v>
      </c>
      <c r="AD148" s="76">
        <f t="shared" si="62"/>
        <v>0</v>
      </c>
      <c r="AE148" s="76">
        <f t="shared" si="63"/>
        <v>5318.9316666666673</v>
      </c>
      <c r="AF148" s="76">
        <f t="shared" si="83"/>
        <v>2659.4658333333336</v>
      </c>
      <c r="AG148" s="101">
        <f t="shared" si="170"/>
        <v>797.83975000000009</v>
      </c>
      <c r="AH148" s="76">
        <f t="shared" si="119"/>
        <v>0</v>
      </c>
      <c r="AI148" s="76">
        <f t="shared" si="120"/>
        <v>8776.2372500000019</v>
      </c>
      <c r="AJ148" s="100"/>
      <c r="AK148" s="82"/>
      <c r="AL148" s="82"/>
      <c r="AM148" s="83"/>
      <c r="AN148" s="78">
        <f t="shared" si="121"/>
        <v>0</v>
      </c>
      <c r="AO148" s="83">
        <v>0</v>
      </c>
      <c r="AP148" s="78">
        <f t="shared" si="122"/>
        <v>0</v>
      </c>
      <c r="AQ148" s="78">
        <f t="shared" si="171"/>
        <v>0</v>
      </c>
      <c r="AR148" s="78">
        <f t="shared" si="160"/>
        <v>0</v>
      </c>
      <c r="AS148" s="83"/>
      <c r="AT148" s="78">
        <f t="shared" si="125"/>
        <v>0</v>
      </c>
      <c r="AU148" s="78"/>
      <c r="AV148" s="78">
        <f t="shared" si="126"/>
        <v>0</v>
      </c>
      <c r="AW148" s="77">
        <f t="shared" si="134"/>
        <v>0</v>
      </c>
      <c r="AX148" s="78">
        <f t="shared" si="134"/>
        <v>0</v>
      </c>
      <c r="AY148" s="77">
        <f t="shared" si="135"/>
        <v>0</v>
      </c>
      <c r="AZ148" s="78">
        <f t="shared" si="135"/>
        <v>0</v>
      </c>
      <c r="BA148" s="84"/>
      <c r="BB148" s="84"/>
      <c r="BC148" s="84"/>
      <c r="BD148" s="84"/>
      <c r="BE148" s="78">
        <f t="shared" si="127"/>
        <v>0</v>
      </c>
      <c r="BF148" s="70"/>
      <c r="BG148" s="70"/>
      <c r="BH148" s="70"/>
      <c r="BI148" s="76">
        <f t="shared" si="158"/>
        <v>0</v>
      </c>
      <c r="BJ148" s="76"/>
      <c r="BK148" s="76">
        <f t="shared" si="161"/>
        <v>0</v>
      </c>
      <c r="BL148" s="76"/>
      <c r="BM148" s="76">
        <f t="shared" si="162"/>
        <v>0</v>
      </c>
      <c r="BN148" s="76">
        <f t="shared" si="84"/>
        <v>1</v>
      </c>
      <c r="BO148" s="76">
        <f t="shared" si="73"/>
        <v>3191.3590000000004</v>
      </c>
      <c r="BP148" s="339"/>
      <c r="BQ148" s="101">
        <f t="shared" si="131"/>
        <v>0</v>
      </c>
      <c r="BR148" s="76">
        <f t="shared" si="132"/>
        <v>3191.3590000000004</v>
      </c>
      <c r="BS148" s="76">
        <f t="shared" si="76"/>
        <v>6116.7714166666674</v>
      </c>
      <c r="BT148" s="76">
        <f t="shared" si="77"/>
        <v>0</v>
      </c>
      <c r="BU148" s="76">
        <f t="shared" si="78"/>
        <v>5850.824833333334</v>
      </c>
      <c r="BV148" s="76">
        <f t="shared" si="79"/>
        <v>11967.596250000002</v>
      </c>
      <c r="BW148" s="173">
        <f t="shared" si="80"/>
        <v>143611.15500000003</v>
      </c>
      <c r="BX148" s="370" t="s">
        <v>266</v>
      </c>
      <c r="BY148" s="12"/>
    </row>
    <row r="149" spans="1:77" s="2" customFormat="1" ht="14.25" customHeight="1" x14ac:dyDescent="0.3">
      <c r="A149" s="244">
        <v>7</v>
      </c>
      <c r="B149" s="48" t="s">
        <v>176</v>
      </c>
      <c r="C149" s="48" t="s">
        <v>111</v>
      </c>
      <c r="D149" s="43" t="s">
        <v>108</v>
      </c>
      <c r="E149" s="93" t="s">
        <v>226</v>
      </c>
      <c r="F149" s="97">
        <v>52</v>
      </c>
      <c r="G149" s="98">
        <v>42559</v>
      </c>
      <c r="H149" s="98">
        <v>44385</v>
      </c>
      <c r="I149" s="97" t="s">
        <v>227</v>
      </c>
      <c r="J149" s="43">
        <v>1</v>
      </c>
      <c r="K149" s="43" t="s">
        <v>110</v>
      </c>
      <c r="L149" s="89">
        <v>31.05</v>
      </c>
      <c r="M149" s="89">
        <v>4.3899999999999997</v>
      </c>
      <c r="N149" s="108">
        <v>17697</v>
      </c>
      <c r="O149" s="76">
        <f t="shared" si="159"/>
        <v>77689.829999999987</v>
      </c>
      <c r="P149" s="43">
        <v>9</v>
      </c>
      <c r="Q149" s="43"/>
      <c r="R149" s="43"/>
      <c r="S149" s="43"/>
      <c r="T149" s="43"/>
      <c r="U149" s="43"/>
      <c r="V149" s="70">
        <f t="shared" si="136"/>
        <v>9</v>
      </c>
      <c r="W149" s="70">
        <f t="shared" si="117"/>
        <v>0</v>
      </c>
      <c r="X149" s="70">
        <f t="shared" si="117"/>
        <v>0</v>
      </c>
      <c r="Y149" s="76">
        <f t="shared" si="57"/>
        <v>38844.914999999994</v>
      </c>
      <c r="Z149" s="76">
        <f t="shared" si="58"/>
        <v>0</v>
      </c>
      <c r="AA149" s="76">
        <f t="shared" si="59"/>
        <v>0</v>
      </c>
      <c r="AB149" s="76">
        <f t="shared" si="60"/>
        <v>0</v>
      </c>
      <c r="AC149" s="76">
        <f t="shared" si="61"/>
        <v>0</v>
      </c>
      <c r="AD149" s="76">
        <f t="shared" si="62"/>
        <v>0</v>
      </c>
      <c r="AE149" s="76">
        <f t="shared" si="63"/>
        <v>38844.914999999994</v>
      </c>
      <c r="AF149" s="76">
        <f t="shared" si="83"/>
        <v>19422.457499999997</v>
      </c>
      <c r="AG149" s="101">
        <f t="shared" si="170"/>
        <v>5826.7372499999992</v>
      </c>
      <c r="AH149" s="76">
        <f t="shared" si="119"/>
        <v>0</v>
      </c>
      <c r="AI149" s="76">
        <f t="shared" si="120"/>
        <v>64094.109749999989</v>
      </c>
      <c r="AJ149" s="100"/>
      <c r="AK149" s="100"/>
      <c r="AL149" s="100"/>
      <c r="AM149" s="100"/>
      <c r="AN149" s="78">
        <f t="shared" si="121"/>
        <v>0</v>
      </c>
      <c r="AO149" s="99"/>
      <c r="AP149" s="78">
        <f t="shared" si="122"/>
        <v>0</v>
      </c>
      <c r="AQ149" s="78"/>
      <c r="AR149" s="78">
        <f t="shared" si="160"/>
        <v>0</v>
      </c>
      <c r="AS149" s="99"/>
      <c r="AT149" s="78">
        <f t="shared" si="125"/>
        <v>0</v>
      </c>
      <c r="AU149" s="99"/>
      <c r="AV149" s="78">
        <f t="shared" si="126"/>
        <v>0</v>
      </c>
      <c r="AW149" s="77">
        <f t="shared" si="134"/>
        <v>0</v>
      </c>
      <c r="AX149" s="78">
        <f t="shared" si="134"/>
        <v>0</v>
      </c>
      <c r="AY149" s="77">
        <f t="shared" si="135"/>
        <v>0</v>
      </c>
      <c r="AZ149" s="78">
        <f t="shared" si="135"/>
        <v>0</v>
      </c>
      <c r="BA149" s="100"/>
      <c r="BB149" s="177"/>
      <c r="BC149" s="177"/>
      <c r="BD149" s="177"/>
      <c r="BE149" s="78">
        <f t="shared" si="127"/>
        <v>0</v>
      </c>
      <c r="BF149" s="43"/>
      <c r="BG149" s="43"/>
      <c r="BH149" s="43"/>
      <c r="BI149" s="76">
        <f t="shared" si="158"/>
        <v>0</v>
      </c>
      <c r="BJ149" s="101"/>
      <c r="BK149" s="101">
        <f t="shared" si="161"/>
        <v>0</v>
      </c>
      <c r="BL149" s="101"/>
      <c r="BM149" s="101">
        <f t="shared" si="162"/>
        <v>0</v>
      </c>
      <c r="BN149" s="76"/>
      <c r="BO149" s="76"/>
      <c r="BP149" s="378"/>
      <c r="BQ149" s="101">
        <f t="shared" si="131"/>
        <v>0</v>
      </c>
      <c r="BR149" s="76">
        <f t="shared" si="132"/>
        <v>0</v>
      </c>
      <c r="BS149" s="76">
        <f t="shared" si="76"/>
        <v>44671.652249999992</v>
      </c>
      <c r="BT149" s="76">
        <f t="shared" si="77"/>
        <v>0</v>
      </c>
      <c r="BU149" s="76">
        <f t="shared" si="78"/>
        <v>19422.457499999997</v>
      </c>
      <c r="BV149" s="76">
        <f t="shared" si="79"/>
        <v>64094.109749999989</v>
      </c>
      <c r="BW149" s="173">
        <f t="shared" si="80"/>
        <v>769129.31699999981</v>
      </c>
      <c r="BX149" s="370"/>
    </row>
    <row r="150" spans="1:77" s="2" customFormat="1" ht="14.25" customHeight="1" x14ac:dyDescent="0.3">
      <c r="A150" s="243">
        <v>8</v>
      </c>
      <c r="B150" s="48" t="s">
        <v>136</v>
      </c>
      <c r="C150" s="48" t="s">
        <v>63</v>
      </c>
      <c r="D150" s="43" t="s">
        <v>61</v>
      </c>
      <c r="E150" s="108" t="s">
        <v>160</v>
      </c>
      <c r="F150" s="48">
        <v>64</v>
      </c>
      <c r="G150" s="148" t="s">
        <v>535</v>
      </c>
      <c r="H150" s="148">
        <v>44646</v>
      </c>
      <c r="I150" s="48" t="s">
        <v>63</v>
      </c>
      <c r="J150" s="43" t="s">
        <v>296</v>
      </c>
      <c r="K150" s="43" t="s">
        <v>68</v>
      </c>
      <c r="L150" s="89">
        <v>18.04</v>
      </c>
      <c r="M150" s="43">
        <v>4.99</v>
      </c>
      <c r="N150" s="108">
        <v>17697</v>
      </c>
      <c r="O150" s="76">
        <f t="shared" si="159"/>
        <v>88308.03</v>
      </c>
      <c r="P150" s="43">
        <v>2</v>
      </c>
      <c r="Q150" s="43"/>
      <c r="R150" s="43"/>
      <c r="S150" s="43"/>
      <c r="T150" s="43"/>
      <c r="U150" s="43"/>
      <c r="V150" s="70">
        <f t="shared" si="136"/>
        <v>2</v>
      </c>
      <c r="W150" s="70">
        <f t="shared" si="117"/>
        <v>0</v>
      </c>
      <c r="X150" s="70">
        <f t="shared" si="117"/>
        <v>0</v>
      </c>
      <c r="Y150" s="76">
        <f t="shared" si="57"/>
        <v>9812.003333333334</v>
      </c>
      <c r="Z150" s="76">
        <f t="shared" si="58"/>
        <v>0</v>
      </c>
      <c r="AA150" s="76">
        <f t="shared" si="59"/>
        <v>0</v>
      </c>
      <c r="AB150" s="76">
        <f t="shared" si="60"/>
        <v>0</v>
      </c>
      <c r="AC150" s="76">
        <f t="shared" si="61"/>
        <v>0</v>
      </c>
      <c r="AD150" s="76">
        <f t="shared" si="62"/>
        <v>0</v>
      </c>
      <c r="AE150" s="76">
        <f t="shared" si="63"/>
        <v>9812.003333333334</v>
      </c>
      <c r="AF150" s="76">
        <f t="shared" si="83"/>
        <v>4906.001666666667</v>
      </c>
      <c r="AG150" s="101"/>
      <c r="AH150" s="76">
        <f t="shared" si="119"/>
        <v>0</v>
      </c>
      <c r="AI150" s="76">
        <f t="shared" si="120"/>
        <v>14718.005000000001</v>
      </c>
      <c r="AJ150" s="100"/>
      <c r="AK150" s="100"/>
      <c r="AL150" s="100"/>
      <c r="AM150" s="100"/>
      <c r="AN150" s="78">
        <f t="shared" si="121"/>
        <v>0</v>
      </c>
      <c r="AO150" s="99"/>
      <c r="AP150" s="78">
        <f t="shared" si="122"/>
        <v>0</v>
      </c>
      <c r="AQ150" s="78">
        <f>AM150+AO150</f>
        <v>0</v>
      </c>
      <c r="AR150" s="78">
        <f t="shared" si="160"/>
        <v>0</v>
      </c>
      <c r="AS150" s="99"/>
      <c r="AT150" s="78">
        <f t="shared" si="125"/>
        <v>0</v>
      </c>
      <c r="AU150" s="99"/>
      <c r="AV150" s="78">
        <f t="shared" si="126"/>
        <v>0</v>
      </c>
      <c r="AW150" s="77">
        <f t="shared" si="134"/>
        <v>0</v>
      </c>
      <c r="AX150" s="78">
        <f t="shared" si="134"/>
        <v>0</v>
      </c>
      <c r="AY150" s="77">
        <f t="shared" si="135"/>
        <v>0</v>
      </c>
      <c r="AZ150" s="78">
        <f t="shared" si="135"/>
        <v>0</v>
      </c>
      <c r="BA150" s="100"/>
      <c r="BB150" s="100"/>
      <c r="BC150" s="100"/>
      <c r="BD150" s="100"/>
      <c r="BE150" s="78">
        <f t="shared" si="127"/>
        <v>0</v>
      </c>
      <c r="BF150" s="43"/>
      <c r="BG150" s="43"/>
      <c r="BH150" s="43"/>
      <c r="BI150" s="76">
        <f t="shared" si="158"/>
        <v>0</v>
      </c>
      <c r="BJ150" s="101"/>
      <c r="BK150" s="101">
        <f t="shared" si="161"/>
        <v>0</v>
      </c>
      <c r="BL150" s="101"/>
      <c r="BM150" s="101">
        <f t="shared" si="162"/>
        <v>0</v>
      </c>
      <c r="BN150" s="76"/>
      <c r="BO150" s="76"/>
      <c r="BP150" s="378"/>
      <c r="BQ150" s="101">
        <f t="shared" si="131"/>
        <v>0</v>
      </c>
      <c r="BR150" s="76">
        <f t="shared" si="132"/>
        <v>0</v>
      </c>
      <c r="BS150" s="76">
        <f t="shared" si="76"/>
        <v>9812.003333333334</v>
      </c>
      <c r="BT150" s="76">
        <f t="shared" si="77"/>
        <v>0</v>
      </c>
      <c r="BU150" s="76">
        <f t="shared" si="78"/>
        <v>4906.001666666667</v>
      </c>
      <c r="BV150" s="76">
        <f t="shared" si="79"/>
        <v>14718.005000000001</v>
      </c>
      <c r="BW150" s="173">
        <f t="shared" si="80"/>
        <v>176616.06</v>
      </c>
      <c r="BX150" s="370"/>
    </row>
    <row r="151" spans="1:77" s="1" customFormat="1" ht="14.25" customHeight="1" x14ac:dyDescent="0.3">
      <c r="A151" s="244"/>
      <c r="B151" s="115" t="s">
        <v>135</v>
      </c>
      <c r="C151" s="115"/>
      <c r="D151" s="113"/>
      <c r="E151" s="93" t="s">
        <v>59</v>
      </c>
      <c r="F151" s="121"/>
      <c r="G151" s="122"/>
      <c r="H151" s="122"/>
      <c r="I151" s="121"/>
      <c r="J151" s="113"/>
      <c r="K151" s="113"/>
      <c r="L151" s="89"/>
      <c r="M151" s="157"/>
      <c r="N151" s="114"/>
      <c r="O151" s="120">
        <f>O152+O154+O155+O156+O157+O158+O161+O162+O163+O164+O165+O166+O167+O153+O159+O160+O168</f>
        <v>1454162.49</v>
      </c>
      <c r="P151" s="120">
        <f t="shared" ref="P151:BW151" si="172">P152+P154+P155+P156+P157+P158+P161+P162+P163+P164+P165+P166+P167+P153+P159+P160+P168</f>
        <v>22</v>
      </c>
      <c r="Q151" s="120">
        <f t="shared" si="172"/>
        <v>36.5</v>
      </c>
      <c r="R151" s="120">
        <f t="shared" si="172"/>
        <v>0</v>
      </c>
      <c r="S151" s="120">
        <f t="shared" si="172"/>
        <v>0</v>
      </c>
      <c r="T151" s="120">
        <f t="shared" si="172"/>
        <v>0</v>
      </c>
      <c r="U151" s="120">
        <f t="shared" si="172"/>
        <v>0</v>
      </c>
      <c r="V151" s="120">
        <f t="shared" si="172"/>
        <v>22</v>
      </c>
      <c r="W151" s="120">
        <f t="shared" si="172"/>
        <v>36.5</v>
      </c>
      <c r="X151" s="120">
        <f t="shared" si="172"/>
        <v>0</v>
      </c>
      <c r="Y151" s="120">
        <f t="shared" si="172"/>
        <v>104884.22</v>
      </c>
      <c r="Z151" s="120">
        <f t="shared" si="172"/>
        <v>176370.26833333334</v>
      </c>
      <c r="AA151" s="120">
        <f t="shared" si="172"/>
        <v>0</v>
      </c>
      <c r="AB151" s="120">
        <f t="shared" si="172"/>
        <v>0</v>
      </c>
      <c r="AC151" s="120">
        <f t="shared" si="172"/>
        <v>0</v>
      </c>
      <c r="AD151" s="120">
        <f t="shared" si="172"/>
        <v>0</v>
      </c>
      <c r="AE151" s="120">
        <f t="shared" si="172"/>
        <v>281254.48833333334</v>
      </c>
      <c r="AF151" s="76">
        <f t="shared" si="83"/>
        <v>140627.24416666667</v>
      </c>
      <c r="AG151" s="120">
        <f t="shared" si="172"/>
        <v>29629.202250000002</v>
      </c>
      <c r="AH151" s="120">
        <f t="shared" si="172"/>
        <v>0</v>
      </c>
      <c r="AI151" s="120">
        <f t="shared" si="172"/>
        <v>451510.93475000007</v>
      </c>
      <c r="AJ151" s="120">
        <f t="shared" si="172"/>
        <v>0</v>
      </c>
      <c r="AK151" s="120">
        <f t="shared" si="172"/>
        <v>0</v>
      </c>
      <c r="AL151" s="120">
        <f t="shared" si="172"/>
        <v>0</v>
      </c>
      <c r="AM151" s="120">
        <f t="shared" si="172"/>
        <v>0</v>
      </c>
      <c r="AN151" s="120">
        <f t="shared" si="172"/>
        <v>0</v>
      </c>
      <c r="AO151" s="120">
        <f t="shared" si="172"/>
        <v>0</v>
      </c>
      <c r="AP151" s="120">
        <f t="shared" si="172"/>
        <v>0</v>
      </c>
      <c r="AQ151" s="120">
        <f t="shared" si="172"/>
        <v>0</v>
      </c>
      <c r="AR151" s="120">
        <f t="shared" si="172"/>
        <v>0</v>
      </c>
      <c r="AS151" s="120">
        <f t="shared" si="172"/>
        <v>0</v>
      </c>
      <c r="AT151" s="120">
        <f t="shared" si="172"/>
        <v>0</v>
      </c>
      <c r="AU151" s="120">
        <f t="shared" si="172"/>
        <v>0</v>
      </c>
      <c r="AV151" s="120">
        <f t="shared" si="172"/>
        <v>0</v>
      </c>
      <c r="AW151" s="120">
        <f t="shared" si="172"/>
        <v>0</v>
      </c>
      <c r="AX151" s="120">
        <f t="shared" si="172"/>
        <v>0</v>
      </c>
      <c r="AY151" s="120">
        <f t="shared" si="172"/>
        <v>0</v>
      </c>
      <c r="AZ151" s="120">
        <f t="shared" si="172"/>
        <v>0</v>
      </c>
      <c r="BA151" s="120">
        <f t="shared" si="172"/>
        <v>0</v>
      </c>
      <c r="BB151" s="120">
        <f t="shared" si="172"/>
        <v>0</v>
      </c>
      <c r="BC151" s="120">
        <f t="shared" si="172"/>
        <v>0</v>
      </c>
      <c r="BD151" s="120">
        <f t="shared" si="172"/>
        <v>0</v>
      </c>
      <c r="BE151" s="120">
        <f t="shared" si="172"/>
        <v>0</v>
      </c>
      <c r="BF151" s="120">
        <f t="shared" si="172"/>
        <v>0</v>
      </c>
      <c r="BG151" s="120">
        <f t="shared" si="172"/>
        <v>0</v>
      </c>
      <c r="BH151" s="120">
        <f t="shared" si="172"/>
        <v>0</v>
      </c>
      <c r="BI151" s="120">
        <f t="shared" si="172"/>
        <v>0</v>
      </c>
      <c r="BJ151" s="120">
        <f t="shared" si="172"/>
        <v>58.5</v>
      </c>
      <c r="BK151" s="120">
        <f t="shared" si="172"/>
        <v>105470.43312500001</v>
      </c>
      <c r="BL151" s="120">
        <f t="shared" si="172"/>
        <v>0</v>
      </c>
      <c r="BM151" s="120">
        <f t="shared" si="172"/>
        <v>0</v>
      </c>
      <c r="BN151" s="120">
        <f t="shared" si="172"/>
        <v>37.5</v>
      </c>
      <c r="BO151" s="120">
        <f t="shared" si="172"/>
        <v>96624.145250000001</v>
      </c>
      <c r="BP151" s="180">
        <f t="shared" si="172"/>
        <v>49</v>
      </c>
      <c r="BQ151" s="120">
        <f t="shared" si="172"/>
        <v>19270.611111111109</v>
      </c>
      <c r="BR151" s="120">
        <f t="shared" si="172"/>
        <v>221365.18948611111</v>
      </c>
      <c r="BS151" s="120">
        <f t="shared" si="172"/>
        <v>330154.30169444432</v>
      </c>
      <c r="BT151" s="120">
        <f t="shared" si="172"/>
        <v>105470.43312500001</v>
      </c>
      <c r="BU151" s="120">
        <f t="shared" si="172"/>
        <v>237251.3894166667</v>
      </c>
      <c r="BV151" s="120">
        <f t="shared" si="172"/>
        <v>672876.12423611106</v>
      </c>
      <c r="BW151" s="120">
        <f t="shared" si="172"/>
        <v>8074513.4908333346</v>
      </c>
      <c r="BX151" s="370"/>
    </row>
    <row r="152" spans="1:77" s="3" customFormat="1" ht="14.25" customHeight="1" x14ac:dyDescent="0.3">
      <c r="A152" s="244">
        <v>1</v>
      </c>
      <c r="B152" s="48" t="s">
        <v>280</v>
      </c>
      <c r="C152" s="48" t="s">
        <v>424</v>
      </c>
      <c r="D152" s="43" t="s">
        <v>61</v>
      </c>
      <c r="E152" s="108" t="s">
        <v>281</v>
      </c>
      <c r="F152" s="86">
        <v>162</v>
      </c>
      <c r="G152" s="87">
        <v>43304</v>
      </c>
      <c r="H152" s="104" t="s">
        <v>282</v>
      </c>
      <c r="I152" s="86" t="s">
        <v>185</v>
      </c>
      <c r="J152" s="43" t="s">
        <v>58</v>
      </c>
      <c r="K152" s="43" t="s">
        <v>64</v>
      </c>
      <c r="L152" s="89">
        <v>19.03</v>
      </c>
      <c r="M152" s="43">
        <v>5.24</v>
      </c>
      <c r="N152" s="108">
        <v>17697</v>
      </c>
      <c r="O152" s="76">
        <f>N152*M152</f>
        <v>92732.28</v>
      </c>
      <c r="P152" s="43">
        <v>7</v>
      </c>
      <c r="Q152" s="43"/>
      <c r="R152" s="43"/>
      <c r="S152" s="43">
        <v>0</v>
      </c>
      <c r="T152" s="43">
        <v>0</v>
      </c>
      <c r="U152" s="43">
        <v>0</v>
      </c>
      <c r="V152" s="70">
        <f t="shared" si="136"/>
        <v>7</v>
      </c>
      <c r="W152" s="70">
        <f t="shared" si="117"/>
        <v>0</v>
      </c>
      <c r="X152" s="70">
        <f t="shared" si="117"/>
        <v>0</v>
      </c>
      <c r="Y152" s="76">
        <f t="shared" ref="Y152:Y218" si="173">SUM(O152/18*P152)</f>
        <v>36062.55333333333</v>
      </c>
      <c r="Z152" s="76">
        <f t="shared" ref="Z152:Z218" si="174">SUM(O152/18*Q152)</f>
        <v>0</v>
      </c>
      <c r="AA152" s="76">
        <f t="shared" ref="AA152:AA218" si="175">SUM(O152/18*R152)</f>
        <v>0</v>
      </c>
      <c r="AB152" s="76">
        <f t="shared" ref="AB152:AB218" si="176">SUM(O152/18*S152)</f>
        <v>0</v>
      </c>
      <c r="AC152" s="76">
        <f t="shared" ref="AC152:AC218" si="177">SUM(O152/18*T152)</f>
        <v>0</v>
      </c>
      <c r="AD152" s="76">
        <f t="shared" ref="AD152:AD218" si="178">SUM(O152/18*U152)</f>
        <v>0</v>
      </c>
      <c r="AE152" s="76">
        <f t="shared" ref="AE152:AE218" si="179">SUM(Y152:AD152)</f>
        <v>36062.55333333333</v>
      </c>
      <c r="AF152" s="76">
        <f t="shared" si="83"/>
        <v>18031.276666666665</v>
      </c>
      <c r="AG152" s="76">
        <f t="shared" ref="AG152:AG153" si="180">(AE152+AF152)*10%</f>
        <v>5409.3829999999998</v>
      </c>
      <c r="AH152" s="76">
        <f t="shared" si="119"/>
        <v>0</v>
      </c>
      <c r="AI152" s="76">
        <f t="shared" si="120"/>
        <v>59503.212999999996</v>
      </c>
      <c r="AJ152" s="100"/>
      <c r="AK152" s="100"/>
      <c r="AL152" s="82"/>
      <c r="AM152" s="100"/>
      <c r="AN152" s="78">
        <f t="shared" si="121"/>
        <v>0</v>
      </c>
      <c r="AO152" s="99"/>
      <c r="AP152" s="78">
        <f t="shared" si="122"/>
        <v>0</v>
      </c>
      <c r="AQ152" s="78">
        <f t="shared" ref="AQ152:AQ154" si="181">AM152+AO152</f>
        <v>0</v>
      </c>
      <c r="AR152" s="78">
        <f t="shared" si="160"/>
        <v>0</v>
      </c>
      <c r="AS152" s="99"/>
      <c r="AT152" s="78">
        <f t="shared" si="125"/>
        <v>0</v>
      </c>
      <c r="AU152" s="99"/>
      <c r="AV152" s="78">
        <f t="shared" si="126"/>
        <v>0</v>
      </c>
      <c r="AW152" s="77">
        <f t="shared" si="134"/>
        <v>0</v>
      </c>
      <c r="AX152" s="78">
        <f t="shared" si="134"/>
        <v>0</v>
      </c>
      <c r="AY152" s="77">
        <f t="shared" si="135"/>
        <v>0</v>
      </c>
      <c r="AZ152" s="78">
        <f t="shared" si="135"/>
        <v>0</v>
      </c>
      <c r="BA152" s="100"/>
      <c r="BB152" s="177"/>
      <c r="BC152" s="177"/>
      <c r="BD152" s="177"/>
      <c r="BE152" s="78">
        <f t="shared" si="127"/>
        <v>0</v>
      </c>
      <c r="BF152" s="43"/>
      <c r="BG152" s="43"/>
      <c r="BH152" s="43"/>
      <c r="BI152" s="76">
        <f t="shared" si="158"/>
        <v>0</v>
      </c>
      <c r="BJ152" s="101">
        <f>V152+W152+X152</f>
        <v>7</v>
      </c>
      <c r="BK152" s="101">
        <f t="shared" si="161"/>
        <v>13523.457499999999</v>
      </c>
      <c r="BL152" s="101"/>
      <c r="BM152" s="101">
        <f>(O152/18*BL152)*30%</f>
        <v>0</v>
      </c>
      <c r="BN152" s="76">
        <f t="shared" ref="BN152:BN219" si="182">V152+W152+X152</f>
        <v>7</v>
      </c>
      <c r="BO152" s="76">
        <f t="shared" si="73"/>
        <v>21637.531999999999</v>
      </c>
      <c r="BP152" s="339">
        <v>7</v>
      </c>
      <c r="BQ152" s="101">
        <f>7079/18*BP152</f>
        <v>2752.9444444444443</v>
      </c>
      <c r="BR152" s="76">
        <f t="shared" si="132"/>
        <v>37913.933944444441</v>
      </c>
      <c r="BS152" s="76">
        <f t="shared" ref="BS152:BS218" si="183">AE152+AG152+AH152+AJ152+AK152+AL152+BI152+BQ152</f>
        <v>44224.880777777777</v>
      </c>
      <c r="BT152" s="76">
        <f t="shared" ref="BT152:BT218" si="184">AZ152+BE152+BK152+BM152</f>
        <v>13523.457499999999</v>
      </c>
      <c r="BU152" s="76">
        <f t="shared" ref="BU152:BU218" si="185">AF152+BO152</f>
        <v>39668.808666666664</v>
      </c>
      <c r="BV152" s="76">
        <f t="shared" ref="BV152:BV218" si="186">SUM(AI152+BR152)</f>
        <v>97417.146944444437</v>
      </c>
      <c r="BW152" s="173">
        <f t="shared" ref="BW152:BW218" si="187">BV152*12</f>
        <v>1169005.7633333332</v>
      </c>
      <c r="BX152" s="370" t="s">
        <v>339</v>
      </c>
    </row>
    <row r="153" spans="1:77" s="1" customFormat="1" ht="14.25" customHeight="1" x14ac:dyDescent="0.3">
      <c r="A153" s="245">
        <v>2</v>
      </c>
      <c r="B153" s="48" t="s">
        <v>173</v>
      </c>
      <c r="C153" s="48" t="s">
        <v>425</v>
      </c>
      <c r="D153" s="43" t="s">
        <v>61</v>
      </c>
      <c r="E153" s="108" t="s">
        <v>307</v>
      </c>
      <c r="F153" s="86">
        <v>53</v>
      </c>
      <c r="G153" s="87">
        <v>42559</v>
      </c>
      <c r="H153" s="87">
        <v>44385</v>
      </c>
      <c r="I153" s="86" t="s">
        <v>185</v>
      </c>
      <c r="J153" s="43" t="s">
        <v>71</v>
      </c>
      <c r="K153" s="43" t="s">
        <v>72</v>
      </c>
      <c r="L153" s="89">
        <v>24.04</v>
      </c>
      <c r="M153" s="43">
        <v>5.12</v>
      </c>
      <c r="N153" s="75">
        <v>17697</v>
      </c>
      <c r="O153" s="76">
        <f t="shared" ref="O153:O168" si="188">N153*M153</f>
        <v>90608.639999999999</v>
      </c>
      <c r="P153" s="43">
        <v>4</v>
      </c>
      <c r="Q153" s="43"/>
      <c r="R153" s="43"/>
      <c r="S153" s="43"/>
      <c r="T153" s="43"/>
      <c r="U153" s="43"/>
      <c r="V153" s="70">
        <f t="shared" si="136"/>
        <v>4</v>
      </c>
      <c r="W153" s="70">
        <f t="shared" si="117"/>
        <v>0</v>
      </c>
      <c r="X153" s="70">
        <f t="shared" si="117"/>
        <v>0</v>
      </c>
      <c r="Y153" s="76">
        <f t="shared" si="173"/>
        <v>20135.253333333334</v>
      </c>
      <c r="Z153" s="76">
        <f t="shared" si="174"/>
        <v>0</v>
      </c>
      <c r="AA153" s="76">
        <f t="shared" si="175"/>
        <v>0</v>
      </c>
      <c r="AB153" s="76">
        <f t="shared" si="176"/>
        <v>0</v>
      </c>
      <c r="AC153" s="76">
        <f t="shared" si="177"/>
        <v>0</v>
      </c>
      <c r="AD153" s="76">
        <f t="shared" si="178"/>
        <v>0</v>
      </c>
      <c r="AE153" s="76">
        <f t="shared" si="179"/>
        <v>20135.253333333334</v>
      </c>
      <c r="AF153" s="76">
        <f t="shared" ref="AF153:AF216" si="189">AE153*50%</f>
        <v>10067.626666666667</v>
      </c>
      <c r="AG153" s="76">
        <f t="shared" si="180"/>
        <v>3020.2880000000005</v>
      </c>
      <c r="AH153" s="76">
        <f t="shared" si="119"/>
        <v>0</v>
      </c>
      <c r="AI153" s="76">
        <f t="shared" si="120"/>
        <v>33223.168000000005</v>
      </c>
      <c r="AJ153" s="100"/>
      <c r="AK153" s="100"/>
      <c r="AL153" s="82"/>
      <c r="AM153" s="100"/>
      <c r="AN153" s="78">
        <f t="shared" si="121"/>
        <v>0</v>
      </c>
      <c r="AO153" s="99"/>
      <c r="AP153" s="78">
        <f t="shared" si="122"/>
        <v>0</v>
      </c>
      <c r="AQ153" s="78"/>
      <c r="AR153" s="78">
        <f t="shared" si="160"/>
        <v>0</v>
      </c>
      <c r="AS153" s="99"/>
      <c r="AT153" s="78">
        <f t="shared" si="125"/>
        <v>0</v>
      </c>
      <c r="AU153" s="99"/>
      <c r="AV153" s="78">
        <f t="shared" si="126"/>
        <v>0</v>
      </c>
      <c r="AW153" s="77">
        <f t="shared" si="134"/>
        <v>0</v>
      </c>
      <c r="AX153" s="78">
        <f t="shared" si="134"/>
        <v>0</v>
      </c>
      <c r="AY153" s="77">
        <f t="shared" si="135"/>
        <v>0</v>
      </c>
      <c r="AZ153" s="78">
        <f t="shared" si="135"/>
        <v>0</v>
      </c>
      <c r="BA153" s="100"/>
      <c r="BB153" s="177"/>
      <c r="BC153" s="177"/>
      <c r="BD153" s="177"/>
      <c r="BE153" s="78">
        <f t="shared" si="127"/>
        <v>0</v>
      </c>
      <c r="BF153" s="43"/>
      <c r="BG153" s="43"/>
      <c r="BH153" s="43"/>
      <c r="BI153" s="76">
        <f t="shared" si="158"/>
        <v>0</v>
      </c>
      <c r="BJ153" s="101">
        <f t="shared" ref="BJ153:BJ167" si="190">V153+W153+X153</f>
        <v>4</v>
      </c>
      <c r="BK153" s="101">
        <f t="shared" si="161"/>
        <v>7550.7199999999993</v>
      </c>
      <c r="BL153" s="101"/>
      <c r="BM153" s="101"/>
      <c r="BN153" s="76"/>
      <c r="BO153" s="76"/>
      <c r="BP153" s="339">
        <v>2</v>
      </c>
      <c r="BQ153" s="101">
        <f t="shared" ref="BQ153:BQ226" si="191">7079/18*BP153</f>
        <v>786.55555555555554</v>
      </c>
      <c r="BR153" s="76">
        <f t="shared" si="132"/>
        <v>8337.2755555555541</v>
      </c>
      <c r="BS153" s="76">
        <f t="shared" si="183"/>
        <v>23942.096888888889</v>
      </c>
      <c r="BT153" s="76">
        <f t="shared" si="184"/>
        <v>7550.7199999999993</v>
      </c>
      <c r="BU153" s="76">
        <f t="shared" si="185"/>
        <v>10067.626666666667</v>
      </c>
      <c r="BV153" s="76">
        <f t="shared" si="186"/>
        <v>41560.443555555561</v>
      </c>
      <c r="BW153" s="173">
        <f t="shared" si="187"/>
        <v>498725.3226666667</v>
      </c>
      <c r="BX153" s="370"/>
    </row>
    <row r="154" spans="1:77" s="11" customFormat="1" ht="14.25" customHeight="1" x14ac:dyDescent="0.3">
      <c r="A154" s="244">
        <v>3</v>
      </c>
      <c r="B154" s="69" t="s">
        <v>75</v>
      </c>
      <c r="C154" s="69" t="s">
        <v>520</v>
      </c>
      <c r="D154" s="70" t="s">
        <v>61</v>
      </c>
      <c r="E154" s="75" t="s">
        <v>76</v>
      </c>
      <c r="F154" s="86">
        <v>82</v>
      </c>
      <c r="G154" s="87">
        <v>43304</v>
      </c>
      <c r="H154" s="87">
        <v>45130</v>
      </c>
      <c r="I154" s="86" t="s">
        <v>185</v>
      </c>
      <c r="J154" s="70" t="s">
        <v>58</v>
      </c>
      <c r="K154" s="70" t="s">
        <v>64</v>
      </c>
      <c r="L154" s="74">
        <v>26.04</v>
      </c>
      <c r="M154" s="70">
        <v>5.41</v>
      </c>
      <c r="N154" s="75">
        <v>17697</v>
      </c>
      <c r="O154" s="76">
        <f t="shared" si="188"/>
        <v>95740.77</v>
      </c>
      <c r="P154" s="70"/>
      <c r="Q154" s="70">
        <v>4</v>
      </c>
      <c r="R154" s="70"/>
      <c r="S154" s="70"/>
      <c r="T154" s="70"/>
      <c r="U154" s="70"/>
      <c r="V154" s="70">
        <f t="shared" si="136"/>
        <v>0</v>
      </c>
      <c r="W154" s="70">
        <f t="shared" si="117"/>
        <v>4</v>
      </c>
      <c r="X154" s="70">
        <f t="shared" si="117"/>
        <v>0</v>
      </c>
      <c r="Y154" s="76">
        <f t="shared" si="173"/>
        <v>0</v>
      </c>
      <c r="Z154" s="76">
        <f t="shared" si="174"/>
        <v>21275.726666666669</v>
      </c>
      <c r="AA154" s="76">
        <f t="shared" si="175"/>
        <v>0</v>
      </c>
      <c r="AB154" s="76">
        <f t="shared" si="176"/>
        <v>0</v>
      </c>
      <c r="AC154" s="76">
        <f t="shared" si="177"/>
        <v>0</v>
      </c>
      <c r="AD154" s="76">
        <f t="shared" si="178"/>
        <v>0</v>
      </c>
      <c r="AE154" s="76">
        <f t="shared" si="179"/>
        <v>21275.726666666669</v>
      </c>
      <c r="AF154" s="76">
        <f t="shared" si="189"/>
        <v>10637.863333333335</v>
      </c>
      <c r="AG154" s="76">
        <f>(AE154+AF154)*10%</f>
        <v>3191.3590000000004</v>
      </c>
      <c r="AH154" s="76">
        <f t="shared" ref="AH154:AH221" si="192">SUM(N154/18*S154+N154/18*T154+N154/18*U154)*20%</f>
        <v>0</v>
      </c>
      <c r="AI154" s="76">
        <f t="shared" ref="AI154:AI168" si="193">AH154+AG154+AF154+AE154</f>
        <v>35104.949000000008</v>
      </c>
      <c r="AJ154" s="84"/>
      <c r="AK154" s="84"/>
      <c r="AL154" s="84"/>
      <c r="AM154" s="83"/>
      <c r="AN154" s="78">
        <f t="shared" ref="AN154:AN227" si="194">N154/18*AM154*40%</f>
        <v>0</v>
      </c>
      <c r="AO154" s="83"/>
      <c r="AP154" s="78">
        <f t="shared" ref="AP154:AP227" si="195">N154/18*AO154*50%</f>
        <v>0</v>
      </c>
      <c r="AQ154" s="78">
        <f t="shared" si="181"/>
        <v>0</v>
      </c>
      <c r="AR154" s="78">
        <f t="shared" si="160"/>
        <v>0</v>
      </c>
      <c r="AS154" s="83"/>
      <c r="AT154" s="78">
        <f t="shared" ref="AT154:AT227" si="196">N154/18*AS154*50%</f>
        <v>0</v>
      </c>
      <c r="AU154" s="78"/>
      <c r="AV154" s="78">
        <f t="shared" ref="AV154:AV227" si="197">N154/18*AU154*40%</f>
        <v>0</v>
      </c>
      <c r="AW154" s="77">
        <f t="shared" si="134"/>
        <v>0</v>
      </c>
      <c r="AX154" s="78">
        <f t="shared" si="134"/>
        <v>0</v>
      </c>
      <c r="AY154" s="77">
        <f t="shared" si="135"/>
        <v>0</v>
      </c>
      <c r="AZ154" s="78">
        <f t="shared" si="135"/>
        <v>0</v>
      </c>
      <c r="BA154" s="84"/>
      <c r="BB154" s="84"/>
      <c r="BC154" s="84"/>
      <c r="BD154" s="84"/>
      <c r="BE154" s="78">
        <f t="shared" ref="BE154:BE227" si="198">SUM(N154*BB154)*50%+(N154*BC154)*60%+(N154*BD154)*60%</f>
        <v>0</v>
      </c>
      <c r="BF154" s="70"/>
      <c r="BG154" s="70"/>
      <c r="BH154" s="70"/>
      <c r="BI154" s="76">
        <f t="shared" ref="BI154:BI227" si="199">SUM(N154*BF154*20%)+(N154*BG154)*30%</f>
        <v>0</v>
      </c>
      <c r="BJ154" s="101">
        <f t="shared" si="190"/>
        <v>4</v>
      </c>
      <c r="BK154" s="101">
        <f t="shared" si="161"/>
        <v>7978.3975000000009</v>
      </c>
      <c r="BL154" s="76"/>
      <c r="BM154" s="76">
        <f t="shared" ref="BM154:BM165" si="200">(O154/18*BL154)*30%</f>
        <v>0</v>
      </c>
      <c r="BN154" s="76">
        <f t="shared" si="182"/>
        <v>4</v>
      </c>
      <c r="BO154" s="76">
        <f t="shared" ref="BO154:BO225" si="201">(AE154+AF154)*40%</f>
        <v>12765.436000000002</v>
      </c>
      <c r="BP154" s="339">
        <v>4</v>
      </c>
      <c r="BQ154" s="101">
        <f t="shared" si="191"/>
        <v>1573.1111111111111</v>
      </c>
      <c r="BR154" s="76">
        <f t="shared" ref="BR154:BR227" si="202">AJ154+AK154+AL154+AZ154+BE154+BI154+BK154+BM154+BO154+BQ154</f>
        <v>22316.94461111111</v>
      </c>
      <c r="BS154" s="76">
        <f t="shared" si="183"/>
        <v>26040.196777777779</v>
      </c>
      <c r="BT154" s="76">
        <f t="shared" si="184"/>
        <v>7978.3975000000009</v>
      </c>
      <c r="BU154" s="76">
        <f t="shared" si="185"/>
        <v>23403.299333333336</v>
      </c>
      <c r="BV154" s="76">
        <f t="shared" si="186"/>
        <v>57421.893611111118</v>
      </c>
      <c r="BW154" s="173">
        <f t="shared" si="187"/>
        <v>689062.72333333339</v>
      </c>
      <c r="BX154" s="370" t="s">
        <v>266</v>
      </c>
      <c r="BY154" s="12"/>
    </row>
    <row r="155" spans="1:77" s="3" customFormat="1" ht="14.25" customHeight="1" x14ac:dyDescent="0.3">
      <c r="A155" s="245">
        <v>4</v>
      </c>
      <c r="B155" s="48" t="s">
        <v>223</v>
      </c>
      <c r="C155" s="6" t="s">
        <v>525</v>
      </c>
      <c r="D155" s="43" t="s">
        <v>178</v>
      </c>
      <c r="E155" s="93" t="s">
        <v>225</v>
      </c>
      <c r="F155" s="72">
        <v>101</v>
      </c>
      <c r="G155" s="73">
        <v>43817</v>
      </c>
      <c r="H155" s="73">
        <v>45644</v>
      </c>
      <c r="I155" s="72" t="s">
        <v>354</v>
      </c>
      <c r="J155" s="70">
        <v>2</v>
      </c>
      <c r="K155" s="43" t="s">
        <v>68</v>
      </c>
      <c r="L155" s="89">
        <v>15.01</v>
      </c>
      <c r="M155" s="89">
        <v>4.9000000000000004</v>
      </c>
      <c r="N155" s="108">
        <v>17697</v>
      </c>
      <c r="O155" s="76">
        <f t="shared" si="188"/>
        <v>86715.3</v>
      </c>
      <c r="P155" s="43">
        <v>2</v>
      </c>
      <c r="Q155" s="43">
        <v>5</v>
      </c>
      <c r="R155" s="43"/>
      <c r="S155" s="43"/>
      <c r="T155" s="43"/>
      <c r="U155" s="43"/>
      <c r="V155" s="70">
        <f t="shared" si="136"/>
        <v>2</v>
      </c>
      <c r="W155" s="70">
        <f t="shared" si="117"/>
        <v>5</v>
      </c>
      <c r="X155" s="70">
        <f t="shared" si="117"/>
        <v>0</v>
      </c>
      <c r="Y155" s="76">
        <f t="shared" si="173"/>
        <v>9635.0333333333328</v>
      </c>
      <c r="Z155" s="76">
        <f t="shared" si="174"/>
        <v>24087.583333333332</v>
      </c>
      <c r="AA155" s="76">
        <f t="shared" si="175"/>
        <v>0</v>
      </c>
      <c r="AB155" s="76">
        <f t="shared" si="176"/>
        <v>0</v>
      </c>
      <c r="AC155" s="76">
        <f t="shared" si="177"/>
        <v>0</v>
      </c>
      <c r="AD155" s="76">
        <f t="shared" si="178"/>
        <v>0</v>
      </c>
      <c r="AE155" s="76">
        <f t="shared" si="179"/>
        <v>33722.616666666669</v>
      </c>
      <c r="AF155" s="76">
        <f t="shared" si="189"/>
        <v>16861.308333333334</v>
      </c>
      <c r="AG155" s="76"/>
      <c r="AH155" s="76">
        <f t="shared" si="192"/>
        <v>0</v>
      </c>
      <c r="AI155" s="76">
        <f t="shared" si="193"/>
        <v>50583.925000000003</v>
      </c>
      <c r="AJ155" s="100"/>
      <c r="AK155" s="100"/>
      <c r="AL155" s="100"/>
      <c r="AM155" s="100"/>
      <c r="AN155" s="78">
        <f t="shared" si="194"/>
        <v>0</v>
      </c>
      <c r="AO155" s="99"/>
      <c r="AP155" s="78">
        <f t="shared" si="195"/>
        <v>0</v>
      </c>
      <c r="AQ155" s="78"/>
      <c r="AR155" s="78">
        <f t="shared" si="160"/>
        <v>0</v>
      </c>
      <c r="AS155" s="99"/>
      <c r="AT155" s="78">
        <f t="shared" si="196"/>
        <v>0</v>
      </c>
      <c r="AU155" s="99"/>
      <c r="AV155" s="78">
        <f t="shared" si="197"/>
        <v>0</v>
      </c>
      <c r="AW155" s="77">
        <f t="shared" si="134"/>
        <v>0</v>
      </c>
      <c r="AX155" s="78">
        <f t="shared" si="134"/>
        <v>0</v>
      </c>
      <c r="AY155" s="77">
        <f t="shared" si="135"/>
        <v>0</v>
      </c>
      <c r="AZ155" s="78">
        <f t="shared" si="135"/>
        <v>0</v>
      </c>
      <c r="BA155" s="100"/>
      <c r="BB155" s="177"/>
      <c r="BC155" s="177"/>
      <c r="BD155" s="177"/>
      <c r="BE155" s="78">
        <f t="shared" si="198"/>
        <v>0</v>
      </c>
      <c r="BF155" s="43"/>
      <c r="BG155" s="43"/>
      <c r="BH155" s="43"/>
      <c r="BI155" s="76">
        <f t="shared" si="199"/>
        <v>0</v>
      </c>
      <c r="BJ155" s="101">
        <f t="shared" si="190"/>
        <v>7</v>
      </c>
      <c r="BK155" s="101">
        <f t="shared" si="161"/>
        <v>12645.981250000001</v>
      </c>
      <c r="BL155" s="101"/>
      <c r="BM155" s="101">
        <f t="shared" si="200"/>
        <v>0</v>
      </c>
      <c r="BN155" s="76">
        <f t="shared" si="182"/>
        <v>7</v>
      </c>
      <c r="BO155" s="76">
        <f>(AE155+AF155)*30%</f>
        <v>15175.1775</v>
      </c>
      <c r="BP155" s="339">
        <v>3.5</v>
      </c>
      <c r="BQ155" s="101">
        <f t="shared" si="191"/>
        <v>1376.4722222222222</v>
      </c>
      <c r="BR155" s="76">
        <f t="shared" si="202"/>
        <v>29197.630972222225</v>
      </c>
      <c r="BS155" s="76">
        <f t="shared" si="183"/>
        <v>35099.088888888888</v>
      </c>
      <c r="BT155" s="76">
        <f t="shared" si="184"/>
        <v>12645.981250000001</v>
      </c>
      <c r="BU155" s="76">
        <f t="shared" si="185"/>
        <v>32036.485833333332</v>
      </c>
      <c r="BV155" s="76">
        <f t="shared" si="186"/>
        <v>79781.555972222224</v>
      </c>
      <c r="BW155" s="173">
        <f t="shared" si="187"/>
        <v>957378.67166666663</v>
      </c>
      <c r="BX155" s="370" t="s">
        <v>271</v>
      </c>
    </row>
    <row r="156" spans="1:77" s="3" customFormat="1" ht="14.25" customHeight="1" x14ac:dyDescent="0.3">
      <c r="A156" s="244">
        <v>5</v>
      </c>
      <c r="B156" s="69" t="s">
        <v>169</v>
      </c>
      <c r="C156" s="48" t="s">
        <v>521</v>
      </c>
      <c r="D156" s="43" t="s">
        <v>82</v>
      </c>
      <c r="E156" s="93" t="s">
        <v>170</v>
      </c>
      <c r="F156" s="72">
        <v>103</v>
      </c>
      <c r="G156" s="73">
        <v>43817</v>
      </c>
      <c r="H156" s="73">
        <v>45644</v>
      </c>
      <c r="I156" s="72" t="s">
        <v>185</v>
      </c>
      <c r="J156" s="70">
        <v>2</v>
      </c>
      <c r="K156" s="43" t="s">
        <v>87</v>
      </c>
      <c r="L156" s="74">
        <v>6.11</v>
      </c>
      <c r="M156" s="89">
        <v>3.91</v>
      </c>
      <c r="N156" s="108">
        <v>17697</v>
      </c>
      <c r="O156" s="76">
        <f t="shared" si="188"/>
        <v>69195.27</v>
      </c>
      <c r="P156" s="43"/>
      <c r="Q156" s="43">
        <v>3</v>
      </c>
      <c r="R156" s="43"/>
      <c r="S156" s="43"/>
      <c r="T156" s="43"/>
      <c r="U156" s="43"/>
      <c r="V156" s="70">
        <f t="shared" si="136"/>
        <v>0</v>
      </c>
      <c r="W156" s="70">
        <f t="shared" si="117"/>
        <v>3</v>
      </c>
      <c r="X156" s="70">
        <f t="shared" si="117"/>
        <v>0</v>
      </c>
      <c r="Y156" s="76">
        <f t="shared" si="173"/>
        <v>0</v>
      </c>
      <c r="Z156" s="76">
        <f t="shared" si="174"/>
        <v>11532.545</v>
      </c>
      <c r="AA156" s="76">
        <f t="shared" si="175"/>
        <v>0</v>
      </c>
      <c r="AB156" s="76">
        <f t="shared" si="176"/>
        <v>0</v>
      </c>
      <c r="AC156" s="76">
        <f t="shared" si="177"/>
        <v>0</v>
      </c>
      <c r="AD156" s="76">
        <f t="shared" si="178"/>
        <v>0</v>
      </c>
      <c r="AE156" s="76">
        <f t="shared" si="179"/>
        <v>11532.545</v>
      </c>
      <c r="AF156" s="76">
        <f t="shared" si="189"/>
        <v>5766.2725</v>
      </c>
      <c r="AG156" s="76">
        <f t="shared" ref="AG156:AG166" si="203">(AE156+AF156)*10%</f>
        <v>1729.8817500000002</v>
      </c>
      <c r="AH156" s="76">
        <f t="shared" si="192"/>
        <v>0</v>
      </c>
      <c r="AI156" s="76">
        <f t="shared" si="193"/>
        <v>19028.699250000001</v>
      </c>
      <c r="AJ156" s="100"/>
      <c r="AK156" s="100"/>
      <c r="AL156" s="100"/>
      <c r="AM156" s="100"/>
      <c r="AN156" s="78">
        <f t="shared" si="194"/>
        <v>0</v>
      </c>
      <c r="AO156" s="99"/>
      <c r="AP156" s="78">
        <f t="shared" si="195"/>
        <v>0</v>
      </c>
      <c r="AQ156" s="78"/>
      <c r="AR156" s="78">
        <f t="shared" si="160"/>
        <v>0</v>
      </c>
      <c r="AS156" s="99"/>
      <c r="AT156" s="78">
        <f t="shared" si="196"/>
        <v>0</v>
      </c>
      <c r="AU156" s="99"/>
      <c r="AV156" s="78">
        <f t="shared" si="197"/>
        <v>0</v>
      </c>
      <c r="AW156" s="77">
        <f t="shared" si="134"/>
        <v>0</v>
      </c>
      <c r="AX156" s="78">
        <f t="shared" si="134"/>
        <v>0</v>
      </c>
      <c r="AY156" s="77">
        <f t="shared" si="135"/>
        <v>0</v>
      </c>
      <c r="AZ156" s="78">
        <f t="shared" si="135"/>
        <v>0</v>
      </c>
      <c r="BA156" s="100"/>
      <c r="BB156" s="177"/>
      <c r="BC156" s="177"/>
      <c r="BD156" s="177"/>
      <c r="BE156" s="78">
        <f t="shared" si="198"/>
        <v>0</v>
      </c>
      <c r="BF156" s="43"/>
      <c r="BG156" s="43"/>
      <c r="BH156" s="43"/>
      <c r="BI156" s="76">
        <f t="shared" si="199"/>
        <v>0</v>
      </c>
      <c r="BJ156" s="101">
        <f t="shared" si="190"/>
        <v>3</v>
      </c>
      <c r="BK156" s="101">
        <f t="shared" si="161"/>
        <v>4324.7043749999993</v>
      </c>
      <c r="BL156" s="101"/>
      <c r="BM156" s="101">
        <f t="shared" si="200"/>
        <v>0</v>
      </c>
      <c r="BN156" s="76">
        <f t="shared" si="182"/>
        <v>3</v>
      </c>
      <c r="BO156" s="76">
        <f>(AE156+AF156)*30%</f>
        <v>5189.6452500000005</v>
      </c>
      <c r="BP156" s="339">
        <v>4</v>
      </c>
      <c r="BQ156" s="101">
        <f t="shared" si="191"/>
        <v>1573.1111111111111</v>
      </c>
      <c r="BR156" s="76">
        <f t="shared" si="202"/>
        <v>11087.46073611111</v>
      </c>
      <c r="BS156" s="76">
        <f t="shared" si="183"/>
        <v>14835.537861111112</v>
      </c>
      <c r="BT156" s="76">
        <f t="shared" si="184"/>
        <v>4324.7043749999993</v>
      </c>
      <c r="BU156" s="76">
        <f t="shared" si="185"/>
        <v>10955.917750000001</v>
      </c>
      <c r="BV156" s="76">
        <f t="shared" si="186"/>
        <v>30116.15998611111</v>
      </c>
      <c r="BW156" s="173">
        <f t="shared" si="187"/>
        <v>361393.91983333335</v>
      </c>
      <c r="BX156" s="370" t="s">
        <v>271</v>
      </c>
    </row>
    <row r="157" spans="1:77" s="136" customFormat="1" ht="14.25" customHeight="1" x14ac:dyDescent="0.3">
      <c r="A157" s="245">
        <v>6</v>
      </c>
      <c r="B157" s="48" t="s">
        <v>125</v>
      </c>
      <c r="C157" s="48" t="s">
        <v>425</v>
      </c>
      <c r="D157" s="43" t="s">
        <v>82</v>
      </c>
      <c r="E157" s="93" t="s">
        <v>126</v>
      </c>
      <c r="F157" s="86">
        <v>113</v>
      </c>
      <c r="G157" s="87">
        <v>44071</v>
      </c>
      <c r="H157" s="87">
        <v>45897</v>
      </c>
      <c r="I157" s="86" t="s">
        <v>185</v>
      </c>
      <c r="J157" s="70" t="s">
        <v>71</v>
      </c>
      <c r="K157" s="43" t="s">
        <v>110</v>
      </c>
      <c r="L157" s="74">
        <v>24.06</v>
      </c>
      <c r="M157" s="89">
        <v>4.32</v>
      </c>
      <c r="N157" s="108">
        <v>17697</v>
      </c>
      <c r="O157" s="76">
        <f t="shared" si="188"/>
        <v>76451.040000000008</v>
      </c>
      <c r="P157" s="43">
        <v>4</v>
      </c>
      <c r="Q157" s="43"/>
      <c r="R157" s="43"/>
      <c r="S157" s="43"/>
      <c r="T157" s="43"/>
      <c r="U157" s="43"/>
      <c r="V157" s="70">
        <f t="shared" si="136"/>
        <v>4</v>
      </c>
      <c r="W157" s="70">
        <f t="shared" si="117"/>
        <v>0</v>
      </c>
      <c r="X157" s="70">
        <f t="shared" si="117"/>
        <v>0</v>
      </c>
      <c r="Y157" s="76">
        <f t="shared" si="173"/>
        <v>16989.120000000003</v>
      </c>
      <c r="Z157" s="76">
        <f t="shared" si="174"/>
        <v>0</v>
      </c>
      <c r="AA157" s="76">
        <f t="shared" si="175"/>
        <v>0</v>
      </c>
      <c r="AB157" s="76">
        <f t="shared" si="176"/>
        <v>0</v>
      </c>
      <c r="AC157" s="76">
        <f t="shared" si="177"/>
        <v>0</v>
      </c>
      <c r="AD157" s="76">
        <f t="shared" si="178"/>
        <v>0</v>
      </c>
      <c r="AE157" s="76">
        <f t="shared" si="179"/>
        <v>16989.120000000003</v>
      </c>
      <c r="AF157" s="76">
        <f t="shared" si="189"/>
        <v>8494.5600000000013</v>
      </c>
      <c r="AG157" s="76">
        <f t="shared" si="203"/>
        <v>2548.3680000000004</v>
      </c>
      <c r="AH157" s="76">
        <f t="shared" si="192"/>
        <v>0</v>
      </c>
      <c r="AI157" s="76">
        <f t="shared" si="193"/>
        <v>28032.048000000003</v>
      </c>
      <c r="AJ157" s="100"/>
      <c r="AK157" s="100"/>
      <c r="AL157" s="100"/>
      <c r="AM157" s="100"/>
      <c r="AN157" s="78">
        <f t="shared" si="194"/>
        <v>0</v>
      </c>
      <c r="AO157" s="99"/>
      <c r="AP157" s="78">
        <f t="shared" si="195"/>
        <v>0</v>
      </c>
      <c r="AQ157" s="78">
        <f t="shared" ref="AQ157:AQ161" si="204">AM157+AO157</f>
        <v>0</v>
      </c>
      <c r="AR157" s="78">
        <f t="shared" si="160"/>
        <v>0</v>
      </c>
      <c r="AS157" s="99"/>
      <c r="AT157" s="78">
        <f t="shared" si="196"/>
        <v>0</v>
      </c>
      <c r="AU157" s="99"/>
      <c r="AV157" s="78">
        <f t="shared" si="197"/>
        <v>0</v>
      </c>
      <c r="AW157" s="77">
        <f t="shared" si="134"/>
        <v>0</v>
      </c>
      <c r="AX157" s="78">
        <f t="shared" si="134"/>
        <v>0</v>
      </c>
      <c r="AY157" s="77">
        <f t="shared" si="135"/>
        <v>0</v>
      </c>
      <c r="AZ157" s="78">
        <f t="shared" si="135"/>
        <v>0</v>
      </c>
      <c r="BA157" s="100"/>
      <c r="BB157" s="177"/>
      <c r="BC157" s="177"/>
      <c r="BD157" s="177"/>
      <c r="BE157" s="78">
        <f t="shared" si="198"/>
        <v>0</v>
      </c>
      <c r="BF157" s="43"/>
      <c r="BG157" s="43"/>
      <c r="BH157" s="43"/>
      <c r="BI157" s="76">
        <f t="shared" si="199"/>
        <v>0</v>
      </c>
      <c r="BJ157" s="101">
        <f t="shared" si="190"/>
        <v>4</v>
      </c>
      <c r="BK157" s="101">
        <f t="shared" si="161"/>
        <v>6370.92</v>
      </c>
      <c r="BL157" s="101"/>
      <c r="BM157" s="101">
        <f t="shared" si="200"/>
        <v>0</v>
      </c>
      <c r="BN157" s="76">
        <f t="shared" si="182"/>
        <v>4</v>
      </c>
      <c r="BO157" s="76">
        <f>(AE157+AF157)*35%</f>
        <v>8919.2880000000005</v>
      </c>
      <c r="BP157" s="339">
        <v>4</v>
      </c>
      <c r="BQ157" s="101">
        <f t="shared" si="191"/>
        <v>1573.1111111111111</v>
      </c>
      <c r="BR157" s="76">
        <f t="shared" si="202"/>
        <v>16863.319111111112</v>
      </c>
      <c r="BS157" s="76">
        <f t="shared" si="183"/>
        <v>21110.599111111114</v>
      </c>
      <c r="BT157" s="76">
        <f t="shared" si="184"/>
        <v>6370.92</v>
      </c>
      <c r="BU157" s="76">
        <f t="shared" si="185"/>
        <v>17413.848000000002</v>
      </c>
      <c r="BV157" s="76">
        <f t="shared" si="186"/>
        <v>44895.367111111118</v>
      </c>
      <c r="BW157" s="173">
        <f t="shared" si="187"/>
        <v>538744.40533333342</v>
      </c>
      <c r="BX157" s="370" t="s">
        <v>265</v>
      </c>
    </row>
    <row r="158" spans="1:77" s="3" customFormat="1" ht="14.25" customHeight="1" x14ac:dyDescent="0.3">
      <c r="A158" s="244">
        <v>7</v>
      </c>
      <c r="B158" s="94" t="s">
        <v>223</v>
      </c>
      <c r="C158" s="94" t="s">
        <v>522</v>
      </c>
      <c r="D158" s="95" t="s">
        <v>178</v>
      </c>
      <c r="E158" s="96" t="s">
        <v>225</v>
      </c>
      <c r="F158" s="86">
        <v>101</v>
      </c>
      <c r="G158" s="87">
        <v>43817</v>
      </c>
      <c r="H158" s="98">
        <v>45644</v>
      </c>
      <c r="I158" s="86" t="s">
        <v>354</v>
      </c>
      <c r="J158" s="43">
        <v>2</v>
      </c>
      <c r="K158" s="43" t="s">
        <v>68</v>
      </c>
      <c r="L158" s="89">
        <v>15.01</v>
      </c>
      <c r="M158" s="43">
        <v>4.9000000000000004</v>
      </c>
      <c r="N158" s="108">
        <v>17697</v>
      </c>
      <c r="O158" s="76">
        <f t="shared" ref="O158" si="205">N158*M158</f>
        <v>86715.3</v>
      </c>
      <c r="P158" s="43"/>
      <c r="Q158" s="43">
        <v>0.5</v>
      </c>
      <c r="R158" s="43"/>
      <c r="S158" s="43"/>
      <c r="T158" s="43"/>
      <c r="U158" s="43"/>
      <c r="V158" s="70">
        <f t="shared" si="136"/>
        <v>0</v>
      </c>
      <c r="W158" s="70">
        <f t="shared" si="117"/>
        <v>0.5</v>
      </c>
      <c r="X158" s="70">
        <f t="shared" si="117"/>
        <v>0</v>
      </c>
      <c r="Y158" s="76">
        <f t="shared" si="173"/>
        <v>0</v>
      </c>
      <c r="Z158" s="76">
        <f t="shared" si="174"/>
        <v>2408.7583333333332</v>
      </c>
      <c r="AA158" s="76">
        <f t="shared" si="175"/>
        <v>0</v>
      </c>
      <c r="AB158" s="76">
        <f t="shared" si="176"/>
        <v>0</v>
      </c>
      <c r="AC158" s="76">
        <f t="shared" si="177"/>
        <v>0</v>
      </c>
      <c r="AD158" s="76">
        <f t="shared" si="178"/>
        <v>0</v>
      </c>
      <c r="AE158" s="76">
        <f t="shared" si="179"/>
        <v>2408.7583333333332</v>
      </c>
      <c r="AF158" s="76">
        <f t="shared" si="189"/>
        <v>1204.3791666666666</v>
      </c>
      <c r="AG158" s="76">
        <f t="shared" si="203"/>
        <v>361.31375000000003</v>
      </c>
      <c r="AH158" s="76">
        <f t="shared" si="192"/>
        <v>0</v>
      </c>
      <c r="AI158" s="76">
        <f t="shared" si="193"/>
        <v>3974.4512500000001</v>
      </c>
      <c r="AJ158" s="100"/>
      <c r="AK158" s="100"/>
      <c r="AL158" s="100"/>
      <c r="AM158" s="100"/>
      <c r="AN158" s="78">
        <f t="shared" si="194"/>
        <v>0</v>
      </c>
      <c r="AO158" s="99"/>
      <c r="AP158" s="78">
        <f t="shared" si="195"/>
        <v>0</v>
      </c>
      <c r="AQ158" s="78">
        <f t="shared" si="204"/>
        <v>0</v>
      </c>
      <c r="AR158" s="78">
        <f t="shared" si="160"/>
        <v>0</v>
      </c>
      <c r="AS158" s="99"/>
      <c r="AT158" s="78">
        <f t="shared" si="196"/>
        <v>0</v>
      </c>
      <c r="AU158" s="99"/>
      <c r="AV158" s="78">
        <f t="shared" si="197"/>
        <v>0</v>
      </c>
      <c r="AW158" s="77">
        <f t="shared" si="134"/>
        <v>0</v>
      </c>
      <c r="AX158" s="78">
        <f t="shared" si="134"/>
        <v>0</v>
      </c>
      <c r="AY158" s="77">
        <f t="shared" si="135"/>
        <v>0</v>
      </c>
      <c r="AZ158" s="78">
        <f t="shared" si="135"/>
        <v>0</v>
      </c>
      <c r="BA158" s="100"/>
      <c r="BB158" s="177"/>
      <c r="BC158" s="177"/>
      <c r="BD158" s="177"/>
      <c r="BE158" s="78">
        <f t="shared" si="198"/>
        <v>0</v>
      </c>
      <c r="BF158" s="43"/>
      <c r="BG158" s="43"/>
      <c r="BH158" s="43"/>
      <c r="BI158" s="76">
        <f t="shared" si="199"/>
        <v>0</v>
      </c>
      <c r="BJ158" s="101">
        <f t="shared" si="190"/>
        <v>0.5</v>
      </c>
      <c r="BK158" s="101">
        <f t="shared" si="161"/>
        <v>903.28437499999995</v>
      </c>
      <c r="BL158" s="101"/>
      <c r="BM158" s="101">
        <f t="shared" si="200"/>
        <v>0</v>
      </c>
      <c r="BN158" s="76">
        <f t="shared" si="182"/>
        <v>0.5</v>
      </c>
      <c r="BO158" s="76">
        <f t="shared" si="201"/>
        <v>1445.2550000000001</v>
      </c>
      <c r="BP158" s="386">
        <v>0.5</v>
      </c>
      <c r="BQ158" s="101">
        <f t="shared" si="191"/>
        <v>196.63888888888889</v>
      </c>
      <c r="BR158" s="76">
        <f t="shared" si="202"/>
        <v>2545.178263888889</v>
      </c>
      <c r="BS158" s="76">
        <f t="shared" si="183"/>
        <v>2966.7109722222222</v>
      </c>
      <c r="BT158" s="76">
        <f t="shared" si="184"/>
        <v>903.28437499999995</v>
      </c>
      <c r="BU158" s="76">
        <f t="shared" si="185"/>
        <v>2649.6341666666667</v>
      </c>
      <c r="BV158" s="76">
        <f t="shared" si="186"/>
        <v>6519.6295138888891</v>
      </c>
      <c r="BW158" s="173">
        <f t="shared" si="187"/>
        <v>78235.554166666669</v>
      </c>
      <c r="BX158" s="370" t="s">
        <v>271</v>
      </c>
    </row>
    <row r="159" spans="1:77" s="3" customFormat="1" ht="14.25" customHeight="1" x14ac:dyDescent="0.3">
      <c r="A159" s="245">
        <v>8</v>
      </c>
      <c r="B159" s="94" t="s">
        <v>107</v>
      </c>
      <c r="C159" s="94" t="s">
        <v>523</v>
      </c>
      <c r="D159" s="95" t="s">
        <v>108</v>
      </c>
      <c r="E159" s="96" t="s">
        <v>109</v>
      </c>
      <c r="F159" s="86">
        <v>88</v>
      </c>
      <c r="G159" s="87">
        <v>43458</v>
      </c>
      <c r="H159" s="104" t="s">
        <v>347</v>
      </c>
      <c r="I159" s="86" t="s">
        <v>190</v>
      </c>
      <c r="J159" s="43" t="s">
        <v>58</v>
      </c>
      <c r="K159" s="43" t="s">
        <v>116</v>
      </c>
      <c r="L159" s="89">
        <v>37.04</v>
      </c>
      <c r="M159" s="43">
        <v>4.5199999999999996</v>
      </c>
      <c r="N159" s="108">
        <v>17697</v>
      </c>
      <c r="O159" s="76">
        <f t="shared" si="188"/>
        <v>79990.439999999988</v>
      </c>
      <c r="P159" s="43"/>
      <c r="Q159" s="43">
        <v>1</v>
      </c>
      <c r="R159" s="43"/>
      <c r="S159" s="43"/>
      <c r="T159" s="43"/>
      <c r="U159" s="43"/>
      <c r="V159" s="70">
        <f t="shared" ref="V159" si="206">SUM(P159+S159)</f>
        <v>0</v>
      </c>
      <c r="W159" s="70">
        <f t="shared" ref="W159" si="207">SUM(Q159+T159)</f>
        <v>1</v>
      </c>
      <c r="X159" s="70">
        <f t="shared" ref="X159" si="208">SUM(R159+U159)</f>
        <v>0</v>
      </c>
      <c r="Y159" s="76">
        <f t="shared" si="173"/>
        <v>0</v>
      </c>
      <c r="Z159" s="76">
        <f t="shared" si="174"/>
        <v>4443.913333333333</v>
      </c>
      <c r="AA159" s="76">
        <f t="shared" si="175"/>
        <v>0</v>
      </c>
      <c r="AB159" s="76">
        <f t="shared" si="176"/>
        <v>0</v>
      </c>
      <c r="AC159" s="76">
        <f t="shared" si="177"/>
        <v>0</v>
      </c>
      <c r="AD159" s="76">
        <f t="shared" si="178"/>
        <v>0</v>
      </c>
      <c r="AE159" s="76">
        <f t="shared" si="179"/>
        <v>4443.913333333333</v>
      </c>
      <c r="AF159" s="76">
        <f t="shared" si="189"/>
        <v>2221.9566666666665</v>
      </c>
      <c r="AG159" s="76">
        <f t="shared" si="203"/>
        <v>666.58699999999999</v>
      </c>
      <c r="AH159" s="76">
        <f t="shared" si="192"/>
        <v>0</v>
      </c>
      <c r="AI159" s="76">
        <f t="shared" si="193"/>
        <v>7332.4569999999994</v>
      </c>
      <c r="AJ159" s="100"/>
      <c r="AK159" s="100"/>
      <c r="AL159" s="100"/>
      <c r="AM159" s="100"/>
      <c r="AN159" s="78">
        <f t="shared" ref="AN159" si="209">N159/18*AM159*40%</f>
        <v>0</v>
      </c>
      <c r="AO159" s="99"/>
      <c r="AP159" s="78">
        <f t="shared" ref="AP159" si="210">N159/18*AO159*50%</f>
        <v>0</v>
      </c>
      <c r="AQ159" s="78">
        <f t="shared" ref="AQ159" si="211">AM159+AO159</f>
        <v>0</v>
      </c>
      <c r="AR159" s="78">
        <f t="shared" ref="AR159" si="212">AN159+AP159</f>
        <v>0</v>
      </c>
      <c r="AS159" s="99"/>
      <c r="AT159" s="78">
        <f t="shared" ref="AT159" si="213">N159/18*AS159*50%</f>
        <v>0</v>
      </c>
      <c r="AU159" s="99"/>
      <c r="AV159" s="78">
        <f t="shared" ref="AV159" si="214">N159/18*AU159*40%</f>
        <v>0</v>
      </c>
      <c r="AW159" s="77">
        <f t="shared" ref="AW159" si="215">AS159+AU159</f>
        <v>0</v>
      </c>
      <c r="AX159" s="78">
        <f t="shared" ref="AX159" si="216">AT159+AV159</f>
        <v>0</v>
      </c>
      <c r="AY159" s="77">
        <f t="shared" ref="AY159" si="217">AQ159+AW159</f>
        <v>0</v>
      </c>
      <c r="AZ159" s="78">
        <f t="shared" ref="AZ159" si="218">AR159+AX159</f>
        <v>0</v>
      </c>
      <c r="BA159" s="100"/>
      <c r="BB159" s="177"/>
      <c r="BC159" s="177"/>
      <c r="BD159" s="177"/>
      <c r="BE159" s="78">
        <f t="shared" ref="BE159" si="219">SUM(N159*BB159)*50%+(N159*BC159)*60%+(N159*BD159)*60%</f>
        <v>0</v>
      </c>
      <c r="BF159" s="43"/>
      <c r="BG159" s="43"/>
      <c r="BH159" s="43"/>
      <c r="BI159" s="76">
        <f t="shared" ref="BI159" si="220">SUM(N159*BF159*20%)+(N159*BG159)*30%</f>
        <v>0</v>
      </c>
      <c r="BJ159" s="101">
        <f t="shared" ref="BJ159" si="221">V159+W159+X159</f>
        <v>1</v>
      </c>
      <c r="BK159" s="101">
        <f t="shared" ref="BK159" si="222">(O159/18*BJ159)*1.25*30%</f>
        <v>1666.4675</v>
      </c>
      <c r="BL159" s="101"/>
      <c r="BM159" s="101">
        <f t="shared" ref="BM159" si="223">(O159/18*BL159)*30%</f>
        <v>0</v>
      </c>
      <c r="BN159" s="76">
        <f t="shared" si="182"/>
        <v>1</v>
      </c>
      <c r="BO159" s="76">
        <f t="shared" ref="BO159" si="224">(AE159+AF159)*40%</f>
        <v>2666.348</v>
      </c>
      <c r="BP159" s="386">
        <v>0.5</v>
      </c>
      <c r="BQ159" s="101">
        <f t="shared" ref="BQ159" si="225">7079/18*BP159</f>
        <v>196.63888888888889</v>
      </c>
      <c r="BR159" s="76">
        <f t="shared" ref="BR159" si="226">AJ159+AK159+AL159+AZ159+BE159+BI159+BK159+BM159+BO159+BQ159</f>
        <v>4529.4543888888884</v>
      </c>
      <c r="BS159" s="76">
        <f t="shared" si="183"/>
        <v>5307.1392222222221</v>
      </c>
      <c r="BT159" s="76">
        <f t="shared" si="184"/>
        <v>1666.4675</v>
      </c>
      <c r="BU159" s="76">
        <f t="shared" si="185"/>
        <v>4888.3046666666669</v>
      </c>
      <c r="BV159" s="76">
        <f t="shared" si="186"/>
        <v>11861.911388888888</v>
      </c>
      <c r="BW159" s="173">
        <f t="shared" si="187"/>
        <v>142342.93666666665</v>
      </c>
      <c r="BX159" s="370" t="s">
        <v>266</v>
      </c>
    </row>
    <row r="160" spans="1:77" s="3" customFormat="1" ht="14.25" customHeight="1" x14ac:dyDescent="0.3">
      <c r="A160" s="244">
        <v>9</v>
      </c>
      <c r="B160" s="94" t="s">
        <v>107</v>
      </c>
      <c r="C160" s="94" t="s">
        <v>524</v>
      </c>
      <c r="D160" s="95" t="s">
        <v>108</v>
      </c>
      <c r="E160" s="96" t="s">
        <v>109</v>
      </c>
      <c r="F160" s="86">
        <v>88</v>
      </c>
      <c r="G160" s="87">
        <v>43458</v>
      </c>
      <c r="H160" s="104" t="s">
        <v>347</v>
      </c>
      <c r="I160" s="86" t="s">
        <v>190</v>
      </c>
      <c r="J160" s="43" t="s">
        <v>58</v>
      </c>
      <c r="K160" s="43" t="s">
        <v>116</v>
      </c>
      <c r="L160" s="89">
        <v>37.04</v>
      </c>
      <c r="M160" s="43">
        <v>4.5199999999999996</v>
      </c>
      <c r="N160" s="108">
        <v>17697</v>
      </c>
      <c r="O160" s="76">
        <f t="shared" si="188"/>
        <v>79990.439999999988</v>
      </c>
      <c r="P160" s="43"/>
      <c r="Q160" s="43">
        <v>1</v>
      </c>
      <c r="R160" s="43"/>
      <c r="S160" s="43"/>
      <c r="T160" s="43"/>
      <c r="U160" s="43"/>
      <c r="V160" s="70">
        <f t="shared" ref="V160" si="227">SUM(P160+S160)</f>
        <v>0</v>
      </c>
      <c r="W160" s="70">
        <f t="shared" ref="W160" si="228">SUM(Q160+T160)</f>
        <v>1</v>
      </c>
      <c r="X160" s="70">
        <f t="shared" ref="X160" si="229">SUM(R160+U160)</f>
        <v>0</v>
      </c>
      <c r="Y160" s="76">
        <f t="shared" si="173"/>
        <v>0</v>
      </c>
      <c r="Z160" s="76">
        <f t="shared" si="174"/>
        <v>4443.913333333333</v>
      </c>
      <c r="AA160" s="76">
        <f t="shared" si="175"/>
        <v>0</v>
      </c>
      <c r="AB160" s="76">
        <f t="shared" si="176"/>
        <v>0</v>
      </c>
      <c r="AC160" s="76">
        <f t="shared" si="177"/>
        <v>0</v>
      </c>
      <c r="AD160" s="76">
        <f t="shared" si="178"/>
        <v>0</v>
      </c>
      <c r="AE160" s="76">
        <f t="shared" si="179"/>
        <v>4443.913333333333</v>
      </c>
      <c r="AF160" s="76">
        <f t="shared" si="189"/>
        <v>2221.9566666666665</v>
      </c>
      <c r="AG160" s="76">
        <f t="shared" si="203"/>
        <v>666.58699999999999</v>
      </c>
      <c r="AH160" s="76">
        <f t="shared" si="192"/>
        <v>0</v>
      </c>
      <c r="AI160" s="76">
        <f t="shared" si="193"/>
        <v>7332.4569999999994</v>
      </c>
      <c r="AJ160" s="100"/>
      <c r="AK160" s="100"/>
      <c r="AL160" s="100"/>
      <c r="AM160" s="100"/>
      <c r="AN160" s="78">
        <f t="shared" ref="AN160" si="230">N160/18*AM160*40%</f>
        <v>0</v>
      </c>
      <c r="AO160" s="99"/>
      <c r="AP160" s="78">
        <f t="shared" ref="AP160" si="231">N160/18*AO160*50%</f>
        <v>0</v>
      </c>
      <c r="AQ160" s="78">
        <f t="shared" ref="AQ160" si="232">AM160+AO160</f>
        <v>0</v>
      </c>
      <c r="AR160" s="78">
        <f t="shared" ref="AR160" si="233">AN160+AP160</f>
        <v>0</v>
      </c>
      <c r="AS160" s="99"/>
      <c r="AT160" s="78">
        <f t="shared" ref="AT160" si="234">N160/18*AS160*50%</f>
        <v>0</v>
      </c>
      <c r="AU160" s="99"/>
      <c r="AV160" s="78">
        <f t="shared" ref="AV160" si="235">N160/18*AU160*40%</f>
        <v>0</v>
      </c>
      <c r="AW160" s="77">
        <f t="shared" ref="AW160" si="236">AS160+AU160</f>
        <v>0</v>
      </c>
      <c r="AX160" s="78">
        <f t="shared" ref="AX160" si="237">AT160+AV160</f>
        <v>0</v>
      </c>
      <c r="AY160" s="77">
        <f t="shared" ref="AY160" si="238">AQ160+AW160</f>
        <v>0</v>
      </c>
      <c r="AZ160" s="78">
        <f t="shared" ref="AZ160" si="239">AR160+AX160</f>
        <v>0</v>
      </c>
      <c r="BA160" s="100"/>
      <c r="BB160" s="177"/>
      <c r="BC160" s="177"/>
      <c r="BD160" s="177"/>
      <c r="BE160" s="78">
        <f t="shared" ref="BE160" si="240">SUM(N160*BB160)*50%+(N160*BC160)*60%+(N160*BD160)*60%</f>
        <v>0</v>
      </c>
      <c r="BF160" s="43"/>
      <c r="BG160" s="43"/>
      <c r="BH160" s="43"/>
      <c r="BI160" s="76">
        <f t="shared" ref="BI160" si="241">SUM(N160*BF160*20%)+(N160*BG160)*30%</f>
        <v>0</v>
      </c>
      <c r="BJ160" s="101">
        <f t="shared" ref="BJ160" si="242">V160+W160+X160</f>
        <v>1</v>
      </c>
      <c r="BK160" s="101">
        <f t="shared" ref="BK160" si="243">(O160/18*BJ160)*1.25*30%</f>
        <v>1666.4675</v>
      </c>
      <c r="BL160" s="101"/>
      <c r="BM160" s="101">
        <f t="shared" ref="BM160" si="244">(O160/18*BL160)*30%</f>
        <v>0</v>
      </c>
      <c r="BN160" s="76">
        <f t="shared" si="182"/>
        <v>1</v>
      </c>
      <c r="BO160" s="76">
        <f t="shared" ref="BO160" si="245">(AE160+AF160)*40%</f>
        <v>2666.348</v>
      </c>
      <c r="BP160" s="386">
        <v>0.5</v>
      </c>
      <c r="BQ160" s="101">
        <f t="shared" ref="BQ160" si="246">7079/18*BP160</f>
        <v>196.63888888888889</v>
      </c>
      <c r="BR160" s="76">
        <f t="shared" ref="BR160" si="247">AJ160+AK160+AL160+AZ160+BE160+BI160+BK160+BM160+BO160+BQ160</f>
        <v>4529.4543888888884</v>
      </c>
      <c r="BS160" s="76">
        <f t="shared" si="183"/>
        <v>5307.1392222222221</v>
      </c>
      <c r="BT160" s="76">
        <f t="shared" si="184"/>
        <v>1666.4675</v>
      </c>
      <c r="BU160" s="76">
        <f t="shared" si="185"/>
        <v>4888.3046666666669</v>
      </c>
      <c r="BV160" s="76">
        <f t="shared" si="186"/>
        <v>11861.911388888888</v>
      </c>
      <c r="BW160" s="173">
        <f t="shared" si="187"/>
        <v>142342.93666666665</v>
      </c>
      <c r="BX160" s="370" t="s">
        <v>266</v>
      </c>
    </row>
    <row r="161" spans="1:76" s="136" customFormat="1" ht="14.25" customHeight="1" x14ac:dyDescent="0.3">
      <c r="A161" s="245">
        <v>10</v>
      </c>
      <c r="B161" s="108" t="s">
        <v>79</v>
      </c>
      <c r="C161" s="48" t="s">
        <v>526</v>
      </c>
      <c r="D161" s="43" t="s">
        <v>61</v>
      </c>
      <c r="E161" s="93" t="s">
        <v>81</v>
      </c>
      <c r="F161" s="147">
        <v>68</v>
      </c>
      <c r="G161" s="88">
        <v>42895</v>
      </c>
      <c r="H161" s="88">
        <v>44721</v>
      </c>
      <c r="I161" s="147" t="s">
        <v>186</v>
      </c>
      <c r="J161" s="43" t="s">
        <v>71</v>
      </c>
      <c r="K161" s="43" t="s">
        <v>72</v>
      </c>
      <c r="L161" s="89">
        <v>30.02</v>
      </c>
      <c r="M161" s="43">
        <v>5.2</v>
      </c>
      <c r="N161" s="108">
        <v>17697</v>
      </c>
      <c r="O161" s="76">
        <f t="shared" si="188"/>
        <v>92024.400000000009</v>
      </c>
      <c r="P161" s="43"/>
      <c r="Q161" s="43">
        <v>6</v>
      </c>
      <c r="R161" s="43"/>
      <c r="S161" s="43"/>
      <c r="T161" s="43"/>
      <c r="U161" s="43"/>
      <c r="V161" s="70">
        <f t="shared" si="136"/>
        <v>0</v>
      </c>
      <c r="W161" s="70">
        <f t="shared" si="117"/>
        <v>6</v>
      </c>
      <c r="X161" s="70">
        <f t="shared" si="117"/>
        <v>0</v>
      </c>
      <c r="Y161" s="76">
        <f t="shared" si="173"/>
        <v>0</v>
      </c>
      <c r="Z161" s="76">
        <f t="shared" si="174"/>
        <v>30674.800000000003</v>
      </c>
      <c r="AA161" s="76">
        <f t="shared" si="175"/>
        <v>0</v>
      </c>
      <c r="AB161" s="76">
        <f t="shared" si="176"/>
        <v>0</v>
      </c>
      <c r="AC161" s="76">
        <f t="shared" si="177"/>
        <v>0</v>
      </c>
      <c r="AD161" s="76">
        <f t="shared" si="178"/>
        <v>0</v>
      </c>
      <c r="AE161" s="76">
        <f t="shared" si="179"/>
        <v>30674.800000000003</v>
      </c>
      <c r="AF161" s="76">
        <f t="shared" si="189"/>
        <v>15337.400000000001</v>
      </c>
      <c r="AG161" s="76">
        <f t="shared" si="203"/>
        <v>4601.22</v>
      </c>
      <c r="AH161" s="76">
        <f t="shared" si="192"/>
        <v>0</v>
      </c>
      <c r="AI161" s="76">
        <f t="shared" si="193"/>
        <v>50613.420000000006</v>
      </c>
      <c r="AJ161" s="100"/>
      <c r="AK161" s="100"/>
      <c r="AL161" s="100"/>
      <c r="AM161" s="100"/>
      <c r="AN161" s="78">
        <f t="shared" si="194"/>
        <v>0</v>
      </c>
      <c r="AO161" s="99"/>
      <c r="AP161" s="78">
        <f t="shared" si="195"/>
        <v>0</v>
      </c>
      <c r="AQ161" s="78">
        <f t="shared" si="204"/>
        <v>0</v>
      </c>
      <c r="AR161" s="78">
        <f t="shared" si="160"/>
        <v>0</v>
      </c>
      <c r="AS161" s="99"/>
      <c r="AT161" s="78">
        <f t="shared" si="196"/>
        <v>0</v>
      </c>
      <c r="AU161" s="99"/>
      <c r="AV161" s="78">
        <f t="shared" si="197"/>
        <v>0</v>
      </c>
      <c r="AW161" s="77">
        <f t="shared" si="134"/>
        <v>0</v>
      </c>
      <c r="AX161" s="78">
        <f t="shared" si="134"/>
        <v>0</v>
      </c>
      <c r="AY161" s="77">
        <f t="shared" si="135"/>
        <v>0</v>
      </c>
      <c r="AZ161" s="78">
        <f t="shared" si="135"/>
        <v>0</v>
      </c>
      <c r="BA161" s="100"/>
      <c r="BB161" s="100"/>
      <c r="BC161" s="100"/>
      <c r="BD161" s="100"/>
      <c r="BE161" s="78">
        <f t="shared" si="198"/>
        <v>0</v>
      </c>
      <c r="BF161" s="43"/>
      <c r="BG161" s="43"/>
      <c r="BH161" s="43"/>
      <c r="BI161" s="76">
        <f t="shared" si="199"/>
        <v>0</v>
      </c>
      <c r="BJ161" s="101">
        <f t="shared" si="190"/>
        <v>6</v>
      </c>
      <c r="BK161" s="101">
        <f t="shared" si="161"/>
        <v>11503.05</v>
      </c>
      <c r="BL161" s="101"/>
      <c r="BM161" s="101">
        <f t="shared" si="200"/>
        <v>0</v>
      </c>
      <c r="BN161" s="76"/>
      <c r="BO161" s="76"/>
      <c r="BP161" s="339">
        <v>4</v>
      </c>
      <c r="BQ161" s="101">
        <f t="shared" si="191"/>
        <v>1573.1111111111111</v>
      </c>
      <c r="BR161" s="76">
        <f t="shared" si="202"/>
        <v>13076.161111111111</v>
      </c>
      <c r="BS161" s="76">
        <f t="shared" si="183"/>
        <v>36849.131111111114</v>
      </c>
      <c r="BT161" s="76">
        <f t="shared" si="184"/>
        <v>11503.05</v>
      </c>
      <c r="BU161" s="76">
        <f t="shared" si="185"/>
        <v>15337.400000000001</v>
      </c>
      <c r="BV161" s="76">
        <f t="shared" si="186"/>
        <v>63689.581111111118</v>
      </c>
      <c r="BW161" s="173">
        <f t="shared" si="187"/>
        <v>764274.97333333339</v>
      </c>
      <c r="BX161" s="370"/>
    </row>
    <row r="162" spans="1:76" s="3" customFormat="1" ht="14.25" customHeight="1" x14ac:dyDescent="0.3">
      <c r="A162" s="244">
        <v>11</v>
      </c>
      <c r="B162" s="48" t="s">
        <v>177</v>
      </c>
      <c r="C162" s="6" t="s">
        <v>525</v>
      </c>
      <c r="D162" s="48" t="s">
        <v>61</v>
      </c>
      <c r="E162" s="48" t="s">
        <v>234</v>
      </c>
      <c r="F162" s="48">
        <v>102</v>
      </c>
      <c r="G162" s="111">
        <v>43817</v>
      </c>
      <c r="H162" s="111">
        <v>45644</v>
      </c>
      <c r="I162" s="48" t="s">
        <v>355</v>
      </c>
      <c r="J162" s="43">
        <v>2</v>
      </c>
      <c r="K162" s="43" t="s">
        <v>68</v>
      </c>
      <c r="L162" s="89">
        <v>6.02</v>
      </c>
      <c r="M162" s="43">
        <v>4.66</v>
      </c>
      <c r="N162" s="108">
        <v>17697</v>
      </c>
      <c r="O162" s="76">
        <f t="shared" si="188"/>
        <v>82468.02</v>
      </c>
      <c r="P162" s="43">
        <v>3</v>
      </c>
      <c r="Q162" s="43">
        <v>2</v>
      </c>
      <c r="R162" s="43"/>
      <c r="S162" s="43"/>
      <c r="T162" s="43"/>
      <c r="U162" s="43"/>
      <c r="V162" s="70">
        <f t="shared" si="136"/>
        <v>3</v>
      </c>
      <c r="W162" s="70">
        <f t="shared" si="117"/>
        <v>2</v>
      </c>
      <c r="X162" s="70">
        <f t="shared" si="117"/>
        <v>0</v>
      </c>
      <c r="Y162" s="76">
        <f t="shared" si="173"/>
        <v>13744.670000000002</v>
      </c>
      <c r="Z162" s="76">
        <f t="shared" si="174"/>
        <v>9163.1133333333346</v>
      </c>
      <c r="AA162" s="76">
        <f t="shared" si="175"/>
        <v>0</v>
      </c>
      <c r="AB162" s="76">
        <f t="shared" si="176"/>
        <v>0</v>
      </c>
      <c r="AC162" s="76">
        <f t="shared" si="177"/>
        <v>0</v>
      </c>
      <c r="AD162" s="76">
        <f t="shared" si="178"/>
        <v>0</v>
      </c>
      <c r="AE162" s="76">
        <f t="shared" si="179"/>
        <v>22907.783333333336</v>
      </c>
      <c r="AF162" s="76">
        <f t="shared" si="189"/>
        <v>11453.891666666668</v>
      </c>
      <c r="AG162" s="76"/>
      <c r="AH162" s="76">
        <f t="shared" si="192"/>
        <v>0</v>
      </c>
      <c r="AI162" s="76">
        <f t="shared" si="193"/>
        <v>34361.675000000003</v>
      </c>
      <c r="AJ162" s="100"/>
      <c r="AK162" s="100"/>
      <c r="AL162" s="100"/>
      <c r="AM162" s="100"/>
      <c r="AN162" s="78">
        <f t="shared" si="194"/>
        <v>0</v>
      </c>
      <c r="AO162" s="100"/>
      <c r="AP162" s="78">
        <f t="shared" si="195"/>
        <v>0</v>
      </c>
      <c r="AQ162" s="78"/>
      <c r="AR162" s="78">
        <f t="shared" si="160"/>
        <v>0</v>
      </c>
      <c r="AS162" s="100"/>
      <c r="AT162" s="78">
        <f t="shared" si="196"/>
        <v>0</v>
      </c>
      <c r="AU162" s="100"/>
      <c r="AV162" s="78">
        <f t="shared" si="197"/>
        <v>0</v>
      </c>
      <c r="AW162" s="77">
        <f t="shared" si="134"/>
        <v>0</v>
      </c>
      <c r="AX162" s="78">
        <f t="shared" si="134"/>
        <v>0</v>
      </c>
      <c r="AY162" s="77">
        <f t="shared" si="135"/>
        <v>0</v>
      </c>
      <c r="AZ162" s="78">
        <f t="shared" si="135"/>
        <v>0</v>
      </c>
      <c r="BA162" s="100"/>
      <c r="BB162" s="100"/>
      <c r="BC162" s="100"/>
      <c r="BD162" s="100"/>
      <c r="BE162" s="78">
        <f t="shared" si="198"/>
        <v>0</v>
      </c>
      <c r="BF162" s="43"/>
      <c r="BG162" s="43"/>
      <c r="BH162" s="43"/>
      <c r="BI162" s="76">
        <f t="shared" si="199"/>
        <v>0</v>
      </c>
      <c r="BJ162" s="101">
        <f t="shared" si="190"/>
        <v>5</v>
      </c>
      <c r="BK162" s="101">
        <f t="shared" si="161"/>
        <v>8590.4187500000007</v>
      </c>
      <c r="BL162" s="101"/>
      <c r="BM162" s="101">
        <f t="shared" si="200"/>
        <v>0</v>
      </c>
      <c r="BN162" s="76">
        <f t="shared" si="182"/>
        <v>5</v>
      </c>
      <c r="BO162" s="76">
        <f>(AE162+AF162)*30%</f>
        <v>10308.502500000001</v>
      </c>
      <c r="BP162" s="339">
        <f>V162+W162+X162</f>
        <v>5</v>
      </c>
      <c r="BQ162" s="101">
        <f t="shared" si="191"/>
        <v>1966.3888888888889</v>
      </c>
      <c r="BR162" s="76">
        <f t="shared" si="202"/>
        <v>20865.31013888889</v>
      </c>
      <c r="BS162" s="76">
        <f t="shared" si="183"/>
        <v>24874.172222222227</v>
      </c>
      <c r="BT162" s="76">
        <f t="shared" si="184"/>
        <v>8590.4187500000007</v>
      </c>
      <c r="BU162" s="76">
        <f t="shared" si="185"/>
        <v>21762.394166666669</v>
      </c>
      <c r="BV162" s="76">
        <f t="shared" si="186"/>
        <v>55226.985138888893</v>
      </c>
      <c r="BW162" s="173">
        <f t="shared" si="187"/>
        <v>662723.82166666677</v>
      </c>
      <c r="BX162" s="370" t="s">
        <v>271</v>
      </c>
    </row>
    <row r="163" spans="1:76" s="136" customFormat="1" ht="14.25" customHeight="1" x14ac:dyDescent="0.3">
      <c r="A163" s="245">
        <v>12</v>
      </c>
      <c r="B163" s="48" t="s">
        <v>268</v>
      </c>
      <c r="C163" s="48" t="s">
        <v>428</v>
      </c>
      <c r="D163" s="43" t="s">
        <v>178</v>
      </c>
      <c r="E163" s="108" t="s">
        <v>299</v>
      </c>
      <c r="F163" s="86"/>
      <c r="G163" s="87"/>
      <c r="H163" s="87"/>
      <c r="I163" s="86"/>
      <c r="J163" s="43" t="s">
        <v>65</v>
      </c>
      <c r="K163" s="43" t="s">
        <v>62</v>
      </c>
      <c r="L163" s="89">
        <v>3.04</v>
      </c>
      <c r="M163" s="43">
        <v>4.2300000000000004</v>
      </c>
      <c r="N163" s="108">
        <v>17697</v>
      </c>
      <c r="O163" s="76">
        <f t="shared" si="188"/>
        <v>74858.310000000012</v>
      </c>
      <c r="P163" s="43"/>
      <c r="Q163" s="43">
        <v>2</v>
      </c>
      <c r="R163" s="43"/>
      <c r="S163" s="43"/>
      <c r="T163" s="43"/>
      <c r="U163" s="43"/>
      <c r="V163" s="70">
        <f t="shared" si="136"/>
        <v>0</v>
      </c>
      <c r="W163" s="70">
        <f t="shared" ref="W163:X234" si="248">SUM(Q163+T163)</f>
        <v>2</v>
      </c>
      <c r="X163" s="70">
        <f t="shared" si="248"/>
        <v>0</v>
      </c>
      <c r="Y163" s="76">
        <f t="shared" si="173"/>
        <v>0</v>
      </c>
      <c r="Z163" s="76">
        <f t="shared" si="174"/>
        <v>8317.590000000002</v>
      </c>
      <c r="AA163" s="76">
        <f t="shared" si="175"/>
        <v>0</v>
      </c>
      <c r="AB163" s="76">
        <f t="shared" si="176"/>
        <v>0</v>
      </c>
      <c r="AC163" s="76">
        <f t="shared" si="177"/>
        <v>0</v>
      </c>
      <c r="AD163" s="76">
        <f t="shared" si="178"/>
        <v>0</v>
      </c>
      <c r="AE163" s="76">
        <f t="shared" si="179"/>
        <v>8317.590000000002</v>
      </c>
      <c r="AF163" s="76">
        <f t="shared" si="189"/>
        <v>4158.795000000001</v>
      </c>
      <c r="AG163" s="76">
        <f t="shared" si="203"/>
        <v>1247.6385000000002</v>
      </c>
      <c r="AH163" s="76">
        <f t="shared" si="192"/>
        <v>0</v>
      </c>
      <c r="AI163" s="76">
        <f t="shared" si="193"/>
        <v>13724.023500000003</v>
      </c>
      <c r="AJ163" s="100"/>
      <c r="AK163" s="100"/>
      <c r="AL163" s="100"/>
      <c r="AM163" s="100"/>
      <c r="AN163" s="78">
        <f t="shared" si="194"/>
        <v>0</v>
      </c>
      <c r="AO163" s="99"/>
      <c r="AP163" s="78">
        <f t="shared" si="195"/>
        <v>0</v>
      </c>
      <c r="AQ163" s="78"/>
      <c r="AR163" s="78">
        <f t="shared" si="160"/>
        <v>0</v>
      </c>
      <c r="AS163" s="99"/>
      <c r="AT163" s="78">
        <f t="shared" si="196"/>
        <v>0</v>
      </c>
      <c r="AU163" s="99"/>
      <c r="AV163" s="78">
        <f t="shared" si="197"/>
        <v>0</v>
      </c>
      <c r="AW163" s="77">
        <f t="shared" si="134"/>
        <v>0</v>
      </c>
      <c r="AX163" s="78">
        <f t="shared" si="134"/>
        <v>0</v>
      </c>
      <c r="AY163" s="77">
        <f t="shared" si="135"/>
        <v>0</v>
      </c>
      <c r="AZ163" s="78">
        <f t="shared" si="135"/>
        <v>0</v>
      </c>
      <c r="BA163" s="100"/>
      <c r="BB163" s="177"/>
      <c r="BC163" s="177"/>
      <c r="BD163" s="177"/>
      <c r="BE163" s="78">
        <f t="shared" si="198"/>
        <v>0</v>
      </c>
      <c r="BF163" s="43"/>
      <c r="BG163" s="43"/>
      <c r="BH163" s="43"/>
      <c r="BI163" s="76">
        <f t="shared" si="199"/>
        <v>0</v>
      </c>
      <c r="BJ163" s="101">
        <f t="shared" si="190"/>
        <v>2</v>
      </c>
      <c r="BK163" s="101">
        <f t="shared" si="161"/>
        <v>3119.096250000001</v>
      </c>
      <c r="BL163" s="101"/>
      <c r="BM163" s="101">
        <f t="shared" si="200"/>
        <v>0</v>
      </c>
      <c r="BN163" s="76"/>
      <c r="BO163" s="76"/>
      <c r="BP163" s="339">
        <v>2</v>
      </c>
      <c r="BQ163" s="101">
        <f t="shared" si="191"/>
        <v>786.55555555555554</v>
      </c>
      <c r="BR163" s="76">
        <f t="shared" si="202"/>
        <v>3905.6518055555566</v>
      </c>
      <c r="BS163" s="76">
        <f t="shared" si="183"/>
        <v>10351.784055555558</v>
      </c>
      <c r="BT163" s="76">
        <f t="shared" si="184"/>
        <v>3119.096250000001</v>
      </c>
      <c r="BU163" s="76">
        <f t="shared" si="185"/>
        <v>4158.795000000001</v>
      </c>
      <c r="BV163" s="76">
        <f t="shared" si="186"/>
        <v>17629.67530555556</v>
      </c>
      <c r="BW163" s="173">
        <f t="shared" si="187"/>
        <v>211556.10366666672</v>
      </c>
      <c r="BX163" s="370"/>
    </row>
    <row r="164" spans="1:76" s="136" customFormat="1" ht="14.25" customHeight="1" x14ac:dyDescent="0.3">
      <c r="A164" s="244">
        <v>13</v>
      </c>
      <c r="B164" s="48" t="s">
        <v>137</v>
      </c>
      <c r="C164" s="48" t="s">
        <v>464</v>
      </c>
      <c r="D164" s="43" t="s">
        <v>61</v>
      </c>
      <c r="E164" s="93" t="s">
        <v>74</v>
      </c>
      <c r="F164" s="86">
        <v>75</v>
      </c>
      <c r="G164" s="87">
        <v>43189</v>
      </c>
      <c r="H164" s="87">
        <v>45015</v>
      </c>
      <c r="I164" s="86" t="s">
        <v>73</v>
      </c>
      <c r="J164" s="43">
        <v>1</v>
      </c>
      <c r="K164" s="43" t="s">
        <v>72</v>
      </c>
      <c r="L164" s="89">
        <v>22.09</v>
      </c>
      <c r="M164" s="43">
        <v>5.12</v>
      </c>
      <c r="N164" s="108">
        <v>17697</v>
      </c>
      <c r="O164" s="76">
        <f t="shared" si="188"/>
        <v>90608.639999999999</v>
      </c>
      <c r="P164" s="43"/>
      <c r="Q164" s="43">
        <v>2</v>
      </c>
      <c r="R164" s="43"/>
      <c r="S164" s="43"/>
      <c r="T164" s="43"/>
      <c r="U164" s="43"/>
      <c r="V164" s="70">
        <f t="shared" si="136"/>
        <v>0</v>
      </c>
      <c r="W164" s="70">
        <f t="shared" si="248"/>
        <v>2</v>
      </c>
      <c r="X164" s="70">
        <f t="shared" si="248"/>
        <v>0</v>
      </c>
      <c r="Y164" s="76">
        <f t="shared" si="173"/>
        <v>0</v>
      </c>
      <c r="Z164" s="76">
        <f t="shared" si="174"/>
        <v>10067.626666666667</v>
      </c>
      <c r="AA164" s="76">
        <f t="shared" si="175"/>
        <v>0</v>
      </c>
      <c r="AB164" s="76">
        <f t="shared" si="176"/>
        <v>0</v>
      </c>
      <c r="AC164" s="76">
        <f t="shared" si="177"/>
        <v>0</v>
      </c>
      <c r="AD164" s="76">
        <f t="shared" si="178"/>
        <v>0</v>
      </c>
      <c r="AE164" s="76">
        <f t="shared" si="179"/>
        <v>10067.626666666667</v>
      </c>
      <c r="AF164" s="76">
        <f t="shared" si="189"/>
        <v>5033.8133333333335</v>
      </c>
      <c r="AG164" s="76">
        <f t="shared" si="203"/>
        <v>1510.1440000000002</v>
      </c>
      <c r="AH164" s="76">
        <f t="shared" si="192"/>
        <v>0</v>
      </c>
      <c r="AI164" s="76">
        <f t="shared" si="193"/>
        <v>16611.584000000003</v>
      </c>
      <c r="AJ164" s="100"/>
      <c r="AK164" s="100"/>
      <c r="AL164" s="100"/>
      <c r="AM164" s="100"/>
      <c r="AN164" s="78">
        <f t="shared" si="194"/>
        <v>0</v>
      </c>
      <c r="AO164" s="99"/>
      <c r="AP164" s="78">
        <f t="shared" si="195"/>
        <v>0</v>
      </c>
      <c r="AQ164" s="78">
        <f t="shared" ref="AQ164:AQ165" si="249">AM164+AO164</f>
        <v>0</v>
      </c>
      <c r="AR164" s="78">
        <f t="shared" si="160"/>
        <v>0</v>
      </c>
      <c r="AS164" s="99"/>
      <c r="AT164" s="78">
        <f t="shared" si="196"/>
        <v>0</v>
      </c>
      <c r="AU164" s="99"/>
      <c r="AV164" s="78">
        <f t="shared" si="197"/>
        <v>0</v>
      </c>
      <c r="AW164" s="77">
        <f t="shared" si="134"/>
        <v>0</v>
      </c>
      <c r="AX164" s="78">
        <f t="shared" si="134"/>
        <v>0</v>
      </c>
      <c r="AY164" s="77">
        <f t="shared" si="135"/>
        <v>0</v>
      </c>
      <c r="AZ164" s="78">
        <f t="shared" si="135"/>
        <v>0</v>
      </c>
      <c r="BA164" s="100"/>
      <c r="BB164" s="100"/>
      <c r="BC164" s="100"/>
      <c r="BD164" s="100"/>
      <c r="BE164" s="78">
        <f t="shared" si="198"/>
        <v>0</v>
      </c>
      <c r="BF164" s="43"/>
      <c r="BG164" s="43"/>
      <c r="BH164" s="43"/>
      <c r="BI164" s="76">
        <f t="shared" si="199"/>
        <v>0</v>
      </c>
      <c r="BJ164" s="101">
        <f t="shared" si="190"/>
        <v>2</v>
      </c>
      <c r="BK164" s="101">
        <f t="shared" si="161"/>
        <v>3775.3599999999997</v>
      </c>
      <c r="BL164" s="101"/>
      <c r="BM164" s="101">
        <f t="shared" si="200"/>
        <v>0</v>
      </c>
      <c r="BN164" s="76"/>
      <c r="BO164" s="76"/>
      <c r="BP164" s="339">
        <v>2</v>
      </c>
      <c r="BQ164" s="101">
        <f t="shared" si="191"/>
        <v>786.55555555555554</v>
      </c>
      <c r="BR164" s="76">
        <f t="shared" si="202"/>
        <v>4561.9155555555553</v>
      </c>
      <c r="BS164" s="76">
        <f t="shared" si="183"/>
        <v>12364.326222222222</v>
      </c>
      <c r="BT164" s="76">
        <f t="shared" si="184"/>
        <v>3775.3599999999997</v>
      </c>
      <c r="BU164" s="76">
        <f t="shared" si="185"/>
        <v>5033.8133333333335</v>
      </c>
      <c r="BV164" s="76">
        <f t="shared" si="186"/>
        <v>21173.499555555558</v>
      </c>
      <c r="BW164" s="173">
        <f t="shared" si="187"/>
        <v>254081.99466666669</v>
      </c>
      <c r="BX164" s="370"/>
    </row>
    <row r="165" spans="1:76" s="136" customFormat="1" ht="14.25" customHeight="1" x14ac:dyDescent="0.3">
      <c r="A165" s="245">
        <v>14</v>
      </c>
      <c r="B165" s="48" t="s">
        <v>99</v>
      </c>
      <c r="C165" s="109" t="s">
        <v>527</v>
      </c>
      <c r="D165" s="110" t="s">
        <v>61</v>
      </c>
      <c r="E165" s="144" t="s">
        <v>342</v>
      </c>
      <c r="F165" s="86">
        <v>57</v>
      </c>
      <c r="G165" s="87">
        <v>42608</v>
      </c>
      <c r="H165" s="104" t="s">
        <v>188</v>
      </c>
      <c r="I165" s="86" t="s">
        <v>189</v>
      </c>
      <c r="J165" s="43">
        <v>2</v>
      </c>
      <c r="K165" s="43" t="s">
        <v>68</v>
      </c>
      <c r="L165" s="89">
        <v>30.08</v>
      </c>
      <c r="M165" s="43">
        <v>5.16</v>
      </c>
      <c r="N165" s="108">
        <v>17697</v>
      </c>
      <c r="O165" s="76">
        <f t="shared" si="188"/>
        <v>91316.52</v>
      </c>
      <c r="P165" s="43"/>
      <c r="Q165" s="43">
        <v>3</v>
      </c>
      <c r="R165" s="43"/>
      <c r="S165" s="43"/>
      <c r="T165" s="43"/>
      <c r="U165" s="43"/>
      <c r="V165" s="70">
        <f t="shared" si="136"/>
        <v>0</v>
      </c>
      <c r="W165" s="70">
        <f t="shared" si="248"/>
        <v>3</v>
      </c>
      <c r="X165" s="70">
        <f t="shared" si="248"/>
        <v>0</v>
      </c>
      <c r="Y165" s="76">
        <f t="shared" si="173"/>
        <v>0</v>
      </c>
      <c r="Z165" s="76">
        <f t="shared" si="174"/>
        <v>15219.420000000002</v>
      </c>
      <c r="AA165" s="76">
        <f t="shared" si="175"/>
        <v>0</v>
      </c>
      <c r="AB165" s="76">
        <f t="shared" si="176"/>
        <v>0</v>
      </c>
      <c r="AC165" s="76">
        <f t="shared" si="177"/>
        <v>0</v>
      </c>
      <c r="AD165" s="76">
        <f t="shared" si="178"/>
        <v>0</v>
      </c>
      <c r="AE165" s="76">
        <f t="shared" si="179"/>
        <v>15219.420000000002</v>
      </c>
      <c r="AF165" s="76">
        <f t="shared" si="189"/>
        <v>7609.7100000000009</v>
      </c>
      <c r="AG165" s="76">
        <f t="shared" si="203"/>
        <v>2282.9130000000005</v>
      </c>
      <c r="AH165" s="76">
        <f t="shared" si="192"/>
        <v>0</v>
      </c>
      <c r="AI165" s="76">
        <f t="shared" si="193"/>
        <v>25112.043000000005</v>
      </c>
      <c r="AJ165" s="100"/>
      <c r="AK165" s="100"/>
      <c r="AL165" s="100"/>
      <c r="AM165" s="99"/>
      <c r="AN165" s="78">
        <f t="shared" si="194"/>
        <v>0</v>
      </c>
      <c r="AO165" s="99"/>
      <c r="AP165" s="78">
        <f t="shared" si="195"/>
        <v>0</v>
      </c>
      <c r="AQ165" s="78">
        <f t="shared" si="249"/>
        <v>0</v>
      </c>
      <c r="AR165" s="78">
        <f t="shared" si="160"/>
        <v>0</v>
      </c>
      <c r="AS165" s="99"/>
      <c r="AT165" s="78">
        <f t="shared" si="196"/>
        <v>0</v>
      </c>
      <c r="AU165" s="99"/>
      <c r="AV165" s="78">
        <f t="shared" si="197"/>
        <v>0</v>
      </c>
      <c r="AW165" s="77">
        <f t="shared" si="134"/>
        <v>0</v>
      </c>
      <c r="AX165" s="78">
        <f t="shared" si="134"/>
        <v>0</v>
      </c>
      <c r="AY165" s="77">
        <f t="shared" si="135"/>
        <v>0</v>
      </c>
      <c r="AZ165" s="78">
        <f t="shared" si="135"/>
        <v>0</v>
      </c>
      <c r="BA165" s="100"/>
      <c r="BB165" s="177"/>
      <c r="BC165" s="177"/>
      <c r="BD165" s="177"/>
      <c r="BE165" s="78">
        <f t="shared" si="198"/>
        <v>0</v>
      </c>
      <c r="BF165" s="43"/>
      <c r="BG165" s="43"/>
      <c r="BH165" s="43"/>
      <c r="BI165" s="76">
        <f t="shared" si="199"/>
        <v>0</v>
      </c>
      <c r="BJ165" s="101">
        <f t="shared" si="190"/>
        <v>3</v>
      </c>
      <c r="BK165" s="101">
        <f t="shared" si="161"/>
        <v>5707.2825000000003</v>
      </c>
      <c r="BL165" s="101"/>
      <c r="BM165" s="101">
        <f t="shared" si="200"/>
        <v>0</v>
      </c>
      <c r="BN165" s="76"/>
      <c r="BO165" s="76"/>
      <c r="BP165" s="339">
        <v>1</v>
      </c>
      <c r="BQ165" s="101">
        <f t="shared" si="191"/>
        <v>393.27777777777777</v>
      </c>
      <c r="BR165" s="76">
        <f t="shared" si="202"/>
        <v>6100.5602777777776</v>
      </c>
      <c r="BS165" s="76">
        <f t="shared" si="183"/>
        <v>17895.61077777778</v>
      </c>
      <c r="BT165" s="76">
        <f t="shared" si="184"/>
        <v>5707.2825000000003</v>
      </c>
      <c r="BU165" s="76">
        <f t="shared" si="185"/>
        <v>7609.7100000000009</v>
      </c>
      <c r="BV165" s="76">
        <f t="shared" si="186"/>
        <v>31212.603277777784</v>
      </c>
      <c r="BW165" s="173">
        <f t="shared" si="187"/>
        <v>374551.23933333339</v>
      </c>
      <c r="BX165" s="370"/>
    </row>
    <row r="166" spans="1:76" s="3" customFormat="1" ht="14.25" customHeight="1" x14ac:dyDescent="0.3">
      <c r="A166" s="244">
        <v>15</v>
      </c>
      <c r="B166" s="48" t="s">
        <v>167</v>
      </c>
      <c r="C166" s="109" t="s">
        <v>426</v>
      </c>
      <c r="D166" s="43" t="s">
        <v>61</v>
      </c>
      <c r="E166" s="93" t="s">
        <v>95</v>
      </c>
      <c r="F166" s="97">
        <v>77</v>
      </c>
      <c r="G166" s="98">
        <v>43304</v>
      </c>
      <c r="H166" s="88">
        <v>45130</v>
      </c>
      <c r="I166" s="97" t="s">
        <v>182</v>
      </c>
      <c r="J166" s="43" t="s">
        <v>58</v>
      </c>
      <c r="K166" s="43" t="s">
        <v>64</v>
      </c>
      <c r="L166" s="89">
        <v>35.04</v>
      </c>
      <c r="M166" s="43">
        <v>5.41</v>
      </c>
      <c r="N166" s="108">
        <v>17697</v>
      </c>
      <c r="O166" s="76">
        <f t="shared" si="188"/>
        <v>95740.77</v>
      </c>
      <c r="P166" s="43"/>
      <c r="Q166" s="43">
        <v>3</v>
      </c>
      <c r="R166" s="43"/>
      <c r="S166" s="43"/>
      <c r="T166" s="43"/>
      <c r="U166" s="43"/>
      <c r="V166" s="70">
        <f t="shared" si="136"/>
        <v>0</v>
      </c>
      <c r="W166" s="70">
        <f t="shared" si="248"/>
        <v>3</v>
      </c>
      <c r="X166" s="70">
        <f t="shared" si="248"/>
        <v>0</v>
      </c>
      <c r="Y166" s="76">
        <f t="shared" si="173"/>
        <v>0</v>
      </c>
      <c r="Z166" s="76">
        <f t="shared" si="174"/>
        <v>15956.795000000002</v>
      </c>
      <c r="AA166" s="76">
        <f t="shared" si="175"/>
        <v>0</v>
      </c>
      <c r="AB166" s="76">
        <f t="shared" si="176"/>
        <v>0</v>
      </c>
      <c r="AC166" s="76">
        <f t="shared" si="177"/>
        <v>0</v>
      </c>
      <c r="AD166" s="76">
        <f t="shared" si="178"/>
        <v>0</v>
      </c>
      <c r="AE166" s="76">
        <f t="shared" si="179"/>
        <v>15956.795000000002</v>
      </c>
      <c r="AF166" s="76">
        <f t="shared" si="189"/>
        <v>7978.3975000000009</v>
      </c>
      <c r="AG166" s="76">
        <f t="shared" si="203"/>
        <v>2393.5192500000007</v>
      </c>
      <c r="AH166" s="76">
        <f t="shared" si="192"/>
        <v>0</v>
      </c>
      <c r="AI166" s="76">
        <f t="shared" si="193"/>
        <v>26328.711750000002</v>
      </c>
      <c r="AJ166" s="100"/>
      <c r="AK166" s="100"/>
      <c r="AL166" s="100"/>
      <c r="AM166" s="99"/>
      <c r="AN166" s="78">
        <f t="shared" si="194"/>
        <v>0</v>
      </c>
      <c r="AO166" s="99"/>
      <c r="AP166" s="78">
        <f t="shared" si="195"/>
        <v>0</v>
      </c>
      <c r="AQ166" s="78"/>
      <c r="AR166" s="78">
        <f t="shared" si="160"/>
        <v>0</v>
      </c>
      <c r="AS166" s="99"/>
      <c r="AT166" s="78">
        <f t="shared" si="196"/>
        <v>0</v>
      </c>
      <c r="AU166" s="99"/>
      <c r="AV166" s="78">
        <f t="shared" si="197"/>
        <v>0</v>
      </c>
      <c r="AW166" s="77">
        <f t="shared" si="134"/>
        <v>0</v>
      </c>
      <c r="AX166" s="78">
        <f t="shared" si="134"/>
        <v>0</v>
      </c>
      <c r="AY166" s="77">
        <f t="shared" si="135"/>
        <v>0</v>
      </c>
      <c r="AZ166" s="78">
        <f t="shared" si="135"/>
        <v>0</v>
      </c>
      <c r="BA166" s="100"/>
      <c r="BB166" s="177"/>
      <c r="BC166" s="177"/>
      <c r="BD166" s="177"/>
      <c r="BE166" s="78">
        <f t="shared" si="198"/>
        <v>0</v>
      </c>
      <c r="BF166" s="43"/>
      <c r="BG166" s="43"/>
      <c r="BH166" s="43"/>
      <c r="BI166" s="76">
        <f t="shared" si="199"/>
        <v>0</v>
      </c>
      <c r="BJ166" s="101">
        <f t="shared" si="190"/>
        <v>3</v>
      </c>
      <c r="BK166" s="101">
        <f t="shared" si="161"/>
        <v>5983.7981250000003</v>
      </c>
      <c r="BL166" s="101"/>
      <c r="BM166" s="101"/>
      <c r="BN166" s="76">
        <f t="shared" si="182"/>
        <v>3</v>
      </c>
      <c r="BO166" s="76">
        <f t="shared" si="201"/>
        <v>9574.077000000003</v>
      </c>
      <c r="BP166" s="339">
        <f>V166+W166+X166</f>
        <v>3</v>
      </c>
      <c r="BQ166" s="101">
        <f t="shared" si="191"/>
        <v>1179.8333333333333</v>
      </c>
      <c r="BR166" s="76">
        <f t="shared" si="202"/>
        <v>16737.708458333334</v>
      </c>
      <c r="BS166" s="76">
        <f t="shared" si="183"/>
        <v>19530.147583333335</v>
      </c>
      <c r="BT166" s="76">
        <f t="shared" si="184"/>
        <v>5983.7981250000003</v>
      </c>
      <c r="BU166" s="76">
        <f t="shared" si="185"/>
        <v>17552.474500000004</v>
      </c>
      <c r="BV166" s="76">
        <f t="shared" si="186"/>
        <v>43066.420208333337</v>
      </c>
      <c r="BW166" s="173">
        <f t="shared" si="187"/>
        <v>516797.04250000004</v>
      </c>
      <c r="BX166" s="370" t="s">
        <v>266</v>
      </c>
    </row>
    <row r="167" spans="1:76" s="136" customFormat="1" ht="14.25" customHeight="1" x14ac:dyDescent="0.3">
      <c r="A167" s="244">
        <v>17</v>
      </c>
      <c r="B167" s="48" t="s">
        <v>233</v>
      </c>
      <c r="C167" s="109" t="s">
        <v>528</v>
      </c>
      <c r="D167" s="110" t="s">
        <v>61</v>
      </c>
      <c r="E167" s="93" t="s">
        <v>219</v>
      </c>
      <c r="F167" s="246"/>
      <c r="G167" s="87"/>
      <c r="H167" s="104"/>
      <c r="I167" s="86"/>
      <c r="J167" s="43" t="s">
        <v>65</v>
      </c>
      <c r="K167" s="43" t="s">
        <v>62</v>
      </c>
      <c r="L167" s="74">
        <v>4.04</v>
      </c>
      <c r="M167" s="43">
        <v>4.2300000000000004</v>
      </c>
      <c r="N167" s="108">
        <v>17697</v>
      </c>
      <c r="O167" s="76">
        <f t="shared" si="188"/>
        <v>74858.310000000012</v>
      </c>
      <c r="P167" s="43">
        <v>2</v>
      </c>
      <c r="Q167" s="43">
        <v>2</v>
      </c>
      <c r="R167" s="43"/>
      <c r="S167" s="43"/>
      <c r="T167" s="43"/>
      <c r="U167" s="43"/>
      <c r="V167" s="70">
        <f t="shared" si="136"/>
        <v>2</v>
      </c>
      <c r="W167" s="70">
        <f t="shared" si="248"/>
        <v>2</v>
      </c>
      <c r="X167" s="70">
        <f t="shared" si="248"/>
        <v>0</v>
      </c>
      <c r="Y167" s="76">
        <f t="shared" si="173"/>
        <v>8317.590000000002</v>
      </c>
      <c r="Z167" s="76">
        <f t="shared" si="174"/>
        <v>8317.590000000002</v>
      </c>
      <c r="AA167" s="76">
        <f t="shared" si="175"/>
        <v>0</v>
      </c>
      <c r="AB167" s="76">
        <f t="shared" si="176"/>
        <v>0</v>
      </c>
      <c r="AC167" s="76">
        <f t="shared" si="177"/>
        <v>0</v>
      </c>
      <c r="AD167" s="76">
        <f t="shared" si="178"/>
        <v>0</v>
      </c>
      <c r="AE167" s="76">
        <f t="shared" si="179"/>
        <v>16635.180000000004</v>
      </c>
      <c r="AF167" s="76">
        <f t="shared" si="189"/>
        <v>8317.590000000002</v>
      </c>
      <c r="AG167" s="76"/>
      <c r="AH167" s="76">
        <f t="shared" si="192"/>
        <v>0</v>
      </c>
      <c r="AI167" s="76">
        <f t="shared" si="193"/>
        <v>24952.770000000004</v>
      </c>
      <c r="AJ167" s="100"/>
      <c r="AK167" s="100"/>
      <c r="AL167" s="100"/>
      <c r="AM167" s="99"/>
      <c r="AN167" s="78">
        <f t="shared" si="194"/>
        <v>0</v>
      </c>
      <c r="AO167" s="99"/>
      <c r="AP167" s="78">
        <f t="shared" si="195"/>
        <v>0</v>
      </c>
      <c r="AQ167" s="78"/>
      <c r="AR167" s="78">
        <f t="shared" si="160"/>
        <v>0</v>
      </c>
      <c r="AS167" s="99"/>
      <c r="AT167" s="78">
        <f t="shared" si="196"/>
        <v>0</v>
      </c>
      <c r="AU167" s="99"/>
      <c r="AV167" s="78">
        <f t="shared" si="197"/>
        <v>0</v>
      </c>
      <c r="AW167" s="77">
        <f t="shared" si="134"/>
        <v>0</v>
      </c>
      <c r="AX167" s="78">
        <f t="shared" si="134"/>
        <v>0</v>
      </c>
      <c r="AY167" s="77">
        <f t="shared" si="135"/>
        <v>0</v>
      </c>
      <c r="AZ167" s="78">
        <f t="shared" si="135"/>
        <v>0</v>
      </c>
      <c r="BA167" s="100"/>
      <c r="BB167" s="177"/>
      <c r="BC167" s="177"/>
      <c r="BD167" s="177"/>
      <c r="BE167" s="78">
        <f t="shared" si="198"/>
        <v>0</v>
      </c>
      <c r="BF167" s="43"/>
      <c r="BG167" s="43"/>
      <c r="BH167" s="43"/>
      <c r="BI167" s="76">
        <f t="shared" si="199"/>
        <v>0</v>
      </c>
      <c r="BJ167" s="101">
        <f t="shared" si="190"/>
        <v>4</v>
      </c>
      <c r="BK167" s="101">
        <f t="shared" si="161"/>
        <v>6238.1925000000019</v>
      </c>
      <c r="BL167" s="101"/>
      <c r="BM167" s="101"/>
      <c r="BN167" s="76"/>
      <c r="BO167" s="76"/>
      <c r="BP167" s="339">
        <f>V167+W167+X167</f>
        <v>4</v>
      </c>
      <c r="BQ167" s="101">
        <f t="shared" si="191"/>
        <v>1573.1111111111111</v>
      </c>
      <c r="BR167" s="76">
        <f t="shared" si="202"/>
        <v>7811.3036111111132</v>
      </c>
      <c r="BS167" s="76">
        <f t="shared" si="183"/>
        <v>18208.291111111113</v>
      </c>
      <c r="BT167" s="76">
        <f t="shared" si="184"/>
        <v>6238.1925000000019</v>
      </c>
      <c r="BU167" s="76">
        <f t="shared" si="185"/>
        <v>8317.590000000002</v>
      </c>
      <c r="BV167" s="76">
        <f t="shared" si="186"/>
        <v>32764.073611111118</v>
      </c>
      <c r="BW167" s="173">
        <f t="shared" si="187"/>
        <v>393168.88333333342</v>
      </c>
      <c r="BX167" s="370"/>
    </row>
    <row r="168" spans="1:76" s="136" customFormat="1" ht="14.25" customHeight="1" x14ac:dyDescent="0.3">
      <c r="A168" s="244">
        <v>40</v>
      </c>
      <c r="B168" s="204" t="s">
        <v>545</v>
      </c>
      <c r="C168" s="220" t="s">
        <v>529</v>
      </c>
      <c r="D168" s="110" t="s">
        <v>61</v>
      </c>
      <c r="E168" s="93" t="s">
        <v>105</v>
      </c>
      <c r="F168" s="86">
        <v>80</v>
      </c>
      <c r="G168" s="98">
        <v>43304</v>
      </c>
      <c r="H168" s="88">
        <v>45130</v>
      </c>
      <c r="I168" s="86" t="s">
        <v>182</v>
      </c>
      <c r="J168" s="43" t="s">
        <v>58</v>
      </c>
      <c r="K168" s="43" t="s">
        <v>64</v>
      </c>
      <c r="L168" s="89">
        <v>20.09</v>
      </c>
      <c r="M168" s="43">
        <v>5.32</v>
      </c>
      <c r="N168" s="108">
        <v>17697</v>
      </c>
      <c r="O168" s="76">
        <f t="shared" si="188"/>
        <v>94148.040000000008</v>
      </c>
      <c r="P168" s="43"/>
      <c r="Q168" s="43">
        <v>2</v>
      </c>
      <c r="R168" s="43"/>
      <c r="S168" s="43"/>
      <c r="T168" s="43"/>
      <c r="U168" s="43"/>
      <c r="V168" s="70">
        <v>0</v>
      </c>
      <c r="W168" s="70">
        <f t="shared" si="248"/>
        <v>2</v>
      </c>
      <c r="X168" s="70">
        <v>0</v>
      </c>
      <c r="Y168" s="76">
        <v>0</v>
      </c>
      <c r="Z168" s="76">
        <f t="shared" si="174"/>
        <v>10460.893333333333</v>
      </c>
      <c r="AA168" s="76">
        <v>0</v>
      </c>
      <c r="AB168" s="76">
        <v>0</v>
      </c>
      <c r="AC168" s="76">
        <v>0</v>
      </c>
      <c r="AD168" s="76">
        <v>0</v>
      </c>
      <c r="AE168" s="76">
        <f t="shared" si="179"/>
        <v>10460.893333333333</v>
      </c>
      <c r="AF168" s="76">
        <f t="shared" si="189"/>
        <v>5230.4466666666667</v>
      </c>
      <c r="AG168" s="76"/>
      <c r="AH168" s="76">
        <v>0</v>
      </c>
      <c r="AI168" s="76">
        <f t="shared" si="193"/>
        <v>15691.34</v>
      </c>
      <c r="AJ168" s="100"/>
      <c r="AK168" s="100"/>
      <c r="AL168" s="100"/>
      <c r="AM168" s="99"/>
      <c r="AN168" s="78">
        <v>0</v>
      </c>
      <c r="AO168" s="99"/>
      <c r="AP168" s="78">
        <v>0</v>
      </c>
      <c r="AQ168" s="78">
        <v>0</v>
      </c>
      <c r="AR168" s="78">
        <v>0</v>
      </c>
      <c r="AS168" s="99"/>
      <c r="AT168" s="78"/>
      <c r="AU168" s="99"/>
      <c r="AV168" s="78">
        <v>0</v>
      </c>
      <c r="AW168" s="77"/>
      <c r="AX168" s="78"/>
      <c r="AY168" s="77"/>
      <c r="AZ168" s="78"/>
      <c r="BA168" s="100"/>
      <c r="BB168" s="177"/>
      <c r="BC168" s="177"/>
      <c r="BD168" s="177"/>
      <c r="BE168" s="78">
        <v>0</v>
      </c>
      <c r="BF168" s="43"/>
      <c r="BG168" s="43"/>
      <c r="BH168" s="43"/>
      <c r="BI168" s="76">
        <v>0</v>
      </c>
      <c r="BJ168" s="101">
        <v>2</v>
      </c>
      <c r="BK168" s="101">
        <f t="shared" si="161"/>
        <v>3922.835</v>
      </c>
      <c r="BL168" s="101"/>
      <c r="BM168" s="101">
        <v>0</v>
      </c>
      <c r="BN168" s="76">
        <f t="shared" si="182"/>
        <v>2</v>
      </c>
      <c r="BO168" s="76">
        <f t="shared" si="201"/>
        <v>6276.5360000000001</v>
      </c>
      <c r="BP168" s="339">
        <v>2</v>
      </c>
      <c r="BQ168" s="101">
        <f t="shared" si="191"/>
        <v>786.55555555555554</v>
      </c>
      <c r="BR168" s="76">
        <f t="shared" si="202"/>
        <v>10985.926555555554</v>
      </c>
      <c r="BS168" s="76">
        <f t="shared" si="183"/>
        <v>11247.448888888888</v>
      </c>
      <c r="BT168" s="76">
        <f t="shared" si="184"/>
        <v>3922.835</v>
      </c>
      <c r="BU168" s="76">
        <f t="shared" si="185"/>
        <v>11506.982666666667</v>
      </c>
      <c r="BV168" s="76">
        <f t="shared" si="186"/>
        <v>26677.266555555554</v>
      </c>
      <c r="BW168" s="173">
        <f t="shared" si="187"/>
        <v>320127.19866666663</v>
      </c>
      <c r="BX168" s="370" t="s">
        <v>266</v>
      </c>
    </row>
    <row r="169" spans="1:76" s="1" customFormat="1" ht="14.25" customHeight="1" x14ac:dyDescent="0.3">
      <c r="A169" s="243">
        <v>1</v>
      </c>
      <c r="B169" s="48" t="s">
        <v>114</v>
      </c>
      <c r="C169" s="48" t="s">
        <v>530</v>
      </c>
      <c r="D169" s="43" t="s">
        <v>108</v>
      </c>
      <c r="E169" s="93" t="s">
        <v>115</v>
      </c>
      <c r="F169" s="86">
        <v>30</v>
      </c>
      <c r="G169" s="87">
        <v>41445</v>
      </c>
      <c r="H169" s="88">
        <v>43271</v>
      </c>
      <c r="I169" s="86" t="s">
        <v>185</v>
      </c>
      <c r="J169" s="43" t="s">
        <v>58</v>
      </c>
      <c r="K169" s="43" t="s">
        <v>116</v>
      </c>
      <c r="L169" s="89">
        <v>40.04</v>
      </c>
      <c r="M169" s="43">
        <v>4.5199999999999996</v>
      </c>
      <c r="N169" s="75">
        <v>17697</v>
      </c>
      <c r="O169" s="76">
        <f>N169*M169</f>
        <v>79990.439999999988</v>
      </c>
      <c r="P169" s="43">
        <v>5</v>
      </c>
      <c r="Q169" s="43"/>
      <c r="R169" s="43"/>
      <c r="S169" s="43"/>
      <c r="T169" s="43"/>
      <c r="U169" s="43"/>
      <c r="V169" s="70">
        <f>SUM(P169+S169)</f>
        <v>5</v>
      </c>
      <c r="W169" s="70">
        <f>SUM(Q169+T169)</f>
        <v>0</v>
      </c>
      <c r="X169" s="70">
        <f>SUM(R169+U169)</f>
        <v>0</v>
      </c>
      <c r="Y169" s="76">
        <f>SUM(O169/18*P169)</f>
        <v>22219.566666666666</v>
      </c>
      <c r="Z169" s="76">
        <f>SUM(O169/18*Q169)</f>
        <v>0</v>
      </c>
      <c r="AA169" s="76">
        <f>SUM(O169/18*R169)</f>
        <v>0</v>
      </c>
      <c r="AB169" s="76">
        <f>SUM(O169/18*S169)</f>
        <v>0</v>
      </c>
      <c r="AC169" s="76">
        <f>SUM(O169/18*T169)</f>
        <v>0</v>
      </c>
      <c r="AD169" s="76">
        <f>SUM(O169/18*U169)</f>
        <v>0</v>
      </c>
      <c r="AE169" s="76">
        <f>SUM(Y169:AD169)</f>
        <v>22219.566666666666</v>
      </c>
      <c r="AF169" s="76">
        <f t="shared" si="189"/>
        <v>11109.783333333333</v>
      </c>
      <c r="AG169" s="76">
        <f>(AE169+AF169)*10%</f>
        <v>3332.9349999999999</v>
      </c>
      <c r="AH169" s="76">
        <f>SUM(N169/18*S169+N169/18*T169+N169/18*U169)*20%</f>
        <v>0</v>
      </c>
      <c r="AI169" s="76">
        <f>AH169+AG169+AF169+AE169</f>
        <v>36662.284999999996</v>
      </c>
      <c r="AJ169" s="82"/>
      <c r="AK169" s="82"/>
      <c r="AL169" s="82"/>
      <c r="AM169" s="99"/>
      <c r="AN169" s="78">
        <f>N169/18*AM169*40%</f>
        <v>0</v>
      </c>
      <c r="AO169" s="99"/>
      <c r="AP169" s="78">
        <f>N169/18*AO169*50%</f>
        <v>0</v>
      </c>
      <c r="AQ169" s="78">
        <f t="shared" ref="AQ169:AR171" si="250">AM169+AO169</f>
        <v>0</v>
      </c>
      <c r="AR169" s="78">
        <f t="shared" si="250"/>
        <v>0</v>
      </c>
      <c r="AS169" s="99"/>
      <c r="AT169" s="78">
        <f>N169/18*AS169*50%</f>
        <v>0</v>
      </c>
      <c r="AU169" s="99"/>
      <c r="AV169" s="78">
        <f>N169/18*AU169*40%</f>
        <v>0</v>
      </c>
      <c r="AW169" s="77">
        <f t="shared" ref="AW169:AX171" si="251">AS169+AU169</f>
        <v>0</v>
      </c>
      <c r="AX169" s="78">
        <f t="shared" si="251"/>
        <v>0</v>
      </c>
      <c r="AY169" s="77">
        <f t="shared" ref="AY169:AZ171" si="252">AQ169+AW169</f>
        <v>0</v>
      </c>
      <c r="AZ169" s="78">
        <f t="shared" si="252"/>
        <v>0</v>
      </c>
      <c r="BA169" s="100"/>
      <c r="BB169" s="177"/>
      <c r="BC169" s="177"/>
      <c r="BD169" s="177"/>
      <c r="BE169" s="78">
        <f>SUM(N169*BB169)*50%+(N169*BC169)*60%+(N169*BD169)*60%</f>
        <v>0</v>
      </c>
      <c r="BF169" s="43"/>
      <c r="BG169" s="43"/>
      <c r="BH169" s="43"/>
      <c r="BI169" s="76">
        <f>SUM(N169*BF169*20%)+(N169*BG169)*30%</f>
        <v>0</v>
      </c>
      <c r="BJ169" s="76">
        <f>V169+W169+X169</f>
        <v>5</v>
      </c>
      <c r="BK169" s="76">
        <f>(O169/18*BJ169)*1.25*30%</f>
        <v>8332.3374999999996</v>
      </c>
      <c r="BL169" s="101"/>
      <c r="BM169" s="101">
        <f>(O169/18*BL169)*30%</f>
        <v>0</v>
      </c>
      <c r="BN169" s="76"/>
      <c r="BO169" s="76"/>
      <c r="BP169" s="378">
        <v>6</v>
      </c>
      <c r="BQ169" s="101">
        <f>7079/18*BP169</f>
        <v>2359.6666666666665</v>
      </c>
      <c r="BR169" s="76">
        <f>AJ169+AK169+AL169+AZ169+BE169+BI169+BK169+BM169+BO169+BQ169</f>
        <v>10692.004166666666</v>
      </c>
      <c r="BS169" s="76">
        <f>AE169+AG169+AH169+AJ169+AK169+AL169+BI169+BQ169</f>
        <v>27912.168333333335</v>
      </c>
      <c r="BT169" s="76">
        <f>AZ169+BE169+BK169+BM169</f>
        <v>8332.3374999999996</v>
      </c>
      <c r="BU169" s="76">
        <f>AF169+BO169</f>
        <v>11109.783333333333</v>
      </c>
      <c r="BV169" s="76">
        <f>SUM(AI169+BR169)</f>
        <v>47354.289166666662</v>
      </c>
      <c r="BW169" s="173">
        <f>BV169*12</f>
        <v>568251.47</v>
      </c>
      <c r="BX169" s="370"/>
    </row>
    <row r="170" spans="1:76" s="1" customFormat="1" ht="14.25" customHeight="1" x14ac:dyDescent="0.3">
      <c r="A170" s="242">
        <v>3</v>
      </c>
      <c r="B170" s="141" t="s">
        <v>250</v>
      </c>
      <c r="C170" s="48" t="s">
        <v>530</v>
      </c>
      <c r="D170" s="142" t="s">
        <v>61</v>
      </c>
      <c r="E170" s="143" t="s">
        <v>253</v>
      </c>
      <c r="F170" s="86">
        <v>108</v>
      </c>
      <c r="G170" s="98">
        <v>44071</v>
      </c>
      <c r="H170" s="98">
        <v>45897</v>
      </c>
      <c r="I170" s="86" t="s">
        <v>471</v>
      </c>
      <c r="J170" s="70">
        <v>2</v>
      </c>
      <c r="K170" s="70" t="s">
        <v>68</v>
      </c>
      <c r="L170" s="74">
        <v>11.03</v>
      </c>
      <c r="M170" s="70">
        <v>4.8099999999999996</v>
      </c>
      <c r="N170" s="75">
        <v>17697</v>
      </c>
      <c r="O170" s="76">
        <f>N170*M170</f>
        <v>85122.569999999992</v>
      </c>
      <c r="P170" s="70">
        <v>2</v>
      </c>
      <c r="Q170" s="70"/>
      <c r="R170" s="70"/>
      <c r="S170" s="70"/>
      <c r="T170" s="70"/>
      <c r="U170" s="70"/>
      <c r="V170" s="70">
        <f t="shared" ref="V170:X171" si="253">SUM(P170+S170)</f>
        <v>2</v>
      </c>
      <c r="W170" s="70">
        <f t="shared" si="253"/>
        <v>0</v>
      </c>
      <c r="X170" s="70">
        <f t="shared" si="253"/>
        <v>0</v>
      </c>
      <c r="Y170" s="76">
        <f>SUM(O170/18*P170)</f>
        <v>9458.0633333333317</v>
      </c>
      <c r="Z170" s="76">
        <f>SUM(O170/18*Q170)</f>
        <v>0</v>
      </c>
      <c r="AA170" s="76">
        <f>SUM(O170/18*R170)</f>
        <v>0</v>
      </c>
      <c r="AB170" s="76">
        <f>SUM(O170/18*S170)</f>
        <v>0</v>
      </c>
      <c r="AC170" s="76">
        <f>SUM(O170/18*T170)</f>
        <v>0</v>
      </c>
      <c r="AD170" s="76">
        <f>SUM(O170/18*U170)</f>
        <v>0</v>
      </c>
      <c r="AE170" s="76">
        <f>SUM(Y170:AD170)</f>
        <v>9458.0633333333317</v>
      </c>
      <c r="AF170" s="76">
        <f t="shared" si="189"/>
        <v>4729.0316666666658</v>
      </c>
      <c r="AG170" s="76">
        <f>(AE170+AF170)*10%</f>
        <v>1418.7094999999999</v>
      </c>
      <c r="AH170" s="76">
        <f>SUM(N170/18*S170+N170/18*T170+N170/18*U170)*20%</f>
        <v>0</v>
      </c>
      <c r="AI170" s="76">
        <f>AH170+AG170+AF170+AE170</f>
        <v>15605.804499999998</v>
      </c>
      <c r="AJ170" s="82"/>
      <c r="AK170" s="82"/>
      <c r="AL170" s="82"/>
      <c r="AM170" s="83"/>
      <c r="AN170" s="78">
        <f>N170/18*AM170*40%</f>
        <v>0</v>
      </c>
      <c r="AO170" s="83"/>
      <c r="AP170" s="78">
        <f>N170/18*AO170*50%</f>
        <v>0</v>
      </c>
      <c r="AQ170" s="78">
        <f t="shared" si="250"/>
        <v>0</v>
      </c>
      <c r="AR170" s="78">
        <f t="shared" si="250"/>
        <v>0</v>
      </c>
      <c r="AS170" s="83"/>
      <c r="AT170" s="78">
        <f>N170/18*AS170*50%</f>
        <v>0</v>
      </c>
      <c r="AU170" s="83"/>
      <c r="AV170" s="78">
        <f>N170/18*AU170*40%</f>
        <v>0</v>
      </c>
      <c r="AW170" s="77">
        <f t="shared" si="251"/>
        <v>0</v>
      </c>
      <c r="AX170" s="78">
        <f t="shared" si="251"/>
        <v>0</v>
      </c>
      <c r="AY170" s="77">
        <f t="shared" si="252"/>
        <v>0</v>
      </c>
      <c r="AZ170" s="78">
        <f t="shared" si="252"/>
        <v>0</v>
      </c>
      <c r="BA170" s="84"/>
      <c r="BB170" s="85"/>
      <c r="BC170" s="84"/>
      <c r="BD170" s="85"/>
      <c r="BE170" s="78">
        <f>SUM(N170*BB170)*50%+(N170*BC170)*60%+(N170*BD170)*60%</f>
        <v>0</v>
      </c>
      <c r="BF170" s="70"/>
      <c r="BG170" s="70"/>
      <c r="BH170" s="70"/>
      <c r="BI170" s="76">
        <f>SUM(N170*BF170*20%)+(N170*BG170)*30%</f>
        <v>0</v>
      </c>
      <c r="BJ170" s="76">
        <f>V170+W170+X170</f>
        <v>2</v>
      </c>
      <c r="BK170" s="76">
        <f>(O170/18*BJ170)*1.25*30%</f>
        <v>3546.7737499999994</v>
      </c>
      <c r="BL170" s="76"/>
      <c r="BM170" s="76">
        <f>(O170/18*BL170)*30%</f>
        <v>0</v>
      </c>
      <c r="BN170" s="76">
        <f>V170+W170+X170</f>
        <v>2</v>
      </c>
      <c r="BO170" s="76">
        <f>(AE170+AF170)*30%</f>
        <v>4256.1284999999989</v>
      </c>
      <c r="BP170" s="339">
        <v>2</v>
      </c>
      <c r="BQ170" s="101">
        <f>7079/18*BP170</f>
        <v>786.55555555555554</v>
      </c>
      <c r="BR170" s="76">
        <f>AJ170+AK170+AL170+AZ170+BE170+BI170+BK170+BM170+BO170+BQ170</f>
        <v>8589.4578055555539</v>
      </c>
      <c r="BS170" s="76">
        <f>AE170+AG170+AH170+AJ170+AK170+AL170+BI170+BQ170</f>
        <v>11663.328388888887</v>
      </c>
      <c r="BT170" s="76">
        <f>AZ170+BE170+BK170+BM170</f>
        <v>3546.7737499999994</v>
      </c>
      <c r="BU170" s="76">
        <f>AF170+BO170</f>
        <v>8985.1601666666647</v>
      </c>
      <c r="BV170" s="76">
        <f>SUM(AI170+BR170)</f>
        <v>24195.262305555552</v>
      </c>
      <c r="BW170" s="173">
        <f>BV170*12</f>
        <v>290343.14766666666</v>
      </c>
      <c r="BX170" s="370" t="s">
        <v>271</v>
      </c>
    </row>
    <row r="171" spans="1:76" s="7" customFormat="1" ht="14.25" customHeight="1" x14ac:dyDescent="0.3">
      <c r="A171" s="243">
        <v>4</v>
      </c>
      <c r="B171" s="69" t="s">
        <v>371</v>
      </c>
      <c r="C171" s="48" t="s">
        <v>530</v>
      </c>
      <c r="D171" s="70" t="s">
        <v>373</v>
      </c>
      <c r="E171" s="69" t="s">
        <v>374</v>
      </c>
      <c r="F171" s="86"/>
      <c r="G171" s="87"/>
      <c r="H171" s="87"/>
      <c r="I171" s="86"/>
      <c r="J171" s="70" t="s">
        <v>65</v>
      </c>
      <c r="K171" s="70" t="s">
        <v>83</v>
      </c>
      <c r="L171" s="74">
        <v>0.1</v>
      </c>
      <c r="M171" s="70">
        <v>3.32</v>
      </c>
      <c r="N171" s="75">
        <v>17697</v>
      </c>
      <c r="O171" s="76">
        <f>N171*M171</f>
        <v>58754.039999999994</v>
      </c>
      <c r="P171" s="70">
        <v>2</v>
      </c>
      <c r="Q171" s="70"/>
      <c r="R171" s="70"/>
      <c r="S171" s="70"/>
      <c r="T171" s="70"/>
      <c r="U171" s="70"/>
      <c r="V171" s="70">
        <f t="shared" si="253"/>
        <v>2</v>
      </c>
      <c r="W171" s="70">
        <f t="shared" si="253"/>
        <v>0</v>
      </c>
      <c r="X171" s="70">
        <f t="shared" si="253"/>
        <v>0</v>
      </c>
      <c r="Y171" s="76">
        <f>SUM(O171/18*P171)</f>
        <v>6528.2266666666656</v>
      </c>
      <c r="Z171" s="76">
        <f>SUM(O171/18*Q171)</f>
        <v>0</v>
      </c>
      <c r="AA171" s="76">
        <f>SUM(O171/18*R171)</f>
        <v>0</v>
      </c>
      <c r="AB171" s="76">
        <f>SUM(O171/18*S171)</f>
        <v>0</v>
      </c>
      <c r="AC171" s="76">
        <f>SUM(O171/18*T171)</f>
        <v>0</v>
      </c>
      <c r="AD171" s="76">
        <f>SUM(O171/18*U171)</f>
        <v>0</v>
      </c>
      <c r="AE171" s="76">
        <f>SUM(Y171:AD171)</f>
        <v>6528.2266666666656</v>
      </c>
      <c r="AF171" s="76">
        <f t="shared" si="189"/>
        <v>3264.1133333333328</v>
      </c>
      <c r="AG171" s="76">
        <f>(AE171+AF171)*10%</f>
        <v>979.23399999999992</v>
      </c>
      <c r="AH171" s="76">
        <f>SUM(N171/18*S171+N171/18*T171+N171/18*U171)*20%</f>
        <v>0</v>
      </c>
      <c r="AI171" s="76">
        <f>AH171+AG171+AF171+AE171</f>
        <v>10771.573999999999</v>
      </c>
      <c r="AJ171" s="82"/>
      <c r="AK171" s="82"/>
      <c r="AL171" s="82"/>
      <c r="AM171" s="83"/>
      <c r="AN171" s="78">
        <f>N171/18*AM171*40%</f>
        <v>0</v>
      </c>
      <c r="AO171" s="83"/>
      <c r="AP171" s="78">
        <f>N171/18*AO171*50%</f>
        <v>0</v>
      </c>
      <c r="AQ171" s="78">
        <f t="shared" si="250"/>
        <v>0</v>
      </c>
      <c r="AR171" s="78">
        <f t="shared" si="250"/>
        <v>0</v>
      </c>
      <c r="AS171" s="83"/>
      <c r="AT171" s="78">
        <f>N171/18*AS171*50%</f>
        <v>0</v>
      </c>
      <c r="AU171" s="83"/>
      <c r="AV171" s="78">
        <f>N171/18*AU171*40%</f>
        <v>0</v>
      </c>
      <c r="AW171" s="77">
        <f t="shared" si="251"/>
        <v>0</v>
      </c>
      <c r="AX171" s="78">
        <f t="shared" si="251"/>
        <v>0</v>
      </c>
      <c r="AY171" s="77">
        <f t="shared" si="252"/>
        <v>0</v>
      </c>
      <c r="AZ171" s="78">
        <f t="shared" si="252"/>
        <v>0</v>
      </c>
      <c r="BA171" s="84"/>
      <c r="BB171" s="85"/>
      <c r="BC171" s="85"/>
      <c r="BD171" s="85"/>
      <c r="BE171" s="78">
        <f>SUM(N171*BB171)*50%+(N171*BC171)*60%+(N171*BD171)*60%</f>
        <v>0</v>
      </c>
      <c r="BF171" s="70"/>
      <c r="BG171" s="70"/>
      <c r="BH171" s="70"/>
      <c r="BI171" s="76">
        <f>SUM(N171*BF171*20%)+(N171*BG171)*30%</f>
        <v>0</v>
      </c>
      <c r="BJ171" s="76">
        <f>V171+W171+X171</f>
        <v>2</v>
      </c>
      <c r="BK171" s="76">
        <f>(O171/18*BJ171)*1.25*30%</f>
        <v>2448.0849999999996</v>
      </c>
      <c r="BL171" s="76"/>
      <c r="BM171" s="76">
        <f>(O171/18*BL171)*30%</f>
        <v>0</v>
      </c>
      <c r="BN171" s="76"/>
      <c r="BO171" s="76">
        <v>0</v>
      </c>
      <c r="BP171" s="378">
        <v>2</v>
      </c>
      <c r="BQ171" s="101">
        <f>7079/18*BP171</f>
        <v>786.55555555555554</v>
      </c>
      <c r="BR171" s="76">
        <f>AJ171+AK171+AL171+AZ171+BE171+BI171+BK171+BM171+BO171+BQ171</f>
        <v>3234.6405555555552</v>
      </c>
      <c r="BS171" s="76">
        <f>AE171+AG171+AH171+AJ171+AK171+AL171+BI171+BQ171</f>
        <v>8294.0162222222207</v>
      </c>
      <c r="BT171" s="76">
        <f>AZ171+BE171+BK171+BM171</f>
        <v>2448.0849999999996</v>
      </c>
      <c r="BU171" s="76">
        <f>AF171+BO171</f>
        <v>3264.1133333333328</v>
      </c>
      <c r="BV171" s="76">
        <f>SUM(AI171+BR171)</f>
        <v>14006.214555555554</v>
      </c>
      <c r="BW171" s="173">
        <f>BV171*12</f>
        <v>168074.57466666665</v>
      </c>
      <c r="BX171" s="370" t="s">
        <v>333</v>
      </c>
    </row>
    <row r="172" spans="1:76" s="1" customFormat="1" ht="14.25" customHeight="1" x14ac:dyDescent="0.3">
      <c r="A172" s="242">
        <v>3</v>
      </c>
      <c r="B172" s="48" t="s">
        <v>101</v>
      </c>
      <c r="C172" s="48" t="s">
        <v>516</v>
      </c>
      <c r="D172" s="43" t="s">
        <v>61</v>
      </c>
      <c r="E172" s="93" t="s">
        <v>340</v>
      </c>
      <c r="F172" s="147">
        <v>79</v>
      </c>
      <c r="G172" s="98">
        <v>43304</v>
      </c>
      <c r="H172" s="88">
        <v>45130</v>
      </c>
      <c r="I172" s="86" t="s">
        <v>182</v>
      </c>
      <c r="J172" s="43" t="s">
        <v>58</v>
      </c>
      <c r="K172" s="43" t="s">
        <v>64</v>
      </c>
      <c r="L172" s="89">
        <v>25.04</v>
      </c>
      <c r="M172" s="43">
        <v>5.41</v>
      </c>
      <c r="N172" s="75">
        <v>17697</v>
      </c>
      <c r="O172" s="76">
        <f t="shared" ref="O172:O173" si="254">N172*M172</f>
        <v>95740.77</v>
      </c>
      <c r="P172" s="43"/>
      <c r="Q172" s="43">
        <v>3</v>
      </c>
      <c r="R172" s="43"/>
      <c r="S172" s="43"/>
      <c r="T172" s="43"/>
      <c r="U172" s="43"/>
      <c r="V172" s="70">
        <f t="shared" ref="V172:X173" si="255">SUM(P172+S172)</f>
        <v>0</v>
      </c>
      <c r="W172" s="70">
        <f t="shared" si="255"/>
        <v>3</v>
      </c>
      <c r="X172" s="70">
        <f t="shared" si="255"/>
        <v>0</v>
      </c>
      <c r="Y172" s="76">
        <f t="shared" ref="Y172:Y173" si="256">SUM(O172/18*P172)</f>
        <v>0</v>
      </c>
      <c r="Z172" s="76">
        <f t="shared" ref="Z172:Z173" si="257">SUM(O172/18*Q172)</f>
        <v>15956.795000000002</v>
      </c>
      <c r="AA172" s="76">
        <f t="shared" ref="AA172:AA173" si="258">SUM(O172/18*R172)</f>
        <v>0</v>
      </c>
      <c r="AB172" s="76">
        <f t="shared" ref="AB172:AB173" si="259">SUM(O172/18*S172)</f>
        <v>0</v>
      </c>
      <c r="AC172" s="76">
        <f t="shared" ref="AC172:AC173" si="260">SUM(O172/18*T172)</f>
        <v>0</v>
      </c>
      <c r="AD172" s="76">
        <f t="shared" ref="AD172:AD173" si="261">SUM(O172/18*U172)</f>
        <v>0</v>
      </c>
      <c r="AE172" s="76">
        <f t="shared" ref="AE172:AE173" si="262">SUM(Y172:AD172)</f>
        <v>15956.795000000002</v>
      </c>
      <c r="AF172" s="76">
        <f t="shared" si="189"/>
        <v>7978.3975000000009</v>
      </c>
      <c r="AG172" s="76">
        <f t="shared" ref="AG172:AG173" si="263">(AE172+AF172)*10%</f>
        <v>2393.5192500000007</v>
      </c>
      <c r="AH172" s="76">
        <f t="shared" ref="AH172:AH173" si="264">SUM(N172/18*S172+N172/18*T172+N172/18*U172)*20%</f>
        <v>0</v>
      </c>
      <c r="AI172" s="76">
        <f t="shared" ref="AI172:AI173" si="265">AH172+AG172+AF172+AE172</f>
        <v>26328.711750000002</v>
      </c>
      <c r="AJ172" s="82"/>
      <c r="AK172" s="82"/>
      <c r="AL172" s="82"/>
      <c r="AM172" s="99"/>
      <c r="AN172" s="78">
        <f t="shared" ref="AN172:AN173" si="266">N172/18*AM172*40%</f>
        <v>0</v>
      </c>
      <c r="AO172" s="99"/>
      <c r="AP172" s="78">
        <f t="shared" ref="AP172:AP173" si="267">N172/18*AO172*50%</f>
        <v>0</v>
      </c>
      <c r="AQ172" s="78">
        <f t="shared" ref="AQ172:AQ173" si="268">AM172+AO172</f>
        <v>0</v>
      </c>
      <c r="AR172" s="78">
        <f t="shared" ref="AR172:AR173" si="269">AN172+AP172</f>
        <v>0</v>
      </c>
      <c r="AS172" s="99"/>
      <c r="AT172" s="78">
        <f t="shared" ref="AT172:AT173" si="270">N172/18*AS172*50%</f>
        <v>0</v>
      </c>
      <c r="AU172" s="99"/>
      <c r="AV172" s="78">
        <f t="shared" ref="AV172:AV173" si="271">N172/18*AU172*40%</f>
        <v>0</v>
      </c>
      <c r="AW172" s="77">
        <f t="shared" ref="AW172:AX173" si="272">AS172+AU172</f>
        <v>0</v>
      </c>
      <c r="AX172" s="78">
        <f t="shared" si="272"/>
        <v>0</v>
      </c>
      <c r="AY172" s="77">
        <f t="shared" ref="AY172:AZ173" si="273">AQ172+AW172</f>
        <v>0</v>
      </c>
      <c r="AZ172" s="78">
        <f t="shared" si="273"/>
        <v>0</v>
      </c>
      <c r="BA172" s="100"/>
      <c r="BB172" s="177"/>
      <c r="BC172" s="177"/>
      <c r="BD172" s="177"/>
      <c r="BE172" s="78">
        <f t="shared" ref="BE172:BE173" si="274">SUM(N172*BB172)*50%+(N172*BC172)*60%+(N172*BD172)*60%</f>
        <v>0</v>
      </c>
      <c r="BF172" s="43"/>
      <c r="BG172" s="43"/>
      <c r="BH172" s="43"/>
      <c r="BI172" s="76">
        <f t="shared" ref="BI172:BI173" si="275">SUM(N172*BF172*20%)+(N172*BG172)*30%</f>
        <v>0</v>
      </c>
      <c r="BJ172" s="76">
        <f t="shared" ref="BJ172:BJ173" si="276">V172+W172+X172</f>
        <v>3</v>
      </c>
      <c r="BK172" s="76">
        <f t="shared" ref="BK172:BK173" si="277">(O172/18*BJ172)*1.25*30%</f>
        <v>5983.7981250000003</v>
      </c>
      <c r="BL172" s="101"/>
      <c r="BM172" s="101">
        <f t="shared" ref="BM172:BM173" si="278">(O172/18*BL172)*30%</f>
        <v>0</v>
      </c>
      <c r="BN172" s="76">
        <f t="shared" ref="BN172:BN173" si="279">V172+W172+X172</f>
        <v>3</v>
      </c>
      <c r="BO172" s="76">
        <f t="shared" ref="BO172:BO173" si="280">(AE172+AF172)*40%</f>
        <v>9574.077000000003</v>
      </c>
      <c r="BP172" s="339">
        <v>3</v>
      </c>
      <c r="BQ172" s="101">
        <f t="shared" ref="BQ172:BQ173" si="281">7079/18*BP172</f>
        <v>1179.8333333333333</v>
      </c>
      <c r="BR172" s="76">
        <f t="shared" ref="BR172:BR173" si="282">AJ172+AK172+AL172+AZ172+BE172+BI172+BK172+BM172+BO172+BQ172</f>
        <v>16737.708458333334</v>
      </c>
      <c r="BS172" s="76">
        <f t="shared" ref="BS172:BS173" si="283">AE172+AG172+AH172+AJ172+AK172+AL172+BI172+BQ172</f>
        <v>19530.147583333335</v>
      </c>
      <c r="BT172" s="76">
        <f t="shared" ref="BT172:BT173" si="284">AZ172+BE172+BK172+BM172</f>
        <v>5983.7981250000003</v>
      </c>
      <c r="BU172" s="76">
        <f t="shared" ref="BU172:BU173" si="285">AF172+BO172</f>
        <v>17552.474500000004</v>
      </c>
      <c r="BV172" s="76">
        <f t="shared" ref="BV172:BV173" si="286">SUM(AI172+BR172)</f>
        <v>43066.420208333337</v>
      </c>
      <c r="BW172" s="173">
        <f t="shared" ref="BW172:BW173" si="287">BV172*12</f>
        <v>516797.04250000004</v>
      </c>
      <c r="BX172" s="370" t="s">
        <v>266</v>
      </c>
    </row>
    <row r="173" spans="1:76" s="1" customFormat="1" ht="14.25" customHeight="1" x14ac:dyDescent="0.3">
      <c r="A173" s="242">
        <v>4</v>
      </c>
      <c r="B173" s="48" t="s">
        <v>107</v>
      </c>
      <c r="C173" s="48" t="s">
        <v>518</v>
      </c>
      <c r="D173" s="43" t="s">
        <v>108</v>
      </c>
      <c r="E173" s="93" t="s">
        <v>109</v>
      </c>
      <c r="F173" s="86">
        <v>88</v>
      </c>
      <c r="G173" s="87">
        <v>43458</v>
      </c>
      <c r="H173" s="104" t="s">
        <v>347</v>
      </c>
      <c r="I173" s="86" t="s">
        <v>190</v>
      </c>
      <c r="J173" s="43" t="s">
        <v>58</v>
      </c>
      <c r="K173" s="43" t="s">
        <v>116</v>
      </c>
      <c r="L173" s="89">
        <v>37.04</v>
      </c>
      <c r="M173" s="43">
        <v>4.5199999999999996</v>
      </c>
      <c r="N173" s="75">
        <v>17697</v>
      </c>
      <c r="O173" s="76">
        <f t="shared" si="254"/>
        <v>79990.439999999988</v>
      </c>
      <c r="P173" s="43"/>
      <c r="Q173" s="43">
        <v>0.5</v>
      </c>
      <c r="R173" s="43"/>
      <c r="S173" s="43"/>
      <c r="T173" s="43"/>
      <c r="U173" s="43"/>
      <c r="V173" s="70">
        <f t="shared" si="255"/>
        <v>0</v>
      </c>
      <c r="W173" s="70">
        <f t="shared" si="255"/>
        <v>0.5</v>
      </c>
      <c r="X173" s="70">
        <f t="shared" si="255"/>
        <v>0</v>
      </c>
      <c r="Y173" s="76">
        <f t="shared" si="256"/>
        <v>0</v>
      </c>
      <c r="Z173" s="76">
        <f t="shared" si="257"/>
        <v>2221.9566666666665</v>
      </c>
      <c r="AA173" s="76">
        <f t="shared" si="258"/>
        <v>0</v>
      </c>
      <c r="AB173" s="76">
        <f t="shared" si="259"/>
        <v>0</v>
      </c>
      <c r="AC173" s="76">
        <f t="shared" si="260"/>
        <v>0</v>
      </c>
      <c r="AD173" s="76">
        <f t="shared" si="261"/>
        <v>0</v>
      </c>
      <c r="AE173" s="76">
        <f t="shared" si="262"/>
        <v>2221.9566666666665</v>
      </c>
      <c r="AF173" s="76">
        <f t="shared" si="189"/>
        <v>1110.9783333333332</v>
      </c>
      <c r="AG173" s="76">
        <f t="shared" si="263"/>
        <v>333.29349999999999</v>
      </c>
      <c r="AH173" s="76">
        <f t="shared" si="264"/>
        <v>0</v>
      </c>
      <c r="AI173" s="76">
        <f t="shared" si="265"/>
        <v>3666.2284999999997</v>
      </c>
      <c r="AJ173" s="82"/>
      <c r="AK173" s="82"/>
      <c r="AL173" s="82"/>
      <c r="AM173" s="99"/>
      <c r="AN173" s="78">
        <f t="shared" si="266"/>
        <v>0</v>
      </c>
      <c r="AO173" s="99"/>
      <c r="AP173" s="78">
        <f t="shared" si="267"/>
        <v>0</v>
      </c>
      <c r="AQ173" s="78">
        <f t="shared" si="268"/>
        <v>0</v>
      </c>
      <c r="AR173" s="78">
        <f t="shared" si="269"/>
        <v>0</v>
      </c>
      <c r="AS173" s="99"/>
      <c r="AT173" s="78">
        <f t="shared" si="270"/>
        <v>0</v>
      </c>
      <c r="AU173" s="99"/>
      <c r="AV173" s="78">
        <f t="shared" si="271"/>
        <v>0</v>
      </c>
      <c r="AW173" s="77">
        <f t="shared" si="272"/>
        <v>0</v>
      </c>
      <c r="AX173" s="78">
        <f t="shared" si="272"/>
        <v>0</v>
      </c>
      <c r="AY173" s="77">
        <f t="shared" si="273"/>
        <v>0</v>
      </c>
      <c r="AZ173" s="78">
        <f t="shared" si="273"/>
        <v>0</v>
      </c>
      <c r="BA173" s="100"/>
      <c r="BB173" s="177"/>
      <c r="BC173" s="177"/>
      <c r="BD173" s="177"/>
      <c r="BE173" s="78">
        <f t="shared" si="274"/>
        <v>0</v>
      </c>
      <c r="BF173" s="43"/>
      <c r="BG173" s="43"/>
      <c r="BH173" s="43"/>
      <c r="BI173" s="76">
        <f t="shared" si="275"/>
        <v>0</v>
      </c>
      <c r="BJ173" s="76">
        <f t="shared" si="276"/>
        <v>0.5</v>
      </c>
      <c r="BK173" s="76">
        <f t="shared" si="277"/>
        <v>833.23374999999999</v>
      </c>
      <c r="BL173" s="101"/>
      <c r="BM173" s="101">
        <f t="shared" si="278"/>
        <v>0</v>
      </c>
      <c r="BN173" s="76">
        <f t="shared" si="279"/>
        <v>0.5</v>
      </c>
      <c r="BO173" s="76">
        <f t="shared" si="280"/>
        <v>1333.174</v>
      </c>
      <c r="BP173" s="339">
        <v>0.5</v>
      </c>
      <c r="BQ173" s="101">
        <f t="shared" si="281"/>
        <v>196.63888888888889</v>
      </c>
      <c r="BR173" s="76">
        <f t="shared" si="282"/>
        <v>2363.0466388888885</v>
      </c>
      <c r="BS173" s="76">
        <f t="shared" si="283"/>
        <v>2751.8890555555554</v>
      </c>
      <c r="BT173" s="76">
        <f t="shared" si="284"/>
        <v>833.23374999999999</v>
      </c>
      <c r="BU173" s="76">
        <f t="shared" si="285"/>
        <v>2444.1523333333334</v>
      </c>
      <c r="BV173" s="76">
        <f t="shared" si="286"/>
        <v>6029.2751388888883</v>
      </c>
      <c r="BW173" s="173">
        <f t="shared" si="287"/>
        <v>72351.301666666666</v>
      </c>
      <c r="BX173" s="370" t="s">
        <v>266</v>
      </c>
    </row>
    <row r="174" spans="1:76" s="1" customFormat="1" ht="14.25" customHeight="1" x14ac:dyDescent="0.3">
      <c r="A174" s="244">
        <v>5</v>
      </c>
      <c r="B174" s="69" t="s">
        <v>169</v>
      </c>
      <c r="C174" s="48" t="s">
        <v>317</v>
      </c>
      <c r="D174" s="43" t="s">
        <v>82</v>
      </c>
      <c r="E174" s="93" t="s">
        <v>170</v>
      </c>
      <c r="F174" s="72">
        <v>103</v>
      </c>
      <c r="G174" s="73">
        <v>43817</v>
      </c>
      <c r="H174" s="73">
        <v>45644</v>
      </c>
      <c r="I174" s="72" t="s">
        <v>185</v>
      </c>
      <c r="J174" s="70">
        <v>2</v>
      </c>
      <c r="K174" s="43" t="s">
        <v>87</v>
      </c>
      <c r="L174" s="74">
        <v>6.11</v>
      </c>
      <c r="M174" s="89">
        <v>3.91</v>
      </c>
      <c r="N174" s="108">
        <v>17697</v>
      </c>
      <c r="O174" s="76">
        <f t="shared" ref="O174" si="288">N174*M174</f>
        <v>69195.27</v>
      </c>
      <c r="P174" s="43">
        <v>4</v>
      </c>
      <c r="Q174" s="43"/>
      <c r="R174" s="43"/>
      <c r="S174" s="43"/>
      <c r="T174" s="43"/>
      <c r="U174" s="43"/>
      <c r="V174" s="70">
        <f t="shared" ref="V174" si="289">SUM(P174+S174)</f>
        <v>4</v>
      </c>
      <c r="W174" s="70">
        <f t="shared" ref="W174" si="290">SUM(Q174+T174)</f>
        <v>0</v>
      </c>
      <c r="X174" s="70">
        <f t="shared" ref="X174" si="291">SUM(R174+U174)</f>
        <v>0</v>
      </c>
      <c r="Y174" s="76">
        <f t="shared" ref="Y174" si="292">SUM(O174/18*P174)</f>
        <v>15376.726666666667</v>
      </c>
      <c r="Z174" s="76">
        <f t="shared" ref="Z174" si="293">SUM(O174/18*Q174)</f>
        <v>0</v>
      </c>
      <c r="AA174" s="76">
        <f t="shared" ref="AA174" si="294">SUM(O174/18*R174)</f>
        <v>0</v>
      </c>
      <c r="AB174" s="76">
        <f t="shared" ref="AB174" si="295">SUM(O174/18*S174)</f>
        <v>0</v>
      </c>
      <c r="AC174" s="76">
        <f t="shared" ref="AC174" si="296">SUM(O174/18*T174)</f>
        <v>0</v>
      </c>
      <c r="AD174" s="76">
        <f t="shared" ref="AD174" si="297">SUM(O174/18*U174)</f>
        <v>0</v>
      </c>
      <c r="AE174" s="76">
        <f t="shared" ref="AE174" si="298">SUM(Y174:AD174)</f>
        <v>15376.726666666667</v>
      </c>
      <c r="AF174" s="76">
        <f t="shared" si="189"/>
        <v>7688.3633333333337</v>
      </c>
      <c r="AG174" s="76">
        <f t="shared" ref="AG174" si="299">(AE174+AF174)*10%</f>
        <v>2306.509</v>
      </c>
      <c r="AH174" s="76">
        <f t="shared" ref="AH174" si="300">SUM(N174/18*S174+N174/18*T174+N174/18*U174)*20%</f>
        <v>0</v>
      </c>
      <c r="AI174" s="76">
        <f t="shared" ref="AI174" si="301">AH174+AG174+AF174+AE174</f>
        <v>25371.599000000002</v>
      </c>
      <c r="AJ174" s="100"/>
      <c r="AK174" s="100"/>
      <c r="AL174" s="100"/>
      <c r="AM174" s="100"/>
      <c r="AN174" s="78">
        <f t="shared" ref="AN174" si="302">N174/18*AM174*40%</f>
        <v>0</v>
      </c>
      <c r="AO174" s="99"/>
      <c r="AP174" s="78">
        <f t="shared" ref="AP174" si="303">N174/18*AO174*50%</f>
        <v>0</v>
      </c>
      <c r="AQ174" s="78"/>
      <c r="AR174" s="78">
        <f t="shared" ref="AR174" si="304">AN174+AP174</f>
        <v>0</v>
      </c>
      <c r="AS174" s="99"/>
      <c r="AT174" s="78">
        <f t="shared" ref="AT174" si="305">N174/18*AS174*50%</f>
        <v>0</v>
      </c>
      <c r="AU174" s="99"/>
      <c r="AV174" s="78">
        <f t="shared" ref="AV174" si="306">N174/18*AU174*40%</f>
        <v>0</v>
      </c>
      <c r="AW174" s="77">
        <f t="shared" ref="AW174" si="307">AS174+AU174</f>
        <v>0</v>
      </c>
      <c r="AX174" s="78">
        <f t="shared" ref="AX174" si="308">AT174+AV174</f>
        <v>0</v>
      </c>
      <c r="AY174" s="77">
        <f t="shared" ref="AY174" si="309">AQ174+AW174</f>
        <v>0</v>
      </c>
      <c r="AZ174" s="78">
        <f t="shared" ref="AZ174" si="310">AR174+AX174</f>
        <v>0</v>
      </c>
      <c r="BA174" s="100"/>
      <c r="BB174" s="177"/>
      <c r="BC174" s="177"/>
      <c r="BD174" s="177"/>
      <c r="BE174" s="78">
        <f t="shared" ref="BE174" si="311">SUM(N174*BB174)*50%+(N174*BC174)*60%+(N174*BD174)*60%</f>
        <v>0</v>
      </c>
      <c r="BF174" s="43"/>
      <c r="BG174" s="43"/>
      <c r="BH174" s="43"/>
      <c r="BI174" s="76">
        <f t="shared" ref="BI174" si="312">SUM(N174*BF174*20%)+(N174*BG174)*30%</f>
        <v>0</v>
      </c>
      <c r="BJ174" s="101">
        <f t="shared" ref="BJ174" si="313">V174+W174+X174</f>
        <v>4</v>
      </c>
      <c r="BK174" s="101">
        <f t="shared" ref="BK174" si="314">(O174/18*BJ174)*1.25*30%</f>
        <v>5766.2725</v>
      </c>
      <c r="BL174" s="101"/>
      <c r="BM174" s="101">
        <f t="shared" ref="BM174" si="315">(O174/18*BL174)*30%</f>
        <v>0</v>
      </c>
      <c r="BN174" s="76">
        <f t="shared" ref="BN174" si="316">V174+W174+X174</f>
        <v>4</v>
      </c>
      <c r="BO174" s="76">
        <f>(AE174+AF174)*30%</f>
        <v>6919.527</v>
      </c>
      <c r="BP174" s="339">
        <v>4</v>
      </c>
      <c r="BQ174" s="101">
        <f t="shared" ref="BQ174" si="317">7079/18*BP174</f>
        <v>1573.1111111111111</v>
      </c>
      <c r="BR174" s="76">
        <f t="shared" ref="BR174" si="318">AJ174+AK174+AL174+AZ174+BE174+BI174+BK174+BM174+BO174+BQ174</f>
        <v>14258.910611111112</v>
      </c>
      <c r="BS174" s="76">
        <f t="shared" ref="BS174" si="319">AE174+AG174+AH174+AJ174+AK174+AL174+BI174+BQ174</f>
        <v>19256.346777777777</v>
      </c>
      <c r="BT174" s="76">
        <f t="shared" ref="BT174" si="320">AZ174+BE174+BK174+BM174</f>
        <v>5766.2725</v>
      </c>
      <c r="BU174" s="76">
        <f t="shared" ref="BU174" si="321">AF174+BO174</f>
        <v>14607.890333333333</v>
      </c>
      <c r="BV174" s="76">
        <f t="shared" ref="BV174" si="322">SUM(AI174+BR174)</f>
        <v>39630.509611111112</v>
      </c>
      <c r="BW174" s="173">
        <f t="shared" ref="BW174" si="323">BV174*12</f>
        <v>475566.11533333338</v>
      </c>
      <c r="BX174" s="370" t="s">
        <v>271</v>
      </c>
    </row>
    <row r="175" spans="1:76" s="1" customFormat="1" ht="14.25" customHeight="1" x14ac:dyDescent="0.3">
      <c r="A175" s="244"/>
      <c r="B175" s="115" t="s">
        <v>132</v>
      </c>
      <c r="C175" s="48"/>
      <c r="D175" s="43"/>
      <c r="E175" s="93"/>
      <c r="F175" s="97"/>
      <c r="G175" s="98"/>
      <c r="H175" s="98"/>
      <c r="I175" s="97"/>
      <c r="J175" s="43"/>
      <c r="K175" s="43"/>
      <c r="L175" s="89"/>
      <c r="M175" s="119"/>
      <c r="N175" s="108"/>
      <c r="O175" s="120">
        <f>O184+O186+O187+O188+O189+O190+O176+O177+O178+O179+O180+O181+O182+O183+O185+O193+O191+O192+O194+O195</f>
        <v>1561052.3699999999</v>
      </c>
      <c r="P175" s="120">
        <f t="shared" ref="P175:BW175" si="324">P184+P186+P187+P188+P189+P190+P176+P177+P178+P179+P180+P181+P182+P183+P185+P193+P191+P192+P194+P195</f>
        <v>0</v>
      </c>
      <c r="Q175" s="120">
        <f t="shared" si="324"/>
        <v>0</v>
      </c>
      <c r="R175" s="120">
        <f t="shared" si="324"/>
        <v>0</v>
      </c>
      <c r="S175" s="120">
        <f t="shared" si="324"/>
        <v>0</v>
      </c>
      <c r="T175" s="120">
        <f t="shared" si="324"/>
        <v>25</v>
      </c>
      <c r="U175" s="120">
        <f t="shared" si="324"/>
        <v>0</v>
      </c>
      <c r="V175" s="120">
        <f t="shared" si="324"/>
        <v>0</v>
      </c>
      <c r="W175" s="120">
        <f t="shared" si="324"/>
        <v>25</v>
      </c>
      <c r="X175" s="120">
        <f t="shared" si="324"/>
        <v>0</v>
      </c>
      <c r="Y175" s="120">
        <f t="shared" si="324"/>
        <v>0</v>
      </c>
      <c r="Z175" s="120">
        <f t="shared" si="324"/>
        <v>0</v>
      </c>
      <c r="AA175" s="120">
        <f t="shared" si="324"/>
        <v>0</v>
      </c>
      <c r="AB175" s="120">
        <f t="shared" si="324"/>
        <v>0</v>
      </c>
      <c r="AC175" s="120">
        <f t="shared" si="324"/>
        <v>106319.64333333336</v>
      </c>
      <c r="AD175" s="120">
        <f t="shared" si="324"/>
        <v>0</v>
      </c>
      <c r="AE175" s="120">
        <f t="shared" si="324"/>
        <v>106319.64333333336</v>
      </c>
      <c r="AF175" s="76">
        <f t="shared" si="189"/>
        <v>53159.821666666678</v>
      </c>
      <c r="AG175" s="120">
        <f t="shared" si="324"/>
        <v>5067.241</v>
      </c>
      <c r="AH175" s="120">
        <f t="shared" si="324"/>
        <v>4915.8333333333312</v>
      </c>
      <c r="AI175" s="120">
        <f t="shared" si="324"/>
        <v>168398.26141666668</v>
      </c>
      <c r="AJ175" s="120">
        <f t="shared" si="324"/>
        <v>0</v>
      </c>
      <c r="AK175" s="120">
        <f t="shared" si="324"/>
        <v>0</v>
      </c>
      <c r="AL175" s="120">
        <f t="shared" si="324"/>
        <v>0</v>
      </c>
      <c r="AM175" s="120">
        <f t="shared" si="324"/>
        <v>0</v>
      </c>
      <c r="AN175" s="120">
        <f t="shared" si="324"/>
        <v>0</v>
      </c>
      <c r="AO175" s="120">
        <f t="shared" si="324"/>
        <v>0</v>
      </c>
      <c r="AP175" s="120">
        <f t="shared" si="324"/>
        <v>0</v>
      </c>
      <c r="AQ175" s="120">
        <f t="shared" si="324"/>
        <v>0</v>
      </c>
      <c r="AR175" s="120">
        <f t="shared" si="324"/>
        <v>0</v>
      </c>
      <c r="AS175" s="120">
        <f t="shared" si="324"/>
        <v>0</v>
      </c>
      <c r="AT175" s="120">
        <f t="shared" si="324"/>
        <v>0</v>
      </c>
      <c r="AU175" s="120">
        <f t="shared" si="324"/>
        <v>0</v>
      </c>
      <c r="AV175" s="120">
        <f t="shared" si="324"/>
        <v>0</v>
      </c>
      <c r="AW175" s="120">
        <f t="shared" si="324"/>
        <v>0</v>
      </c>
      <c r="AX175" s="120">
        <f t="shared" si="324"/>
        <v>0</v>
      </c>
      <c r="AY175" s="120">
        <f t="shared" si="324"/>
        <v>0</v>
      </c>
      <c r="AZ175" s="120">
        <f t="shared" si="324"/>
        <v>0</v>
      </c>
      <c r="BA175" s="120">
        <f t="shared" si="324"/>
        <v>0</v>
      </c>
      <c r="BB175" s="120">
        <f t="shared" si="324"/>
        <v>0</v>
      </c>
      <c r="BC175" s="120">
        <f t="shared" si="324"/>
        <v>0</v>
      </c>
      <c r="BD175" s="120">
        <f t="shared" si="324"/>
        <v>0</v>
      </c>
      <c r="BE175" s="120">
        <f t="shared" si="324"/>
        <v>0</v>
      </c>
      <c r="BF175" s="120">
        <f t="shared" si="324"/>
        <v>0</v>
      </c>
      <c r="BG175" s="120">
        <f t="shared" si="324"/>
        <v>0</v>
      </c>
      <c r="BH175" s="120">
        <f t="shared" si="324"/>
        <v>0</v>
      </c>
      <c r="BI175" s="120">
        <f t="shared" si="324"/>
        <v>0</v>
      </c>
      <c r="BJ175" s="120">
        <f t="shared" si="324"/>
        <v>2</v>
      </c>
      <c r="BK175" s="120">
        <f t="shared" si="324"/>
        <v>3192.8337500000002</v>
      </c>
      <c r="BL175" s="120">
        <f t="shared" si="324"/>
        <v>0</v>
      </c>
      <c r="BM175" s="120">
        <f t="shared" si="324"/>
        <v>0</v>
      </c>
      <c r="BN175" s="120">
        <f t="shared" si="324"/>
        <v>4</v>
      </c>
      <c r="BO175" s="120">
        <f t="shared" si="324"/>
        <v>11177.13025</v>
      </c>
      <c r="BP175" s="180">
        <f t="shared" si="324"/>
        <v>0</v>
      </c>
      <c r="BQ175" s="120">
        <f t="shared" si="324"/>
        <v>0</v>
      </c>
      <c r="BR175" s="120">
        <f t="shared" si="324"/>
        <v>14369.964000000002</v>
      </c>
      <c r="BS175" s="120">
        <f t="shared" si="324"/>
        <v>116302.71766666665</v>
      </c>
      <c r="BT175" s="120">
        <f t="shared" si="324"/>
        <v>3192.8337500000002</v>
      </c>
      <c r="BU175" s="120">
        <f t="shared" si="324"/>
        <v>63272.673999999999</v>
      </c>
      <c r="BV175" s="120">
        <f t="shared" si="324"/>
        <v>182768.22541666665</v>
      </c>
      <c r="BW175" s="120">
        <f t="shared" si="324"/>
        <v>2193218.7049999996</v>
      </c>
      <c r="BX175" s="370"/>
    </row>
    <row r="176" spans="1:76" s="129" customFormat="1" ht="14.25" customHeight="1" x14ac:dyDescent="0.3">
      <c r="A176" s="243">
        <v>1</v>
      </c>
      <c r="B176" s="69" t="s">
        <v>247</v>
      </c>
      <c r="C176" s="69" t="s">
        <v>407</v>
      </c>
      <c r="D176" s="70" t="s">
        <v>61</v>
      </c>
      <c r="E176" s="75" t="s">
        <v>248</v>
      </c>
      <c r="F176" s="80">
        <v>2</v>
      </c>
      <c r="G176" s="81">
        <v>42824</v>
      </c>
      <c r="H176" s="81">
        <v>44650</v>
      </c>
      <c r="I176" s="80" t="s">
        <v>183</v>
      </c>
      <c r="J176" s="70" t="s">
        <v>67</v>
      </c>
      <c r="K176" s="70" t="s">
        <v>68</v>
      </c>
      <c r="L176" s="74">
        <v>9.0500000000000007</v>
      </c>
      <c r="M176" s="70">
        <v>4.74</v>
      </c>
      <c r="N176" s="75">
        <v>17697</v>
      </c>
      <c r="O176" s="76">
        <f t="shared" ref="O176:O194" si="325">N176*M176</f>
        <v>83883.78</v>
      </c>
      <c r="P176" s="70"/>
      <c r="Q176" s="70"/>
      <c r="R176" s="70"/>
      <c r="S176" s="70"/>
      <c r="T176" s="70">
        <v>1</v>
      </c>
      <c r="U176" s="70"/>
      <c r="V176" s="70">
        <f t="shared" si="136"/>
        <v>0</v>
      </c>
      <c r="W176" s="70">
        <f t="shared" si="248"/>
        <v>1</v>
      </c>
      <c r="X176" s="70">
        <f t="shared" si="248"/>
        <v>0</v>
      </c>
      <c r="Y176" s="76">
        <f t="shared" si="173"/>
        <v>0</v>
      </c>
      <c r="Z176" s="76">
        <f t="shared" si="174"/>
        <v>0</v>
      </c>
      <c r="AA176" s="76">
        <f t="shared" si="175"/>
        <v>0</v>
      </c>
      <c r="AB176" s="76">
        <f t="shared" si="176"/>
        <v>0</v>
      </c>
      <c r="AC176" s="76">
        <f t="shared" si="177"/>
        <v>4660.21</v>
      </c>
      <c r="AD176" s="76">
        <f t="shared" si="178"/>
        <v>0</v>
      </c>
      <c r="AE176" s="76">
        <f t="shared" si="179"/>
        <v>4660.21</v>
      </c>
      <c r="AF176" s="76">
        <f t="shared" si="189"/>
        <v>2330.105</v>
      </c>
      <c r="AG176" s="76">
        <f t="shared" ref="AG176:AG179" si="326">(AE176+AF176)*10%</f>
        <v>699.03150000000005</v>
      </c>
      <c r="AH176" s="76">
        <f t="shared" si="192"/>
        <v>196.63333333333333</v>
      </c>
      <c r="AI176" s="76">
        <f t="shared" ref="AI176:AI227" si="327">AH176+AG176+AF176+AE176</f>
        <v>7885.9798333333329</v>
      </c>
      <c r="AJ176" s="82"/>
      <c r="AK176" s="82"/>
      <c r="AL176" s="82"/>
      <c r="AM176" s="83"/>
      <c r="AN176" s="78">
        <f t="shared" si="194"/>
        <v>0</v>
      </c>
      <c r="AO176" s="83"/>
      <c r="AP176" s="78">
        <f t="shared" si="195"/>
        <v>0</v>
      </c>
      <c r="AQ176" s="78">
        <f t="shared" ref="AQ176:AQ179" si="328">AM176+AO176</f>
        <v>0</v>
      </c>
      <c r="AR176" s="78">
        <f t="shared" si="160"/>
        <v>0</v>
      </c>
      <c r="AS176" s="83"/>
      <c r="AT176" s="78">
        <f t="shared" si="196"/>
        <v>0</v>
      </c>
      <c r="AU176" s="78"/>
      <c r="AV176" s="78">
        <f t="shared" si="197"/>
        <v>0</v>
      </c>
      <c r="AW176" s="77">
        <f t="shared" si="134"/>
        <v>0</v>
      </c>
      <c r="AX176" s="78">
        <f t="shared" si="134"/>
        <v>0</v>
      </c>
      <c r="AY176" s="77">
        <f t="shared" si="135"/>
        <v>0</v>
      </c>
      <c r="AZ176" s="78">
        <f t="shared" si="135"/>
        <v>0</v>
      </c>
      <c r="BA176" s="84"/>
      <c r="BB176" s="85"/>
      <c r="BC176" s="84"/>
      <c r="BD176" s="85"/>
      <c r="BE176" s="78">
        <f t="shared" si="198"/>
        <v>0</v>
      </c>
      <c r="BF176" s="70"/>
      <c r="BG176" s="70"/>
      <c r="BH176" s="70"/>
      <c r="BI176" s="76">
        <f t="shared" si="199"/>
        <v>0</v>
      </c>
      <c r="BJ176" s="76"/>
      <c r="BK176" s="76">
        <f t="shared" ref="BK176:BK180" si="329">(O176/18*BJ176)*1.25*30%</f>
        <v>0</v>
      </c>
      <c r="BL176" s="76"/>
      <c r="BM176" s="76">
        <f t="shared" ref="BM176:BM179" si="330">(O176/18*BL176)*30%</f>
        <v>0</v>
      </c>
      <c r="BN176" s="76"/>
      <c r="BO176" s="76"/>
      <c r="BP176" s="339"/>
      <c r="BQ176" s="101">
        <f t="shared" si="191"/>
        <v>0</v>
      </c>
      <c r="BR176" s="76">
        <f t="shared" si="202"/>
        <v>0</v>
      </c>
      <c r="BS176" s="76">
        <f t="shared" si="183"/>
        <v>5555.8748333333333</v>
      </c>
      <c r="BT176" s="76">
        <f t="shared" si="184"/>
        <v>0</v>
      </c>
      <c r="BU176" s="76">
        <f t="shared" si="185"/>
        <v>2330.105</v>
      </c>
      <c r="BV176" s="76">
        <f t="shared" si="186"/>
        <v>7885.9798333333329</v>
      </c>
      <c r="BW176" s="173">
        <f t="shared" si="187"/>
        <v>94631.758000000002</v>
      </c>
      <c r="BX176" s="370"/>
    </row>
    <row r="177" spans="1:76" s="129" customFormat="1" ht="14.25" customHeight="1" x14ac:dyDescent="0.3">
      <c r="A177" s="243">
        <v>2</v>
      </c>
      <c r="B177" s="69" t="s">
        <v>247</v>
      </c>
      <c r="C177" s="69" t="s">
        <v>413</v>
      </c>
      <c r="D177" s="70" t="s">
        <v>61</v>
      </c>
      <c r="E177" s="75" t="s">
        <v>248</v>
      </c>
      <c r="F177" s="80">
        <v>2</v>
      </c>
      <c r="G177" s="81">
        <v>42824</v>
      </c>
      <c r="H177" s="81">
        <v>44650</v>
      </c>
      <c r="I177" s="80" t="s">
        <v>183</v>
      </c>
      <c r="J177" s="70" t="s">
        <v>67</v>
      </c>
      <c r="K177" s="70" t="s">
        <v>68</v>
      </c>
      <c r="L177" s="74">
        <v>9.0500000000000007</v>
      </c>
      <c r="M177" s="70">
        <v>4.74</v>
      </c>
      <c r="N177" s="75">
        <v>17697</v>
      </c>
      <c r="O177" s="76">
        <f t="shared" si="325"/>
        <v>83883.78</v>
      </c>
      <c r="P177" s="70"/>
      <c r="Q177" s="70"/>
      <c r="R177" s="70"/>
      <c r="S177" s="70"/>
      <c r="T177" s="70">
        <v>1</v>
      </c>
      <c r="U177" s="70"/>
      <c r="V177" s="70">
        <f t="shared" si="136"/>
        <v>0</v>
      </c>
      <c r="W177" s="70">
        <f t="shared" si="248"/>
        <v>1</v>
      </c>
      <c r="X177" s="70">
        <f t="shared" si="248"/>
        <v>0</v>
      </c>
      <c r="Y177" s="76">
        <f t="shared" si="173"/>
        <v>0</v>
      </c>
      <c r="Z177" s="76">
        <f t="shared" si="174"/>
        <v>0</v>
      </c>
      <c r="AA177" s="76">
        <f t="shared" si="175"/>
        <v>0</v>
      </c>
      <c r="AB177" s="76">
        <f t="shared" si="176"/>
        <v>0</v>
      </c>
      <c r="AC177" s="76">
        <f t="shared" si="177"/>
        <v>4660.21</v>
      </c>
      <c r="AD177" s="76">
        <f t="shared" si="178"/>
        <v>0</v>
      </c>
      <c r="AE177" s="76">
        <f t="shared" si="179"/>
        <v>4660.21</v>
      </c>
      <c r="AF177" s="76">
        <f t="shared" si="189"/>
        <v>2330.105</v>
      </c>
      <c r="AG177" s="76">
        <f t="shared" si="326"/>
        <v>699.03150000000005</v>
      </c>
      <c r="AH177" s="76">
        <f t="shared" si="192"/>
        <v>196.63333333333333</v>
      </c>
      <c r="AI177" s="76">
        <f t="shared" si="327"/>
        <v>7885.9798333333329</v>
      </c>
      <c r="AJ177" s="82"/>
      <c r="AK177" s="82"/>
      <c r="AL177" s="82"/>
      <c r="AM177" s="83"/>
      <c r="AN177" s="78">
        <f t="shared" si="194"/>
        <v>0</v>
      </c>
      <c r="AO177" s="83"/>
      <c r="AP177" s="78">
        <f t="shared" si="195"/>
        <v>0</v>
      </c>
      <c r="AQ177" s="78">
        <f t="shared" ref="AQ177" si="331">AM177+AO177</f>
        <v>0</v>
      </c>
      <c r="AR177" s="78">
        <f t="shared" si="160"/>
        <v>0</v>
      </c>
      <c r="AS177" s="83"/>
      <c r="AT177" s="78">
        <f t="shared" si="196"/>
        <v>0</v>
      </c>
      <c r="AU177" s="78"/>
      <c r="AV177" s="78">
        <f t="shared" si="197"/>
        <v>0</v>
      </c>
      <c r="AW177" s="77">
        <f t="shared" ref="AW177:AX242" si="332">AS177+AU177</f>
        <v>0</v>
      </c>
      <c r="AX177" s="78">
        <f t="shared" si="332"/>
        <v>0</v>
      </c>
      <c r="AY177" s="77">
        <f t="shared" ref="AY177:AZ242" si="333">AQ177+AW177</f>
        <v>0</v>
      </c>
      <c r="AZ177" s="78">
        <f t="shared" si="333"/>
        <v>0</v>
      </c>
      <c r="BA177" s="84"/>
      <c r="BB177" s="85"/>
      <c r="BC177" s="84"/>
      <c r="BD177" s="85"/>
      <c r="BE177" s="78">
        <f t="shared" si="198"/>
        <v>0</v>
      </c>
      <c r="BF177" s="70"/>
      <c r="BG177" s="70"/>
      <c r="BH177" s="70"/>
      <c r="BI177" s="76">
        <f t="shared" si="199"/>
        <v>0</v>
      </c>
      <c r="BJ177" s="76"/>
      <c r="BK177" s="76">
        <f t="shared" ref="BK177" si="334">(O177/18*BJ177)*1.25*30%</f>
        <v>0</v>
      </c>
      <c r="BL177" s="76"/>
      <c r="BM177" s="76">
        <f t="shared" si="330"/>
        <v>0</v>
      </c>
      <c r="BN177" s="76"/>
      <c r="BO177" s="76"/>
      <c r="BP177" s="339"/>
      <c r="BQ177" s="101">
        <f t="shared" si="191"/>
        <v>0</v>
      </c>
      <c r="BR177" s="76">
        <f t="shared" si="202"/>
        <v>0</v>
      </c>
      <c r="BS177" s="76">
        <f t="shared" si="183"/>
        <v>5555.8748333333333</v>
      </c>
      <c r="BT177" s="76">
        <f t="shared" si="184"/>
        <v>0</v>
      </c>
      <c r="BU177" s="76">
        <f t="shared" si="185"/>
        <v>2330.105</v>
      </c>
      <c r="BV177" s="76">
        <f t="shared" si="186"/>
        <v>7885.9798333333329</v>
      </c>
      <c r="BW177" s="173">
        <f t="shared" si="187"/>
        <v>94631.758000000002</v>
      </c>
      <c r="BX177" s="370"/>
    </row>
    <row r="178" spans="1:76" s="2" customFormat="1" ht="14.25" customHeight="1" x14ac:dyDescent="0.3">
      <c r="A178" s="243">
        <v>4</v>
      </c>
      <c r="B178" s="141" t="s">
        <v>250</v>
      </c>
      <c r="C178" s="141" t="s">
        <v>246</v>
      </c>
      <c r="D178" s="142" t="s">
        <v>61</v>
      </c>
      <c r="E178" s="143" t="s">
        <v>253</v>
      </c>
      <c r="F178" s="86">
        <v>108</v>
      </c>
      <c r="G178" s="98">
        <v>44071</v>
      </c>
      <c r="H178" s="98">
        <v>45897</v>
      </c>
      <c r="I178" s="86" t="s">
        <v>471</v>
      </c>
      <c r="J178" s="70">
        <v>2</v>
      </c>
      <c r="K178" s="70" t="s">
        <v>68</v>
      </c>
      <c r="L178" s="74">
        <v>11.03</v>
      </c>
      <c r="M178" s="70">
        <v>4.8099999999999996</v>
      </c>
      <c r="N178" s="75">
        <v>17697</v>
      </c>
      <c r="O178" s="76">
        <f t="shared" si="325"/>
        <v>85122.569999999992</v>
      </c>
      <c r="P178" s="70"/>
      <c r="Q178" s="70"/>
      <c r="R178" s="70"/>
      <c r="S178" s="70"/>
      <c r="T178" s="70">
        <v>1</v>
      </c>
      <c r="U178" s="70"/>
      <c r="V178" s="70">
        <f t="shared" ref="V178:V243" si="335">SUM(P178+S178)</f>
        <v>0</v>
      </c>
      <c r="W178" s="70">
        <f t="shared" si="248"/>
        <v>1</v>
      </c>
      <c r="X178" s="70">
        <f t="shared" si="248"/>
        <v>0</v>
      </c>
      <c r="Y178" s="76">
        <f t="shared" si="173"/>
        <v>0</v>
      </c>
      <c r="Z178" s="76">
        <f t="shared" si="174"/>
        <v>0</v>
      </c>
      <c r="AA178" s="76">
        <f t="shared" si="175"/>
        <v>0</v>
      </c>
      <c r="AB178" s="76">
        <f t="shared" si="176"/>
        <v>0</v>
      </c>
      <c r="AC178" s="76">
        <f t="shared" si="177"/>
        <v>4729.0316666666658</v>
      </c>
      <c r="AD178" s="76">
        <f t="shared" si="178"/>
        <v>0</v>
      </c>
      <c r="AE178" s="76">
        <f t="shared" si="179"/>
        <v>4729.0316666666658</v>
      </c>
      <c r="AF178" s="76">
        <f t="shared" si="189"/>
        <v>2364.5158333333329</v>
      </c>
      <c r="AG178" s="76">
        <f t="shared" si="326"/>
        <v>709.35474999999997</v>
      </c>
      <c r="AH178" s="76">
        <f t="shared" si="192"/>
        <v>196.63333333333333</v>
      </c>
      <c r="AI178" s="76">
        <f t="shared" si="327"/>
        <v>7999.5355833333324</v>
      </c>
      <c r="AJ178" s="82"/>
      <c r="AK178" s="82"/>
      <c r="AL178" s="82"/>
      <c r="AM178" s="83"/>
      <c r="AN178" s="78">
        <f t="shared" si="194"/>
        <v>0</v>
      </c>
      <c r="AO178" s="83"/>
      <c r="AP178" s="78">
        <f t="shared" si="195"/>
        <v>0</v>
      </c>
      <c r="AQ178" s="78">
        <f t="shared" si="328"/>
        <v>0</v>
      </c>
      <c r="AR178" s="78">
        <f t="shared" si="160"/>
        <v>0</v>
      </c>
      <c r="AS178" s="83"/>
      <c r="AT178" s="78">
        <f t="shared" si="196"/>
        <v>0</v>
      </c>
      <c r="AU178" s="83"/>
      <c r="AV178" s="78">
        <f t="shared" si="197"/>
        <v>0</v>
      </c>
      <c r="AW178" s="77">
        <f t="shared" si="332"/>
        <v>0</v>
      </c>
      <c r="AX178" s="78">
        <f t="shared" si="332"/>
        <v>0</v>
      </c>
      <c r="AY178" s="77">
        <f t="shared" si="333"/>
        <v>0</v>
      </c>
      <c r="AZ178" s="78">
        <f t="shared" si="333"/>
        <v>0</v>
      </c>
      <c r="BA178" s="84"/>
      <c r="BB178" s="85"/>
      <c r="BC178" s="84"/>
      <c r="BD178" s="85"/>
      <c r="BE178" s="78">
        <f t="shared" si="198"/>
        <v>0</v>
      </c>
      <c r="BF178" s="70"/>
      <c r="BG178" s="70"/>
      <c r="BH178" s="70"/>
      <c r="BI178" s="76">
        <f t="shared" si="199"/>
        <v>0</v>
      </c>
      <c r="BJ178" s="76"/>
      <c r="BK178" s="76">
        <f t="shared" si="329"/>
        <v>0</v>
      </c>
      <c r="BL178" s="76"/>
      <c r="BM178" s="76">
        <f t="shared" si="330"/>
        <v>0</v>
      </c>
      <c r="BN178" s="76">
        <f t="shared" si="182"/>
        <v>1</v>
      </c>
      <c r="BO178" s="76">
        <f>(AE178+AF178)*30%</f>
        <v>2128.0642499999994</v>
      </c>
      <c r="BP178" s="339"/>
      <c r="BQ178" s="101">
        <f t="shared" si="191"/>
        <v>0</v>
      </c>
      <c r="BR178" s="76">
        <f t="shared" si="202"/>
        <v>2128.0642499999994</v>
      </c>
      <c r="BS178" s="76">
        <f t="shared" si="183"/>
        <v>5635.0197499999995</v>
      </c>
      <c r="BT178" s="76">
        <f t="shared" si="184"/>
        <v>0</v>
      </c>
      <c r="BU178" s="76">
        <f t="shared" si="185"/>
        <v>4492.5800833333324</v>
      </c>
      <c r="BV178" s="76">
        <f t="shared" si="186"/>
        <v>10127.599833333332</v>
      </c>
      <c r="BW178" s="173">
        <f t="shared" si="187"/>
        <v>121531.19799999997</v>
      </c>
      <c r="BX178" s="370" t="s">
        <v>271</v>
      </c>
    </row>
    <row r="179" spans="1:76" s="3" customFormat="1" ht="14.25" customHeight="1" x14ac:dyDescent="0.3">
      <c r="A179" s="243">
        <v>5</v>
      </c>
      <c r="B179" s="108" t="s">
        <v>167</v>
      </c>
      <c r="C179" s="48" t="s">
        <v>408</v>
      </c>
      <c r="D179" s="43" t="s">
        <v>61</v>
      </c>
      <c r="E179" s="93" t="s">
        <v>95</v>
      </c>
      <c r="F179" s="97">
        <v>77</v>
      </c>
      <c r="G179" s="98">
        <v>43304</v>
      </c>
      <c r="H179" s="88">
        <v>45130</v>
      </c>
      <c r="I179" s="97" t="s">
        <v>182</v>
      </c>
      <c r="J179" s="43" t="s">
        <v>58</v>
      </c>
      <c r="K179" s="43" t="s">
        <v>64</v>
      </c>
      <c r="L179" s="89">
        <v>35.04</v>
      </c>
      <c r="M179" s="43">
        <v>5.41</v>
      </c>
      <c r="N179" s="75">
        <v>17697</v>
      </c>
      <c r="O179" s="76">
        <f t="shared" si="325"/>
        <v>95740.77</v>
      </c>
      <c r="P179" s="43"/>
      <c r="Q179" s="43"/>
      <c r="R179" s="43"/>
      <c r="S179" s="43"/>
      <c r="T179" s="43">
        <v>1</v>
      </c>
      <c r="U179" s="43"/>
      <c r="V179" s="70">
        <f t="shared" si="335"/>
        <v>0</v>
      </c>
      <c r="W179" s="70">
        <f t="shared" si="248"/>
        <v>1</v>
      </c>
      <c r="X179" s="70">
        <f t="shared" si="248"/>
        <v>0</v>
      </c>
      <c r="Y179" s="76">
        <f t="shared" si="173"/>
        <v>0</v>
      </c>
      <c r="Z179" s="76">
        <f t="shared" si="174"/>
        <v>0</v>
      </c>
      <c r="AA179" s="76">
        <f t="shared" si="175"/>
        <v>0</v>
      </c>
      <c r="AB179" s="76">
        <f t="shared" si="176"/>
        <v>0</v>
      </c>
      <c r="AC179" s="76">
        <f t="shared" si="177"/>
        <v>5318.9316666666673</v>
      </c>
      <c r="AD179" s="76">
        <f t="shared" si="178"/>
        <v>0</v>
      </c>
      <c r="AE179" s="76">
        <f t="shared" si="179"/>
        <v>5318.9316666666673</v>
      </c>
      <c r="AF179" s="76">
        <f t="shared" si="189"/>
        <v>2659.4658333333336</v>
      </c>
      <c r="AG179" s="76">
        <f t="shared" si="326"/>
        <v>797.83975000000009</v>
      </c>
      <c r="AH179" s="76">
        <f t="shared" si="192"/>
        <v>196.63333333333333</v>
      </c>
      <c r="AI179" s="76">
        <f t="shared" si="327"/>
        <v>8972.8705833333333</v>
      </c>
      <c r="AJ179" s="82"/>
      <c r="AK179" s="82"/>
      <c r="AL179" s="82"/>
      <c r="AM179" s="99"/>
      <c r="AN179" s="78">
        <f t="shared" si="194"/>
        <v>0</v>
      </c>
      <c r="AO179" s="99"/>
      <c r="AP179" s="78">
        <f t="shared" si="195"/>
        <v>0</v>
      </c>
      <c r="AQ179" s="78">
        <f t="shared" si="328"/>
        <v>0</v>
      </c>
      <c r="AR179" s="78">
        <f t="shared" si="160"/>
        <v>0</v>
      </c>
      <c r="AS179" s="99"/>
      <c r="AT179" s="78">
        <f t="shared" si="196"/>
        <v>0</v>
      </c>
      <c r="AU179" s="99"/>
      <c r="AV179" s="78">
        <f t="shared" si="197"/>
        <v>0</v>
      </c>
      <c r="AW179" s="77">
        <f t="shared" si="332"/>
        <v>0</v>
      </c>
      <c r="AX179" s="78">
        <f t="shared" si="332"/>
        <v>0</v>
      </c>
      <c r="AY179" s="77">
        <f t="shared" si="333"/>
        <v>0</v>
      </c>
      <c r="AZ179" s="78">
        <f t="shared" si="333"/>
        <v>0</v>
      </c>
      <c r="BA179" s="100"/>
      <c r="BB179" s="177"/>
      <c r="BC179" s="100"/>
      <c r="BD179" s="177"/>
      <c r="BE179" s="78">
        <f t="shared" si="198"/>
        <v>0</v>
      </c>
      <c r="BF179" s="43"/>
      <c r="BG179" s="43"/>
      <c r="BH179" s="43"/>
      <c r="BI179" s="76">
        <f t="shared" si="199"/>
        <v>0</v>
      </c>
      <c r="BJ179" s="76"/>
      <c r="BK179" s="76">
        <f t="shared" si="329"/>
        <v>0</v>
      </c>
      <c r="BL179" s="101"/>
      <c r="BM179" s="101">
        <f t="shared" si="330"/>
        <v>0</v>
      </c>
      <c r="BN179" s="76">
        <f t="shared" si="182"/>
        <v>1</v>
      </c>
      <c r="BO179" s="76">
        <f t="shared" si="201"/>
        <v>3191.3590000000004</v>
      </c>
      <c r="BP179" s="339"/>
      <c r="BQ179" s="101">
        <f t="shared" si="191"/>
        <v>0</v>
      </c>
      <c r="BR179" s="76">
        <f t="shared" si="202"/>
        <v>3191.3590000000004</v>
      </c>
      <c r="BS179" s="76">
        <f t="shared" si="183"/>
        <v>6313.4047500000006</v>
      </c>
      <c r="BT179" s="76">
        <f t="shared" si="184"/>
        <v>0</v>
      </c>
      <c r="BU179" s="76">
        <f t="shared" si="185"/>
        <v>5850.824833333334</v>
      </c>
      <c r="BV179" s="76">
        <f t="shared" si="186"/>
        <v>12164.229583333334</v>
      </c>
      <c r="BW179" s="173">
        <f t="shared" si="187"/>
        <v>145970.755</v>
      </c>
      <c r="BX179" s="370" t="s">
        <v>266</v>
      </c>
    </row>
    <row r="180" spans="1:76" s="2" customFormat="1" ht="14.25" customHeight="1" x14ac:dyDescent="0.3">
      <c r="A180" s="243">
        <v>6</v>
      </c>
      <c r="B180" s="48" t="s">
        <v>305</v>
      </c>
      <c r="C180" s="48" t="s">
        <v>409</v>
      </c>
      <c r="D180" s="43" t="s">
        <v>61</v>
      </c>
      <c r="E180" s="108" t="s">
        <v>306</v>
      </c>
      <c r="F180" s="48"/>
      <c r="G180" s="111"/>
      <c r="H180" s="111"/>
      <c r="I180" s="48"/>
      <c r="J180" s="43" t="s">
        <v>65</v>
      </c>
      <c r="K180" s="43" t="s">
        <v>62</v>
      </c>
      <c r="L180" s="89">
        <v>1.04</v>
      </c>
      <c r="M180" s="43">
        <v>4.1399999999999997</v>
      </c>
      <c r="N180" s="75">
        <v>17697</v>
      </c>
      <c r="O180" s="76">
        <f t="shared" si="325"/>
        <v>73265.579999999987</v>
      </c>
      <c r="P180" s="43"/>
      <c r="Q180" s="43"/>
      <c r="R180" s="43"/>
      <c r="S180" s="43"/>
      <c r="T180" s="43">
        <v>1</v>
      </c>
      <c r="U180" s="43"/>
      <c r="V180" s="70">
        <f t="shared" si="335"/>
        <v>0</v>
      </c>
      <c r="W180" s="70">
        <f t="shared" si="248"/>
        <v>1</v>
      </c>
      <c r="X180" s="70">
        <f t="shared" si="248"/>
        <v>0</v>
      </c>
      <c r="Y180" s="76">
        <f t="shared" si="173"/>
        <v>0</v>
      </c>
      <c r="Z180" s="76">
        <f t="shared" si="174"/>
        <v>0</v>
      </c>
      <c r="AA180" s="76">
        <f t="shared" si="175"/>
        <v>0</v>
      </c>
      <c r="AB180" s="76">
        <f t="shared" si="176"/>
        <v>0</v>
      </c>
      <c r="AC180" s="76">
        <f t="shared" si="177"/>
        <v>4070.3099999999995</v>
      </c>
      <c r="AD180" s="76">
        <f t="shared" si="178"/>
        <v>0</v>
      </c>
      <c r="AE180" s="76">
        <f t="shared" si="179"/>
        <v>4070.3099999999995</v>
      </c>
      <c r="AF180" s="76">
        <f t="shared" si="189"/>
        <v>2035.1549999999997</v>
      </c>
      <c r="AG180" s="76"/>
      <c r="AH180" s="76">
        <f t="shared" si="192"/>
        <v>196.63333333333333</v>
      </c>
      <c r="AI180" s="76">
        <f t="shared" si="327"/>
        <v>6302.0983333333324</v>
      </c>
      <c r="AJ180" s="82"/>
      <c r="AK180" s="82"/>
      <c r="AL180" s="82"/>
      <c r="AM180" s="99"/>
      <c r="AN180" s="78">
        <f t="shared" si="194"/>
        <v>0</v>
      </c>
      <c r="AO180" s="99"/>
      <c r="AP180" s="78">
        <f t="shared" si="195"/>
        <v>0</v>
      </c>
      <c r="AQ180" s="78"/>
      <c r="AR180" s="78">
        <f t="shared" si="160"/>
        <v>0</v>
      </c>
      <c r="AS180" s="99"/>
      <c r="AT180" s="78">
        <f t="shared" si="196"/>
        <v>0</v>
      </c>
      <c r="AU180" s="99"/>
      <c r="AV180" s="78">
        <f t="shared" si="197"/>
        <v>0</v>
      </c>
      <c r="AW180" s="77">
        <f t="shared" si="332"/>
        <v>0</v>
      </c>
      <c r="AX180" s="78">
        <f t="shared" si="332"/>
        <v>0</v>
      </c>
      <c r="AY180" s="77">
        <f t="shared" si="333"/>
        <v>0</v>
      </c>
      <c r="AZ180" s="78">
        <f t="shared" si="333"/>
        <v>0</v>
      </c>
      <c r="BA180" s="100"/>
      <c r="BB180" s="177"/>
      <c r="BC180" s="177"/>
      <c r="BD180" s="177"/>
      <c r="BE180" s="78">
        <f t="shared" si="198"/>
        <v>0</v>
      </c>
      <c r="BF180" s="43"/>
      <c r="BG180" s="43"/>
      <c r="BH180" s="43"/>
      <c r="BI180" s="76">
        <f t="shared" si="199"/>
        <v>0</v>
      </c>
      <c r="BJ180" s="76"/>
      <c r="BK180" s="76">
        <f t="shared" si="329"/>
        <v>0</v>
      </c>
      <c r="BL180" s="101"/>
      <c r="BM180" s="101"/>
      <c r="BN180" s="76"/>
      <c r="BO180" s="76"/>
      <c r="BP180" s="378"/>
      <c r="BQ180" s="101">
        <f t="shared" si="191"/>
        <v>0</v>
      </c>
      <c r="BR180" s="76">
        <f t="shared" si="202"/>
        <v>0</v>
      </c>
      <c r="BS180" s="76">
        <f t="shared" si="183"/>
        <v>4266.9433333333327</v>
      </c>
      <c r="BT180" s="76">
        <f t="shared" si="184"/>
        <v>0</v>
      </c>
      <c r="BU180" s="76">
        <f t="shared" si="185"/>
        <v>2035.1549999999997</v>
      </c>
      <c r="BV180" s="76">
        <f t="shared" si="186"/>
        <v>6302.0983333333324</v>
      </c>
      <c r="BW180" s="173">
        <f t="shared" si="187"/>
        <v>75625.179999999993</v>
      </c>
      <c r="BX180" s="370"/>
    </row>
    <row r="181" spans="1:76" s="3" customFormat="1" ht="14.25" customHeight="1" x14ac:dyDescent="0.3">
      <c r="A181" s="243">
        <v>7</v>
      </c>
      <c r="B181" s="48" t="s">
        <v>121</v>
      </c>
      <c r="C181" s="48" t="s">
        <v>410</v>
      </c>
      <c r="D181" s="43" t="s">
        <v>61</v>
      </c>
      <c r="E181" s="93" t="s">
        <v>123</v>
      </c>
      <c r="F181" s="86">
        <v>81</v>
      </c>
      <c r="G181" s="98">
        <v>43304</v>
      </c>
      <c r="H181" s="88">
        <v>45130</v>
      </c>
      <c r="I181" s="86" t="s">
        <v>192</v>
      </c>
      <c r="J181" s="43" t="s">
        <v>58</v>
      </c>
      <c r="K181" s="43" t="s">
        <v>64</v>
      </c>
      <c r="L181" s="89">
        <v>25.06</v>
      </c>
      <c r="M181" s="43">
        <v>5.41</v>
      </c>
      <c r="N181" s="108">
        <v>17697</v>
      </c>
      <c r="O181" s="76">
        <f t="shared" si="325"/>
        <v>95740.77</v>
      </c>
      <c r="P181" s="43"/>
      <c r="Q181" s="43"/>
      <c r="R181" s="43"/>
      <c r="S181" s="43"/>
      <c r="T181" s="43">
        <v>1</v>
      </c>
      <c r="U181" s="43"/>
      <c r="V181" s="70">
        <f t="shared" si="335"/>
        <v>0</v>
      </c>
      <c r="W181" s="70">
        <f t="shared" si="248"/>
        <v>1</v>
      </c>
      <c r="X181" s="70">
        <f t="shared" si="248"/>
        <v>0</v>
      </c>
      <c r="Y181" s="76">
        <f t="shared" si="173"/>
        <v>0</v>
      </c>
      <c r="Z181" s="76">
        <f t="shared" si="174"/>
        <v>0</v>
      </c>
      <c r="AA181" s="76">
        <f t="shared" si="175"/>
        <v>0</v>
      </c>
      <c r="AB181" s="76">
        <f t="shared" si="176"/>
        <v>0</v>
      </c>
      <c r="AC181" s="76">
        <f t="shared" si="177"/>
        <v>5318.9316666666673</v>
      </c>
      <c r="AD181" s="76">
        <f t="shared" si="178"/>
        <v>0</v>
      </c>
      <c r="AE181" s="76">
        <f t="shared" si="179"/>
        <v>5318.9316666666673</v>
      </c>
      <c r="AF181" s="76">
        <f t="shared" si="189"/>
        <v>2659.4658333333336</v>
      </c>
      <c r="AG181" s="101">
        <f>(AE181+AF181)*10%</f>
        <v>797.83975000000009</v>
      </c>
      <c r="AH181" s="76">
        <f t="shared" si="192"/>
        <v>196.63333333333333</v>
      </c>
      <c r="AI181" s="76">
        <f t="shared" si="327"/>
        <v>8972.8705833333333</v>
      </c>
      <c r="AJ181" s="100"/>
      <c r="AK181" s="100"/>
      <c r="AL181" s="100"/>
      <c r="AM181" s="99"/>
      <c r="AN181" s="78">
        <f t="shared" si="194"/>
        <v>0</v>
      </c>
      <c r="AO181" s="99"/>
      <c r="AP181" s="78">
        <f t="shared" si="195"/>
        <v>0</v>
      </c>
      <c r="AQ181" s="78">
        <f t="shared" ref="AQ181:AQ183" si="336">AM181+AO181</f>
        <v>0</v>
      </c>
      <c r="AR181" s="78">
        <f t="shared" si="160"/>
        <v>0</v>
      </c>
      <c r="AS181" s="99"/>
      <c r="AT181" s="78">
        <f t="shared" si="196"/>
        <v>0</v>
      </c>
      <c r="AU181" s="99"/>
      <c r="AV181" s="78">
        <f t="shared" si="197"/>
        <v>0</v>
      </c>
      <c r="AW181" s="77">
        <f t="shared" si="332"/>
        <v>0</v>
      </c>
      <c r="AX181" s="78">
        <f t="shared" si="332"/>
        <v>0</v>
      </c>
      <c r="AY181" s="77">
        <f t="shared" si="333"/>
        <v>0</v>
      </c>
      <c r="AZ181" s="78">
        <f t="shared" si="333"/>
        <v>0</v>
      </c>
      <c r="BA181" s="100"/>
      <c r="BB181" s="177"/>
      <c r="BC181" s="177"/>
      <c r="BD181" s="177"/>
      <c r="BE181" s="78">
        <f t="shared" si="198"/>
        <v>0</v>
      </c>
      <c r="BF181" s="43"/>
      <c r="BG181" s="43"/>
      <c r="BH181" s="43"/>
      <c r="BI181" s="76">
        <f t="shared" si="199"/>
        <v>0</v>
      </c>
      <c r="BJ181" s="76"/>
      <c r="BK181" s="101">
        <f t="shared" ref="BK181" si="337">(O181/18*BJ181)*30%</f>
        <v>0</v>
      </c>
      <c r="BL181" s="101"/>
      <c r="BM181" s="101">
        <f>(O181/18*BL181)*30%</f>
        <v>0</v>
      </c>
      <c r="BN181" s="76">
        <f t="shared" si="182"/>
        <v>1</v>
      </c>
      <c r="BO181" s="76">
        <f t="shared" si="201"/>
        <v>3191.3590000000004</v>
      </c>
      <c r="BP181" s="339"/>
      <c r="BQ181" s="101">
        <f t="shared" si="191"/>
        <v>0</v>
      </c>
      <c r="BR181" s="76">
        <f t="shared" si="202"/>
        <v>3191.3590000000004</v>
      </c>
      <c r="BS181" s="76">
        <f t="shared" si="183"/>
        <v>6313.4047500000006</v>
      </c>
      <c r="BT181" s="76">
        <f t="shared" si="184"/>
        <v>0</v>
      </c>
      <c r="BU181" s="76">
        <f t="shared" si="185"/>
        <v>5850.824833333334</v>
      </c>
      <c r="BV181" s="76">
        <f t="shared" si="186"/>
        <v>12164.229583333334</v>
      </c>
      <c r="BW181" s="173">
        <f t="shared" si="187"/>
        <v>145970.755</v>
      </c>
      <c r="BX181" s="370" t="s">
        <v>266</v>
      </c>
    </row>
    <row r="182" spans="1:76" s="2" customFormat="1" ht="14.25" customHeight="1" x14ac:dyDescent="0.3">
      <c r="A182" s="243">
        <v>8</v>
      </c>
      <c r="B182" s="48" t="s">
        <v>99</v>
      </c>
      <c r="C182" s="109" t="s">
        <v>411</v>
      </c>
      <c r="D182" s="110" t="s">
        <v>61</v>
      </c>
      <c r="E182" s="144" t="s">
        <v>342</v>
      </c>
      <c r="F182" s="86">
        <v>57</v>
      </c>
      <c r="G182" s="87">
        <v>42608</v>
      </c>
      <c r="H182" s="104" t="s">
        <v>188</v>
      </c>
      <c r="I182" s="86" t="s">
        <v>189</v>
      </c>
      <c r="J182" s="43">
        <v>2</v>
      </c>
      <c r="K182" s="43" t="s">
        <v>62</v>
      </c>
      <c r="L182" s="89">
        <v>30.08</v>
      </c>
      <c r="M182" s="43">
        <v>4.7300000000000004</v>
      </c>
      <c r="N182" s="75">
        <v>17697</v>
      </c>
      <c r="O182" s="76">
        <f t="shared" si="325"/>
        <v>83706.810000000012</v>
      </c>
      <c r="P182" s="43"/>
      <c r="Q182" s="43"/>
      <c r="R182" s="43"/>
      <c r="S182" s="43"/>
      <c r="T182" s="43">
        <v>1</v>
      </c>
      <c r="U182" s="43"/>
      <c r="V182" s="70">
        <f t="shared" si="335"/>
        <v>0</v>
      </c>
      <c r="W182" s="70">
        <f t="shared" si="248"/>
        <v>1</v>
      </c>
      <c r="X182" s="70">
        <f t="shared" si="248"/>
        <v>0</v>
      </c>
      <c r="Y182" s="76">
        <f t="shared" si="173"/>
        <v>0</v>
      </c>
      <c r="Z182" s="76">
        <f t="shared" si="174"/>
        <v>0</v>
      </c>
      <c r="AA182" s="76">
        <f t="shared" si="175"/>
        <v>0</v>
      </c>
      <c r="AB182" s="76">
        <f t="shared" si="176"/>
        <v>0</v>
      </c>
      <c r="AC182" s="76">
        <f t="shared" si="177"/>
        <v>4650.378333333334</v>
      </c>
      <c r="AD182" s="76">
        <f t="shared" si="178"/>
        <v>0</v>
      </c>
      <c r="AE182" s="76">
        <f t="shared" si="179"/>
        <v>4650.378333333334</v>
      </c>
      <c r="AF182" s="76">
        <f t="shared" si="189"/>
        <v>2325.189166666667</v>
      </c>
      <c r="AG182" s="101">
        <f t="shared" ref="AG182:AG183" si="338">(AE182+AF182)*10%</f>
        <v>697.55675000000019</v>
      </c>
      <c r="AH182" s="76">
        <f t="shared" si="192"/>
        <v>196.63333333333333</v>
      </c>
      <c r="AI182" s="76">
        <f t="shared" si="327"/>
        <v>7869.757583333334</v>
      </c>
      <c r="AJ182" s="82"/>
      <c r="AK182" s="82"/>
      <c r="AL182" s="82"/>
      <c r="AM182" s="99"/>
      <c r="AN182" s="78">
        <f t="shared" si="194"/>
        <v>0</v>
      </c>
      <c r="AO182" s="99"/>
      <c r="AP182" s="78">
        <f t="shared" si="195"/>
        <v>0</v>
      </c>
      <c r="AQ182" s="78">
        <f t="shared" si="336"/>
        <v>0</v>
      </c>
      <c r="AR182" s="78">
        <f t="shared" si="160"/>
        <v>0</v>
      </c>
      <c r="AS182" s="99"/>
      <c r="AT182" s="78">
        <f t="shared" si="196"/>
        <v>0</v>
      </c>
      <c r="AU182" s="99"/>
      <c r="AV182" s="78">
        <f t="shared" si="197"/>
        <v>0</v>
      </c>
      <c r="AW182" s="77">
        <f t="shared" si="332"/>
        <v>0</v>
      </c>
      <c r="AX182" s="78">
        <f t="shared" si="332"/>
        <v>0</v>
      </c>
      <c r="AY182" s="77">
        <f t="shared" si="333"/>
        <v>0</v>
      </c>
      <c r="AZ182" s="78">
        <f t="shared" si="333"/>
        <v>0</v>
      </c>
      <c r="BA182" s="100"/>
      <c r="BB182" s="177"/>
      <c r="BC182" s="177"/>
      <c r="BD182" s="177"/>
      <c r="BE182" s="78">
        <f t="shared" si="198"/>
        <v>0</v>
      </c>
      <c r="BF182" s="43"/>
      <c r="BG182" s="43"/>
      <c r="BH182" s="43"/>
      <c r="BI182" s="76">
        <f t="shared" si="199"/>
        <v>0</v>
      </c>
      <c r="BJ182" s="76"/>
      <c r="BK182" s="76">
        <f t="shared" ref="BK182:BK183" si="339">(O182/18*BJ182)*1.25*30%</f>
        <v>0</v>
      </c>
      <c r="BL182" s="101"/>
      <c r="BM182" s="101">
        <f>(O182/18*BL182)*30%</f>
        <v>0</v>
      </c>
      <c r="BN182" s="76"/>
      <c r="BO182" s="76"/>
      <c r="BP182" s="378"/>
      <c r="BQ182" s="101">
        <f t="shared" si="191"/>
        <v>0</v>
      </c>
      <c r="BR182" s="76">
        <f t="shared" si="202"/>
        <v>0</v>
      </c>
      <c r="BS182" s="76">
        <f t="shared" si="183"/>
        <v>5544.568416666667</v>
      </c>
      <c r="BT182" s="76">
        <f t="shared" si="184"/>
        <v>0</v>
      </c>
      <c r="BU182" s="76">
        <f t="shared" si="185"/>
        <v>2325.189166666667</v>
      </c>
      <c r="BV182" s="76">
        <f t="shared" si="186"/>
        <v>7869.757583333334</v>
      </c>
      <c r="BW182" s="173">
        <f t="shared" si="187"/>
        <v>94437.091000000015</v>
      </c>
      <c r="BX182" s="370"/>
    </row>
    <row r="183" spans="1:76" s="3" customFormat="1" ht="14.25" customHeight="1" x14ac:dyDescent="0.3">
      <c r="A183" s="243">
        <v>9</v>
      </c>
      <c r="B183" s="48" t="s">
        <v>107</v>
      </c>
      <c r="C183" s="48" t="s">
        <v>412</v>
      </c>
      <c r="D183" s="43" t="s">
        <v>108</v>
      </c>
      <c r="E183" s="93" t="s">
        <v>109</v>
      </c>
      <c r="F183" s="86">
        <v>88</v>
      </c>
      <c r="G183" s="87">
        <v>43458</v>
      </c>
      <c r="H183" s="104" t="s">
        <v>347</v>
      </c>
      <c r="I183" s="86" t="s">
        <v>190</v>
      </c>
      <c r="J183" s="43" t="s">
        <v>58</v>
      </c>
      <c r="K183" s="43" t="s">
        <v>116</v>
      </c>
      <c r="L183" s="89">
        <v>37.04</v>
      </c>
      <c r="M183" s="43">
        <v>4.5199999999999996</v>
      </c>
      <c r="N183" s="75">
        <v>17697</v>
      </c>
      <c r="O183" s="76">
        <f t="shared" si="325"/>
        <v>79990.439999999988</v>
      </c>
      <c r="P183" s="43"/>
      <c r="Q183" s="43"/>
      <c r="R183" s="43"/>
      <c r="S183" s="43"/>
      <c r="T183" s="43">
        <v>1</v>
      </c>
      <c r="U183" s="43"/>
      <c r="V183" s="70">
        <f t="shared" si="335"/>
        <v>0</v>
      </c>
      <c r="W183" s="70">
        <f t="shared" si="248"/>
        <v>1</v>
      </c>
      <c r="X183" s="70">
        <f t="shared" si="248"/>
        <v>0</v>
      </c>
      <c r="Y183" s="76">
        <f t="shared" si="173"/>
        <v>0</v>
      </c>
      <c r="Z183" s="76">
        <f t="shared" si="174"/>
        <v>0</v>
      </c>
      <c r="AA183" s="76">
        <f t="shared" si="175"/>
        <v>0</v>
      </c>
      <c r="AB183" s="76">
        <f t="shared" si="176"/>
        <v>0</v>
      </c>
      <c r="AC183" s="76">
        <f t="shared" si="177"/>
        <v>4443.913333333333</v>
      </c>
      <c r="AD183" s="76">
        <f t="shared" si="178"/>
        <v>0</v>
      </c>
      <c r="AE183" s="76">
        <f t="shared" si="179"/>
        <v>4443.913333333333</v>
      </c>
      <c r="AF183" s="76">
        <f t="shared" si="189"/>
        <v>2221.9566666666665</v>
      </c>
      <c r="AG183" s="101">
        <f t="shared" si="338"/>
        <v>666.58699999999999</v>
      </c>
      <c r="AH183" s="76">
        <f t="shared" si="192"/>
        <v>196.63333333333333</v>
      </c>
      <c r="AI183" s="76">
        <f t="shared" si="327"/>
        <v>7529.0903333333326</v>
      </c>
      <c r="AJ183" s="82"/>
      <c r="AK183" s="82"/>
      <c r="AL183" s="82"/>
      <c r="AM183" s="99"/>
      <c r="AN183" s="78">
        <f t="shared" si="194"/>
        <v>0</v>
      </c>
      <c r="AO183" s="99"/>
      <c r="AP183" s="78">
        <f t="shared" si="195"/>
        <v>0</v>
      </c>
      <c r="AQ183" s="78">
        <f t="shared" si="336"/>
        <v>0</v>
      </c>
      <c r="AR183" s="78">
        <f t="shared" si="160"/>
        <v>0</v>
      </c>
      <c r="AS183" s="99"/>
      <c r="AT183" s="78">
        <f t="shared" si="196"/>
        <v>0</v>
      </c>
      <c r="AU183" s="99"/>
      <c r="AV183" s="78">
        <f t="shared" si="197"/>
        <v>0</v>
      </c>
      <c r="AW183" s="77">
        <f t="shared" si="332"/>
        <v>0</v>
      </c>
      <c r="AX183" s="78">
        <f t="shared" si="332"/>
        <v>0</v>
      </c>
      <c r="AY183" s="77">
        <f t="shared" si="333"/>
        <v>0</v>
      </c>
      <c r="AZ183" s="78">
        <f t="shared" si="333"/>
        <v>0</v>
      </c>
      <c r="BA183" s="100"/>
      <c r="BB183" s="177"/>
      <c r="BC183" s="177"/>
      <c r="BD183" s="177"/>
      <c r="BE183" s="78">
        <f t="shared" si="198"/>
        <v>0</v>
      </c>
      <c r="BF183" s="43"/>
      <c r="BG183" s="43"/>
      <c r="BH183" s="43"/>
      <c r="BI183" s="76">
        <f t="shared" si="199"/>
        <v>0</v>
      </c>
      <c r="BJ183" s="76"/>
      <c r="BK183" s="76">
        <f t="shared" si="339"/>
        <v>0</v>
      </c>
      <c r="BL183" s="101"/>
      <c r="BM183" s="101">
        <f>(O183/18*BL183)*30%</f>
        <v>0</v>
      </c>
      <c r="BN183" s="76">
        <f t="shared" si="182"/>
        <v>1</v>
      </c>
      <c r="BO183" s="76">
        <f t="shared" si="201"/>
        <v>2666.348</v>
      </c>
      <c r="BP183" s="339"/>
      <c r="BQ183" s="101">
        <f t="shared" si="191"/>
        <v>0</v>
      </c>
      <c r="BR183" s="76">
        <f t="shared" si="202"/>
        <v>2666.348</v>
      </c>
      <c r="BS183" s="76">
        <f t="shared" si="183"/>
        <v>5307.1336666666666</v>
      </c>
      <c r="BT183" s="76">
        <f t="shared" si="184"/>
        <v>0</v>
      </c>
      <c r="BU183" s="76">
        <f t="shared" si="185"/>
        <v>4888.3046666666669</v>
      </c>
      <c r="BV183" s="76">
        <f t="shared" si="186"/>
        <v>10195.438333333332</v>
      </c>
      <c r="BW183" s="173">
        <f t="shared" si="187"/>
        <v>122345.25999999998</v>
      </c>
      <c r="BX183" s="370" t="s">
        <v>266</v>
      </c>
    </row>
    <row r="184" spans="1:76" s="2" customFormat="1" ht="14.25" customHeight="1" x14ac:dyDescent="0.3">
      <c r="A184" s="243">
        <v>10</v>
      </c>
      <c r="B184" s="48" t="s">
        <v>223</v>
      </c>
      <c r="C184" s="48" t="s">
        <v>269</v>
      </c>
      <c r="D184" s="43" t="s">
        <v>178</v>
      </c>
      <c r="E184" s="93" t="s">
        <v>225</v>
      </c>
      <c r="F184" s="97">
        <v>101</v>
      </c>
      <c r="G184" s="98">
        <v>43817</v>
      </c>
      <c r="H184" s="98">
        <v>45644</v>
      </c>
      <c r="I184" s="97" t="s">
        <v>354</v>
      </c>
      <c r="J184" s="43">
        <v>2</v>
      </c>
      <c r="K184" s="43" t="s">
        <v>62</v>
      </c>
      <c r="L184" s="89">
        <v>15.01</v>
      </c>
      <c r="M184" s="89">
        <v>4.49</v>
      </c>
      <c r="N184" s="108">
        <v>17697</v>
      </c>
      <c r="O184" s="76">
        <f t="shared" si="325"/>
        <v>79459.53</v>
      </c>
      <c r="P184" s="43"/>
      <c r="Q184" s="43"/>
      <c r="R184" s="43"/>
      <c r="S184" s="43"/>
      <c r="T184" s="43">
        <v>1</v>
      </c>
      <c r="U184" s="43"/>
      <c r="V184" s="70">
        <f t="shared" si="335"/>
        <v>0</v>
      </c>
      <c r="W184" s="70">
        <f t="shared" si="248"/>
        <v>1</v>
      </c>
      <c r="X184" s="70">
        <f t="shared" si="248"/>
        <v>0</v>
      </c>
      <c r="Y184" s="76">
        <f t="shared" si="173"/>
        <v>0</v>
      </c>
      <c r="Z184" s="76">
        <f t="shared" si="174"/>
        <v>0</v>
      </c>
      <c r="AA184" s="76">
        <f t="shared" si="175"/>
        <v>0</v>
      </c>
      <c r="AB184" s="76">
        <f t="shared" si="176"/>
        <v>0</v>
      </c>
      <c r="AC184" s="76">
        <f t="shared" si="177"/>
        <v>4414.4183333333331</v>
      </c>
      <c r="AD184" s="76">
        <f t="shared" si="178"/>
        <v>0</v>
      </c>
      <c r="AE184" s="76">
        <f t="shared" si="179"/>
        <v>4414.4183333333331</v>
      </c>
      <c r="AF184" s="76">
        <f t="shared" si="189"/>
        <v>2207.2091666666665</v>
      </c>
      <c r="AG184" s="101"/>
      <c r="AH184" s="76">
        <f t="shared" si="192"/>
        <v>196.63333333333333</v>
      </c>
      <c r="AI184" s="76">
        <f t="shared" si="327"/>
        <v>6818.2608333333328</v>
      </c>
      <c r="AJ184" s="100"/>
      <c r="AK184" s="100"/>
      <c r="AL184" s="100"/>
      <c r="AM184" s="100"/>
      <c r="AN184" s="78">
        <f t="shared" si="194"/>
        <v>0</v>
      </c>
      <c r="AO184" s="99"/>
      <c r="AP184" s="78">
        <f t="shared" si="195"/>
        <v>0</v>
      </c>
      <c r="AQ184" s="78"/>
      <c r="AR184" s="78">
        <f t="shared" si="160"/>
        <v>0</v>
      </c>
      <c r="AS184" s="99"/>
      <c r="AT184" s="78">
        <f t="shared" si="196"/>
        <v>0</v>
      </c>
      <c r="AU184" s="99"/>
      <c r="AV184" s="78">
        <f t="shared" si="197"/>
        <v>0</v>
      </c>
      <c r="AW184" s="77">
        <f t="shared" si="332"/>
        <v>0</v>
      </c>
      <c r="AX184" s="78">
        <f t="shared" si="332"/>
        <v>0</v>
      </c>
      <c r="AY184" s="77">
        <f t="shared" si="333"/>
        <v>0</v>
      </c>
      <c r="AZ184" s="78">
        <f t="shared" si="333"/>
        <v>0</v>
      </c>
      <c r="BA184" s="100"/>
      <c r="BB184" s="177"/>
      <c r="BC184" s="177"/>
      <c r="BD184" s="177"/>
      <c r="BE184" s="78">
        <f t="shared" si="198"/>
        <v>0</v>
      </c>
      <c r="BF184" s="43"/>
      <c r="BG184" s="43"/>
      <c r="BH184" s="43"/>
      <c r="BI184" s="76">
        <f t="shared" si="199"/>
        <v>0</v>
      </c>
      <c r="BJ184" s="76"/>
      <c r="BK184" s="101">
        <f t="shared" ref="BK184:BK188" si="340">(O184/18*BJ184)*30%</f>
        <v>0</v>
      </c>
      <c r="BL184" s="101"/>
      <c r="BM184" s="101">
        <f>(O184/18*BL184)*30%</f>
        <v>0</v>
      </c>
      <c r="BN184" s="76"/>
      <c r="BO184" s="76"/>
      <c r="BP184" s="378"/>
      <c r="BQ184" s="101">
        <f t="shared" si="191"/>
        <v>0</v>
      </c>
      <c r="BR184" s="76">
        <f t="shared" si="202"/>
        <v>0</v>
      </c>
      <c r="BS184" s="76">
        <f t="shared" si="183"/>
        <v>4611.0516666666663</v>
      </c>
      <c r="BT184" s="76">
        <f t="shared" si="184"/>
        <v>0</v>
      </c>
      <c r="BU184" s="76">
        <f t="shared" si="185"/>
        <v>2207.2091666666665</v>
      </c>
      <c r="BV184" s="76">
        <f t="shared" si="186"/>
        <v>6818.2608333333328</v>
      </c>
      <c r="BW184" s="173">
        <f t="shared" si="187"/>
        <v>81819.12999999999</v>
      </c>
      <c r="BX184" s="370" t="s">
        <v>271</v>
      </c>
    </row>
    <row r="185" spans="1:76" s="2" customFormat="1" ht="14.25" customHeight="1" x14ac:dyDescent="0.3">
      <c r="A185" s="243">
        <v>11</v>
      </c>
      <c r="B185" s="48" t="s">
        <v>414</v>
      </c>
      <c r="C185" s="48" t="s">
        <v>415</v>
      </c>
      <c r="D185" s="43" t="s">
        <v>61</v>
      </c>
      <c r="E185" s="43" t="s">
        <v>436</v>
      </c>
      <c r="F185" s="97"/>
      <c r="G185" s="98"/>
      <c r="H185" s="98"/>
      <c r="I185" s="97"/>
      <c r="J185" s="43" t="s">
        <v>453</v>
      </c>
      <c r="K185" s="43" t="s">
        <v>64</v>
      </c>
      <c r="L185" s="89">
        <v>29.03</v>
      </c>
      <c r="M185" s="89">
        <v>5.41</v>
      </c>
      <c r="N185" s="108">
        <v>17697</v>
      </c>
      <c r="O185" s="76">
        <f t="shared" si="325"/>
        <v>95740.77</v>
      </c>
      <c r="P185" s="43"/>
      <c r="Q185" s="43"/>
      <c r="R185" s="43"/>
      <c r="S185" s="43"/>
      <c r="T185" s="43">
        <v>2</v>
      </c>
      <c r="U185" s="43"/>
      <c r="V185" s="70">
        <f t="shared" si="335"/>
        <v>0</v>
      </c>
      <c r="W185" s="70">
        <f t="shared" si="248"/>
        <v>2</v>
      </c>
      <c r="X185" s="70">
        <f t="shared" si="248"/>
        <v>0</v>
      </c>
      <c r="Y185" s="76">
        <f t="shared" si="173"/>
        <v>0</v>
      </c>
      <c r="Z185" s="76">
        <f t="shared" si="174"/>
        <v>0</v>
      </c>
      <c r="AA185" s="76">
        <f t="shared" si="175"/>
        <v>0</v>
      </c>
      <c r="AB185" s="76">
        <f t="shared" si="176"/>
        <v>0</v>
      </c>
      <c r="AC185" s="76">
        <f t="shared" si="177"/>
        <v>10637.863333333335</v>
      </c>
      <c r="AD185" s="76">
        <f t="shared" si="178"/>
        <v>0</v>
      </c>
      <c r="AE185" s="76">
        <f t="shared" si="179"/>
        <v>10637.863333333335</v>
      </c>
      <c r="AF185" s="76">
        <f t="shared" si="189"/>
        <v>5318.9316666666673</v>
      </c>
      <c r="AG185" s="101"/>
      <c r="AH185" s="76">
        <f t="shared" si="192"/>
        <v>393.26666666666665</v>
      </c>
      <c r="AI185" s="76">
        <f t="shared" si="327"/>
        <v>16350.061666666668</v>
      </c>
      <c r="AJ185" s="100"/>
      <c r="AK185" s="100"/>
      <c r="AL185" s="100"/>
      <c r="AM185" s="100"/>
      <c r="AN185" s="78">
        <f t="shared" si="194"/>
        <v>0</v>
      </c>
      <c r="AO185" s="99"/>
      <c r="AP185" s="78">
        <f t="shared" si="195"/>
        <v>0</v>
      </c>
      <c r="AQ185" s="78"/>
      <c r="AR185" s="78">
        <f t="shared" si="160"/>
        <v>0</v>
      </c>
      <c r="AS185" s="99"/>
      <c r="AT185" s="78">
        <f t="shared" si="196"/>
        <v>0</v>
      </c>
      <c r="AU185" s="99"/>
      <c r="AV185" s="78">
        <f t="shared" si="197"/>
        <v>0</v>
      </c>
      <c r="AW185" s="77">
        <f t="shared" si="332"/>
        <v>0</v>
      </c>
      <c r="AX185" s="78">
        <f t="shared" si="332"/>
        <v>0</v>
      </c>
      <c r="AY185" s="77">
        <f t="shared" si="333"/>
        <v>0</v>
      </c>
      <c r="AZ185" s="78">
        <f t="shared" si="333"/>
        <v>0</v>
      </c>
      <c r="BA185" s="100"/>
      <c r="BB185" s="177"/>
      <c r="BC185" s="177"/>
      <c r="BD185" s="177"/>
      <c r="BE185" s="78">
        <f t="shared" si="198"/>
        <v>0</v>
      </c>
      <c r="BF185" s="43"/>
      <c r="BG185" s="43"/>
      <c r="BH185" s="43"/>
      <c r="BI185" s="76">
        <f t="shared" si="199"/>
        <v>0</v>
      </c>
      <c r="BJ185" s="76"/>
      <c r="BK185" s="101"/>
      <c r="BL185" s="101"/>
      <c r="BM185" s="101"/>
      <c r="BN185" s="76"/>
      <c r="BO185" s="76"/>
      <c r="BP185" s="378"/>
      <c r="BQ185" s="101">
        <f t="shared" si="191"/>
        <v>0</v>
      </c>
      <c r="BR185" s="76">
        <f t="shared" si="202"/>
        <v>0</v>
      </c>
      <c r="BS185" s="76">
        <f t="shared" si="183"/>
        <v>11031.130000000001</v>
      </c>
      <c r="BT185" s="76">
        <f t="shared" si="184"/>
        <v>0</v>
      </c>
      <c r="BU185" s="76">
        <f t="shared" si="185"/>
        <v>5318.9316666666673</v>
      </c>
      <c r="BV185" s="76">
        <f t="shared" si="186"/>
        <v>16350.061666666668</v>
      </c>
      <c r="BW185" s="173">
        <f t="shared" si="187"/>
        <v>196200.74000000002</v>
      </c>
      <c r="BX185" s="370"/>
    </row>
    <row r="186" spans="1:76" s="2" customFormat="1" ht="14.25" customHeight="1" x14ac:dyDescent="0.3">
      <c r="A186" s="243">
        <v>12</v>
      </c>
      <c r="B186" s="48" t="s">
        <v>177</v>
      </c>
      <c r="C186" s="48" t="s">
        <v>329</v>
      </c>
      <c r="D186" s="48" t="s">
        <v>61</v>
      </c>
      <c r="E186" s="48" t="s">
        <v>234</v>
      </c>
      <c r="F186" s="48">
        <v>102</v>
      </c>
      <c r="G186" s="111">
        <v>43817</v>
      </c>
      <c r="H186" s="111">
        <v>45644</v>
      </c>
      <c r="I186" s="48" t="s">
        <v>539</v>
      </c>
      <c r="J186" s="43">
        <v>2</v>
      </c>
      <c r="K186" s="43" t="s">
        <v>62</v>
      </c>
      <c r="L186" s="89">
        <v>6.02</v>
      </c>
      <c r="M186" s="43">
        <v>4.2699999999999996</v>
      </c>
      <c r="N186" s="108">
        <v>17697</v>
      </c>
      <c r="O186" s="76">
        <f t="shared" si="325"/>
        <v>75566.189999999988</v>
      </c>
      <c r="P186" s="43"/>
      <c r="Q186" s="43"/>
      <c r="R186" s="43"/>
      <c r="S186" s="43"/>
      <c r="T186" s="43">
        <v>2</v>
      </c>
      <c r="U186" s="43"/>
      <c r="V186" s="70">
        <f t="shared" si="335"/>
        <v>0</v>
      </c>
      <c r="W186" s="70">
        <f t="shared" si="248"/>
        <v>2</v>
      </c>
      <c r="X186" s="70">
        <f t="shared" si="248"/>
        <v>0</v>
      </c>
      <c r="Y186" s="76">
        <f t="shared" si="173"/>
        <v>0</v>
      </c>
      <c r="Z186" s="76">
        <f t="shared" si="174"/>
        <v>0</v>
      </c>
      <c r="AA186" s="76">
        <f t="shared" si="175"/>
        <v>0</v>
      </c>
      <c r="AB186" s="76">
        <f t="shared" si="176"/>
        <v>0</v>
      </c>
      <c r="AC186" s="76">
        <f t="shared" si="177"/>
        <v>8396.243333333332</v>
      </c>
      <c r="AD186" s="76">
        <f t="shared" si="178"/>
        <v>0</v>
      </c>
      <c r="AE186" s="76">
        <f t="shared" si="179"/>
        <v>8396.243333333332</v>
      </c>
      <c r="AF186" s="76">
        <f t="shared" si="189"/>
        <v>4198.121666666666</v>
      </c>
      <c r="AG186" s="101"/>
      <c r="AH186" s="76">
        <f t="shared" si="192"/>
        <v>393.26666666666665</v>
      </c>
      <c r="AI186" s="76">
        <f t="shared" si="327"/>
        <v>12987.631666666664</v>
      </c>
      <c r="AJ186" s="100"/>
      <c r="AK186" s="100"/>
      <c r="AL186" s="100"/>
      <c r="AM186" s="100"/>
      <c r="AN186" s="78">
        <f t="shared" si="194"/>
        <v>0</v>
      </c>
      <c r="AO186" s="100"/>
      <c r="AP186" s="78">
        <f t="shared" si="195"/>
        <v>0</v>
      </c>
      <c r="AQ186" s="78"/>
      <c r="AR186" s="78">
        <f t="shared" si="160"/>
        <v>0</v>
      </c>
      <c r="AS186" s="100"/>
      <c r="AT186" s="78">
        <f t="shared" si="196"/>
        <v>0</v>
      </c>
      <c r="AU186" s="100"/>
      <c r="AV186" s="78">
        <f t="shared" si="197"/>
        <v>0</v>
      </c>
      <c r="AW186" s="77">
        <f t="shared" si="332"/>
        <v>0</v>
      </c>
      <c r="AX186" s="78">
        <f t="shared" si="332"/>
        <v>0</v>
      </c>
      <c r="AY186" s="77">
        <f t="shared" si="333"/>
        <v>0</v>
      </c>
      <c r="AZ186" s="78">
        <f t="shared" si="333"/>
        <v>0</v>
      </c>
      <c r="BA186" s="100"/>
      <c r="BB186" s="100"/>
      <c r="BC186" s="100"/>
      <c r="BD186" s="100"/>
      <c r="BE186" s="78">
        <f t="shared" si="198"/>
        <v>0</v>
      </c>
      <c r="BF186" s="43"/>
      <c r="BG186" s="43"/>
      <c r="BH186" s="43"/>
      <c r="BI186" s="76">
        <f t="shared" si="199"/>
        <v>0</v>
      </c>
      <c r="BJ186" s="76"/>
      <c r="BK186" s="101">
        <f t="shared" si="340"/>
        <v>0</v>
      </c>
      <c r="BL186" s="101"/>
      <c r="BM186" s="101">
        <f>(O186/18*BL186)*30%</f>
        <v>0</v>
      </c>
      <c r="BN186" s="76"/>
      <c r="BO186" s="76"/>
      <c r="BP186" s="378"/>
      <c r="BQ186" s="101">
        <f t="shared" si="191"/>
        <v>0</v>
      </c>
      <c r="BR186" s="76">
        <f t="shared" si="202"/>
        <v>0</v>
      </c>
      <c r="BS186" s="76">
        <f t="shared" si="183"/>
        <v>8789.5099999999984</v>
      </c>
      <c r="BT186" s="76">
        <f t="shared" si="184"/>
        <v>0</v>
      </c>
      <c r="BU186" s="76">
        <f t="shared" si="185"/>
        <v>4198.121666666666</v>
      </c>
      <c r="BV186" s="76">
        <f t="shared" si="186"/>
        <v>12987.631666666664</v>
      </c>
      <c r="BW186" s="173">
        <f t="shared" si="187"/>
        <v>155851.57999999996</v>
      </c>
      <c r="BX186" s="370" t="s">
        <v>271</v>
      </c>
    </row>
    <row r="187" spans="1:76" s="2" customFormat="1" ht="14.25" customHeight="1" x14ac:dyDescent="0.3">
      <c r="A187" s="243">
        <v>13</v>
      </c>
      <c r="B187" s="48" t="s">
        <v>177</v>
      </c>
      <c r="C187" s="48" t="s">
        <v>418</v>
      </c>
      <c r="D187" s="48" t="s">
        <v>61</v>
      </c>
      <c r="E187" s="48" t="s">
        <v>234</v>
      </c>
      <c r="F187" s="48">
        <v>103</v>
      </c>
      <c r="G187" s="111">
        <v>43817</v>
      </c>
      <c r="H187" s="111">
        <v>45644</v>
      </c>
      <c r="I187" s="48" t="s">
        <v>539</v>
      </c>
      <c r="J187" s="43">
        <v>3</v>
      </c>
      <c r="K187" s="43" t="s">
        <v>62</v>
      </c>
      <c r="L187" s="89">
        <v>6.02</v>
      </c>
      <c r="M187" s="43">
        <v>4.2699999999999996</v>
      </c>
      <c r="N187" s="108">
        <v>17697</v>
      </c>
      <c r="O187" s="76">
        <f t="shared" si="325"/>
        <v>75566.189999999988</v>
      </c>
      <c r="P187" s="43"/>
      <c r="Q187" s="43"/>
      <c r="R187" s="43"/>
      <c r="S187" s="43"/>
      <c r="T187" s="43">
        <v>1</v>
      </c>
      <c r="U187" s="43"/>
      <c r="V187" s="70">
        <f t="shared" si="335"/>
        <v>0</v>
      </c>
      <c r="W187" s="70">
        <f t="shared" si="248"/>
        <v>1</v>
      </c>
      <c r="X187" s="70">
        <f t="shared" si="248"/>
        <v>0</v>
      </c>
      <c r="Y187" s="76">
        <f t="shared" si="173"/>
        <v>0</v>
      </c>
      <c r="Z187" s="76">
        <f t="shared" si="174"/>
        <v>0</v>
      </c>
      <c r="AA187" s="76">
        <f t="shared" si="175"/>
        <v>0</v>
      </c>
      <c r="AB187" s="76">
        <f t="shared" si="176"/>
        <v>0</v>
      </c>
      <c r="AC187" s="76">
        <f t="shared" si="177"/>
        <v>4198.121666666666</v>
      </c>
      <c r="AD187" s="76">
        <f t="shared" si="178"/>
        <v>0</v>
      </c>
      <c r="AE187" s="76">
        <f t="shared" si="179"/>
        <v>4198.121666666666</v>
      </c>
      <c r="AF187" s="76">
        <f t="shared" si="189"/>
        <v>2099.060833333333</v>
      </c>
      <c r="AG187" s="101"/>
      <c r="AH187" s="76">
        <f t="shared" si="192"/>
        <v>196.63333333333333</v>
      </c>
      <c r="AI187" s="76">
        <f t="shared" si="327"/>
        <v>6493.8158333333322</v>
      </c>
      <c r="AJ187" s="100"/>
      <c r="AK187" s="100"/>
      <c r="AL187" s="100"/>
      <c r="AM187" s="100"/>
      <c r="AN187" s="78">
        <f t="shared" si="194"/>
        <v>0</v>
      </c>
      <c r="AO187" s="100"/>
      <c r="AP187" s="78">
        <f t="shared" si="195"/>
        <v>0</v>
      </c>
      <c r="AQ187" s="78"/>
      <c r="AR187" s="78">
        <f t="shared" si="160"/>
        <v>0</v>
      </c>
      <c r="AS187" s="100"/>
      <c r="AT187" s="78">
        <f t="shared" si="196"/>
        <v>0</v>
      </c>
      <c r="AU187" s="100"/>
      <c r="AV187" s="78">
        <f t="shared" si="197"/>
        <v>0</v>
      </c>
      <c r="AW187" s="77">
        <f t="shared" si="332"/>
        <v>0</v>
      </c>
      <c r="AX187" s="78">
        <f t="shared" si="332"/>
        <v>0</v>
      </c>
      <c r="AY187" s="77">
        <f t="shared" si="333"/>
        <v>0</v>
      </c>
      <c r="AZ187" s="78">
        <f t="shared" si="333"/>
        <v>0</v>
      </c>
      <c r="BA187" s="100"/>
      <c r="BB187" s="100"/>
      <c r="BC187" s="100"/>
      <c r="BD187" s="100"/>
      <c r="BE187" s="78">
        <f t="shared" si="198"/>
        <v>0</v>
      </c>
      <c r="BF187" s="43"/>
      <c r="BG187" s="43"/>
      <c r="BH187" s="43"/>
      <c r="BI187" s="76">
        <f t="shared" si="199"/>
        <v>0</v>
      </c>
      <c r="BJ187" s="76"/>
      <c r="BK187" s="101">
        <f t="shared" si="340"/>
        <v>0</v>
      </c>
      <c r="BL187" s="101"/>
      <c r="BM187" s="101">
        <f>(O187/18*BL187)*30%</f>
        <v>0</v>
      </c>
      <c r="BN187" s="76"/>
      <c r="BO187" s="76"/>
      <c r="BP187" s="378"/>
      <c r="BQ187" s="101">
        <f t="shared" si="191"/>
        <v>0</v>
      </c>
      <c r="BR187" s="76">
        <f t="shared" si="202"/>
        <v>0</v>
      </c>
      <c r="BS187" s="76">
        <f t="shared" si="183"/>
        <v>4394.7549999999992</v>
      </c>
      <c r="BT187" s="76">
        <f t="shared" si="184"/>
        <v>0</v>
      </c>
      <c r="BU187" s="76">
        <f t="shared" si="185"/>
        <v>2099.060833333333</v>
      </c>
      <c r="BV187" s="76">
        <f t="shared" si="186"/>
        <v>6493.8158333333322</v>
      </c>
      <c r="BW187" s="173">
        <f t="shared" si="187"/>
        <v>77925.789999999979</v>
      </c>
      <c r="BX187" s="370" t="s">
        <v>271</v>
      </c>
    </row>
    <row r="188" spans="1:76" s="1" customFormat="1" ht="14.25" customHeight="1" x14ac:dyDescent="0.3">
      <c r="A188" s="243">
        <v>14</v>
      </c>
      <c r="B188" s="94" t="s">
        <v>180</v>
      </c>
      <c r="C188" s="94" t="s">
        <v>237</v>
      </c>
      <c r="D188" s="95" t="s">
        <v>61</v>
      </c>
      <c r="E188" s="96" t="s">
        <v>216</v>
      </c>
      <c r="F188" s="97"/>
      <c r="G188" s="98"/>
      <c r="H188" s="98"/>
      <c r="I188" s="97"/>
      <c r="J188" s="43" t="s">
        <v>65</v>
      </c>
      <c r="K188" s="43" t="s">
        <v>62</v>
      </c>
      <c r="L188" s="89">
        <v>5.0599999999999996</v>
      </c>
      <c r="M188" s="89">
        <v>4.2699999999999996</v>
      </c>
      <c r="N188" s="108">
        <v>17697</v>
      </c>
      <c r="O188" s="76">
        <f t="shared" si="325"/>
        <v>75566.189999999988</v>
      </c>
      <c r="P188" s="43"/>
      <c r="Q188" s="43"/>
      <c r="R188" s="43"/>
      <c r="S188" s="43"/>
      <c r="T188" s="43">
        <v>1</v>
      </c>
      <c r="U188" s="43"/>
      <c r="V188" s="70">
        <f t="shared" si="335"/>
        <v>0</v>
      </c>
      <c r="W188" s="70">
        <f t="shared" si="248"/>
        <v>1</v>
      </c>
      <c r="X188" s="70">
        <f t="shared" si="248"/>
        <v>0</v>
      </c>
      <c r="Y188" s="76">
        <f t="shared" si="173"/>
        <v>0</v>
      </c>
      <c r="Z188" s="76">
        <f t="shared" si="174"/>
        <v>0</v>
      </c>
      <c r="AA188" s="76">
        <f t="shared" si="175"/>
        <v>0</v>
      </c>
      <c r="AB188" s="76">
        <f t="shared" si="176"/>
        <v>0</v>
      </c>
      <c r="AC188" s="76">
        <f t="shared" si="177"/>
        <v>4198.121666666666</v>
      </c>
      <c r="AD188" s="76">
        <f t="shared" si="178"/>
        <v>0</v>
      </c>
      <c r="AE188" s="76">
        <f t="shared" si="179"/>
        <v>4198.121666666666</v>
      </c>
      <c r="AF188" s="76">
        <f t="shared" si="189"/>
        <v>2099.060833333333</v>
      </c>
      <c r="AG188" s="101"/>
      <c r="AH188" s="76">
        <f t="shared" si="192"/>
        <v>196.63333333333333</v>
      </c>
      <c r="AI188" s="76">
        <f t="shared" si="327"/>
        <v>6493.8158333333322</v>
      </c>
      <c r="AJ188" s="100"/>
      <c r="AK188" s="100"/>
      <c r="AL188" s="100"/>
      <c r="AM188" s="99"/>
      <c r="AN188" s="78">
        <f t="shared" si="194"/>
        <v>0</v>
      </c>
      <c r="AO188" s="99"/>
      <c r="AP188" s="78">
        <f t="shared" si="195"/>
        <v>0</v>
      </c>
      <c r="AQ188" s="78">
        <f t="shared" ref="AQ188" si="341">AM188+AO188</f>
        <v>0</v>
      </c>
      <c r="AR188" s="78">
        <f t="shared" si="160"/>
        <v>0</v>
      </c>
      <c r="AS188" s="99"/>
      <c r="AT188" s="78">
        <f t="shared" si="196"/>
        <v>0</v>
      </c>
      <c r="AU188" s="99"/>
      <c r="AV188" s="78">
        <f t="shared" si="197"/>
        <v>0</v>
      </c>
      <c r="AW188" s="77">
        <f t="shared" si="332"/>
        <v>0</v>
      </c>
      <c r="AX188" s="78">
        <f t="shared" si="332"/>
        <v>0</v>
      </c>
      <c r="AY188" s="77">
        <f t="shared" si="333"/>
        <v>0</v>
      </c>
      <c r="AZ188" s="78">
        <f t="shared" si="333"/>
        <v>0</v>
      </c>
      <c r="BA188" s="100"/>
      <c r="BB188" s="177"/>
      <c r="BC188" s="177"/>
      <c r="BD188" s="177"/>
      <c r="BE188" s="78">
        <f t="shared" si="198"/>
        <v>0</v>
      </c>
      <c r="BF188" s="43"/>
      <c r="BG188" s="43"/>
      <c r="BH188" s="101">
        <f>SUM(N188*BF188*20%)+(N188*BG188)*30%</f>
        <v>0</v>
      </c>
      <c r="BI188" s="76">
        <f t="shared" si="199"/>
        <v>0</v>
      </c>
      <c r="BJ188" s="76"/>
      <c r="BK188" s="101">
        <f t="shared" si="340"/>
        <v>0</v>
      </c>
      <c r="BL188" s="249"/>
      <c r="BM188" s="101">
        <f>(O188/18*BL188)*30%</f>
        <v>0</v>
      </c>
      <c r="BN188" s="76"/>
      <c r="BO188" s="76"/>
      <c r="BP188" s="385"/>
      <c r="BQ188" s="101">
        <f t="shared" si="191"/>
        <v>0</v>
      </c>
      <c r="BR188" s="76">
        <f t="shared" si="202"/>
        <v>0</v>
      </c>
      <c r="BS188" s="76">
        <f t="shared" si="183"/>
        <v>4394.7549999999992</v>
      </c>
      <c r="BT188" s="76">
        <f t="shared" si="184"/>
        <v>0</v>
      </c>
      <c r="BU188" s="76">
        <f t="shared" si="185"/>
        <v>2099.060833333333</v>
      </c>
      <c r="BV188" s="76">
        <f t="shared" si="186"/>
        <v>6493.8158333333322</v>
      </c>
      <c r="BW188" s="173">
        <f t="shared" si="187"/>
        <v>77925.789999999979</v>
      </c>
      <c r="BX188" s="370"/>
    </row>
    <row r="189" spans="1:76" s="1" customFormat="1" ht="14.25" customHeight="1" x14ac:dyDescent="0.3">
      <c r="A189" s="243">
        <v>15</v>
      </c>
      <c r="B189" s="94" t="s">
        <v>235</v>
      </c>
      <c r="C189" s="94" t="s">
        <v>330</v>
      </c>
      <c r="D189" s="95" t="s">
        <v>236</v>
      </c>
      <c r="E189" s="96" t="s">
        <v>277</v>
      </c>
      <c r="F189" s="86"/>
      <c r="G189" s="87"/>
      <c r="H189" s="104"/>
      <c r="I189" s="86"/>
      <c r="J189" s="43" t="s">
        <v>65</v>
      </c>
      <c r="K189" s="43" t="s">
        <v>83</v>
      </c>
      <c r="L189" s="89">
        <v>22.07</v>
      </c>
      <c r="M189" s="43">
        <v>3.69</v>
      </c>
      <c r="N189" s="108">
        <v>17697</v>
      </c>
      <c r="O189" s="76">
        <f t="shared" si="325"/>
        <v>65301.93</v>
      </c>
      <c r="P189" s="43"/>
      <c r="Q189" s="43"/>
      <c r="R189" s="43"/>
      <c r="S189" s="43"/>
      <c r="T189" s="43">
        <v>1</v>
      </c>
      <c r="U189" s="43"/>
      <c r="V189" s="70">
        <f t="shared" si="335"/>
        <v>0</v>
      </c>
      <c r="W189" s="70">
        <f t="shared" si="248"/>
        <v>1</v>
      </c>
      <c r="X189" s="70">
        <f t="shared" si="248"/>
        <v>0</v>
      </c>
      <c r="Y189" s="76">
        <f t="shared" si="173"/>
        <v>0</v>
      </c>
      <c r="Z189" s="76">
        <f t="shared" si="174"/>
        <v>0</v>
      </c>
      <c r="AA189" s="76">
        <f t="shared" si="175"/>
        <v>0</v>
      </c>
      <c r="AB189" s="76">
        <f t="shared" si="176"/>
        <v>0</v>
      </c>
      <c r="AC189" s="76">
        <f t="shared" si="177"/>
        <v>3627.8850000000002</v>
      </c>
      <c r="AD189" s="76">
        <f t="shared" si="178"/>
        <v>0</v>
      </c>
      <c r="AE189" s="76">
        <f t="shared" si="179"/>
        <v>3627.8850000000002</v>
      </c>
      <c r="AF189" s="76">
        <f t="shared" si="189"/>
        <v>1813.9425000000001</v>
      </c>
      <c r="AG189" s="101"/>
      <c r="AH189" s="76">
        <f t="shared" si="192"/>
        <v>196.63333333333333</v>
      </c>
      <c r="AI189" s="76">
        <f t="shared" si="327"/>
        <v>5638.4608333333335</v>
      </c>
      <c r="AJ189" s="100"/>
      <c r="AK189" s="100"/>
      <c r="AL189" s="100"/>
      <c r="AM189" s="99"/>
      <c r="AN189" s="78">
        <f t="shared" si="194"/>
        <v>0</v>
      </c>
      <c r="AO189" s="99"/>
      <c r="AP189" s="78">
        <f t="shared" si="195"/>
        <v>0</v>
      </c>
      <c r="AQ189" s="78"/>
      <c r="AR189" s="78">
        <f t="shared" si="160"/>
        <v>0</v>
      </c>
      <c r="AS189" s="99"/>
      <c r="AT189" s="78">
        <f t="shared" si="196"/>
        <v>0</v>
      </c>
      <c r="AU189" s="99"/>
      <c r="AV189" s="78">
        <f t="shared" si="197"/>
        <v>0</v>
      </c>
      <c r="AW189" s="77">
        <f t="shared" si="332"/>
        <v>0</v>
      </c>
      <c r="AX189" s="78">
        <f t="shared" si="332"/>
        <v>0</v>
      </c>
      <c r="AY189" s="77">
        <f t="shared" si="333"/>
        <v>0</v>
      </c>
      <c r="AZ189" s="78">
        <f t="shared" si="333"/>
        <v>0</v>
      </c>
      <c r="BA189" s="100"/>
      <c r="BB189" s="177"/>
      <c r="BC189" s="177"/>
      <c r="BD189" s="177"/>
      <c r="BE189" s="78">
        <f t="shared" si="198"/>
        <v>0</v>
      </c>
      <c r="BF189" s="43"/>
      <c r="BG189" s="43"/>
      <c r="BH189" s="101"/>
      <c r="BI189" s="76">
        <f t="shared" si="199"/>
        <v>0</v>
      </c>
      <c r="BJ189" s="76"/>
      <c r="BK189" s="101"/>
      <c r="BL189" s="249"/>
      <c r="BM189" s="101"/>
      <c r="BN189" s="76"/>
      <c r="BO189" s="76"/>
      <c r="BP189" s="385"/>
      <c r="BQ189" s="101">
        <f t="shared" si="191"/>
        <v>0</v>
      </c>
      <c r="BR189" s="76">
        <f t="shared" si="202"/>
        <v>0</v>
      </c>
      <c r="BS189" s="76">
        <f t="shared" si="183"/>
        <v>3824.5183333333334</v>
      </c>
      <c r="BT189" s="76">
        <f t="shared" si="184"/>
        <v>0</v>
      </c>
      <c r="BU189" s="76">
        <f t="shared" si="185"/>
        <v>1813.9425000000001</v>
      </c>
      <c r="BV189" s="76">
        <f t="shared" si="186"/>
        <v>5638.4608333333335</v>
      </c>
      <c r="BW189" s="173">
        <f t="shared" si="187"/>
        <v>67661.53</v>
      </c>
      <c r="BX189" s="370"/>
    </row>
    <row r="190" spans="1:76" s="3" customFormat="1" ht="14.25" customHeight="1" x14ac:dyDescent="0.3">
      <c r="A190" s="243">
        <v>16</v>
      </c>
      <c r="B190" s="94" t="s">
        <v>416</v>
      </c>
      <c r="C190" s="94" t="s">
        <v>417</v>
      </c>
      <c r="D190" s="95" t="s">
        <v>108</v>
      </c>
      <c r="E190" s="96" t="s">
        <v>440</v>
      </c>
      <c r="F190" s="373"/>
      <c r="G190" s="103"/>
      <c r="H190" s="374"/>
      <c r="I190" s="373"/>
      <c r="J190" s="70" t="s">
        <v>65</v>
      </c>
      <c r="K190" s="43" t="s">
        <v>83</v>
      </c>
      <c r="L190" s="89">
        <v>8</v>
      </c>
      <c r="M190" s="43">
        <v>3.53</v>
      </c>
      <c r="N190" s="108">
        <v>17697</v>
      </c>
      <c r="O190" s="76">
        <f t="shared" si="325"/>
        <v>62470.409999999996</v>
      </c>
      <c r="P190" s="43"/>
      <c r="Q190" s="43"/>
      <c r="R190" s="43"/>
      <c r="S190" s="43"/>
      <c r="T190" s="43">
        <v>2</v>
      </c>
      <c r="U190" s="43"/>
      <c r="V190" s="70">
        <f t="shared" si="335"/>
        <v>0</v>
      </c>
      <c r="W190" s="70">
        <f t="shared" si="248"/>
        <v>2</v>
      </c>
      <c r="X190" s="70">
        <f t="shared" si="248"/>
        <v>0</v>
      </c>
      <c r="Y190" s="76">
        <f t="shared" si="173"/>
        <v>0</v>
      </c>
      <c r="Z190" s="76">
        <f t="shared" si="174"/>
        <v>0</v>
      </c>
      <c r="AA190" s="76">
        <f t="shared" si="175"/>
        <v>0</v>
      </c>
      <c r="AB190" s="76">
        <f t="shared" si="176"/>
        <v>0</v>
      </c>
      <c r="AC190" s="76">
        <f t="shared" si="177"/>
        <v>6941.1566666666658</v>
      </c>
      <c r="AD190" s="76">
        <f t="shared" si="178"/>
        <v>0</v>
      </c>
      <c r="AE190" s="76">
        <f t="shared" si="179"/>
        <v>6941.1566666666658</v>
      </c>
      <c r="AF190" s="76">
        <f t="shared" si="189"/>
        <v>3470.5783333333329</v>
      </c>
      <c r="AG190" s="101"/>
      <c r="AH190" s="76">
        <f t="shared" si="192"/>
        <v>393.26666666666665</v>
      </c>
      <c r="AI190" s="76">
        <f t="shared" si="327"/>
        <v>10805.001666666665</v>
      </c>
      <c r="AJ190" s="100"/>
      <c r="AK190" s="100"/>
      <c r="AL190" s="100"/>
      <c r="AM190" s="100"/>
      <c r="AN190" s="78">
        <f t="shared" si="194"/>
        <v>0</v>
      </c>
      <c r="AO190" s="99"/>
      <c r="AP190" s="78">
        <f t="shared" si="195"/>
        <v>0</v>
      </c>
      <c r="AQ190" s="78">
        <f t="shared" ref="AQ190" si="342">AM190+AO190</f>
        <v>0</v>
      </c>
      <c r="AR190" s="78">
        <f t="shared" si="160"/>
        <v>0</v>
      </c>
      <c r="AS190" s="99"/>
      <c r="AT190" s="78">
        <f t="shared" si="196"/>
        <v>0</v>
      </c>
      <c r="AU190" s="99"/>
      <c r="AV190" s="78">
        <f t="shared" si="197"/>
        <v>0</v>
      </c>
      <c r="AW190" s="77">
        <f t="shared" si="332"/>
        <v>0</v>
      </c>
      <c r="AX190" s="78">
        <f t="shared" si="332"/>
        <v>0</v>
      </c>
      <c r="AY190" s="77">
        <f t="shared" si="333"/>
        <v>0</v>
      </c>
      <c r="AZ190" s="78">
        <f t="shared" si="333"/>
        <v>0</v>
      </c>
      <c r="BA190" s="100"/>
      <c r="BB190" s="177"/>
      <c r="BC190" s="177"/>
      <c r="BD190" s="177"/>
      <c r="BE190" s="78">
        <f t="shared" si="198"/>
        <v>0</v>
      </c>
      <c r="BF190" s="43"/>
      <c r="BG190" s="43"/>
      <c r="BH190" s="43"/>
      <c r="BI190" s="76">
        <f t="shared" si="199"/>
        <v>0</v>
      </c>
      <c r="BJ190" s="76"/>
      <c r="BK190" s="101">
        <f>(O190/18*BJ190)*30%</f>
        <v>0</v>
      </c>
      <c r="BL190" s="101"/>
      <c r="BM190" s="101">
        <f>(O190/18*BL190)*30%</f>
        <v>0</v>
      </c>
      <c r="BN190" s="76"/>
      <c r="BO190" s="76"/>
      <c r="BP190" s="339"/>
      <c r="BQ190" s="101">
        <f t="shared" si="191"/>
        <v>0</v>
      </c>
      <c r="BR190" s="76">
        <f t="shared" si="202"/>
        <v>0</v>
      </c>
      <c r="BS190" s="76">
        <f t="shared" si="183"/>
        <v>7334.4233333333323</v>
      </c>
      <c r="BT190" s="76">
        <f t="shared" si="184"/>
        <v>0</v>
      </c>
      <c r="BU190" s="76">
        <f t="shared" si="185"/>
        <v>3470.5783333333329</v>
      </c>
      <c r="BV190" s="76">
        <f t="shared" si="186"/>
        <v>10805.001666666665</v>
      </c>
      <c r="BW190" s="173">
        <f t="shared" si="187"/>
        <v>129660.01999999999</v>
      </c>
      <c r="BX190" s="370"/>
    </row>
    <row r="191" spans="1:76" s="3" customFormat="1" ht="14.25" customHeight="1" x14ac:dyDescent="0.3">
      <c r="A191" s="243">
        <v>17</v>
      </c>
      <c r="B191" s="94" t="s">
        <v>233</v>
      </c>
      <c r="C191" s="94" t="s">
        <v>218</v>
      </c>
      <c r="D191" s="95" t="s">
        <v>61</v>
      </c>
      <c r="E191" s="96" t="s">
        <v>439</v>
      </c>
      <c r="F191" s="86"/>
      <c r="G191" s="87"/>
      <c r="H191" s="149"/>
      <c r="I191" s="86"/>
      <c r="J191" s="43" t="s">
        <v>65</v>
      </c>
      <c r="K191" s="43" t="s">
        <v>62</v>
      </c>
      <c r="L191" s="74">
        <v>4.04</v>
      </c>
      <c r="M191" s="43">
        <v>4.2300000000000004</v>
      </c>
      <c r="N191" s="108">
        <v>17697</v>
      </c>
      <c r="O191" s="76">
        <f t="shared" si="325"/>
        <v>74858.310000000012</v>
      </c>
      <c r="P191" s="43"/>
      <c r="Q191" s="43"/>
      <c r="R191" s="43"/>
      <c r="S191" s="43"/>
      <c r="T191" s="43">
        <v>1</v>
      </c>
      <c r="U191" s="43"/>
      <c r="V191" s="70"/>
      <c r="W191" s="70">
        <f t="shared" si="248"/>
        <v>1</v>
      </c>
      <c r="X191" s="70"/>
      <c r="Y191" s="76">
        <f t="shared" si="173"/>
        <v>0</v>
      </c>
      <c r="Z191" s="76">
        <f t="shared" si="174"/>
        <v>0</v>
      </c>
      <c r="AA191" s="76">
        <f t="shared" si="175"/>
        <v>0</v>
      </c>
      <c r="AB191" s="76">
        <f t="shared" si="176"/>
        <v>0</v>
      </c>
      <c r="AC191" s="76">
        <f t="shared" si="177"/>
        <v>4158.795000000001</v>
      </c>
      <c r="AD191" s="76">
        <f t="shared" si="178"/>
        <v>0</v>
      </c>
      <c r="AE191" s="76">
        <f t="shared" si="179"/>
        <v>4158.795000000001</v>
      </c>
      <c r="AF191" s="76">
        <f t="shared" si="189"/>
        <v>2079.3975000000005</v>
      </c>
      <c r="AG191" s="101"/>
      <c r="AH191" s="76">
        <f t="shared" si="192"/>
        <v>196.63333333333333</v>
      </c>
      <c r="AI191" s="76">
        <f t="shared" si="327"/>
        <v>6434.8258333333342</v>
      </c>
      <c r="AJ191" s="100"/>
      <c r="AK191" s="100"/>
      <c r="AL191" s="100"/>
      <c r="AM191" s="100"/>
      <c r="AN191" s="78"/>
      <c r="AO191" s="99"/>
      <c r="AP191" s="78"/>
      <c r="AQ191" s="78"/>
      <c r="AR191" s="78"/>
      <c r="AS191" s="99"/>
      <c r="AT191" s="78"/>
      <c r="AU191" s="99"/>
      <c r="AV191" s="78"/>
      <c r="AW191" s="77"/>
      <c r="AX191" s="78"/>
      <c r="AY191" s="77"/>
      <c r="AZ191" s="78"/>
      <c r="BA191" s="100"/>
      <c r="BB191" s="177"/>
      <c r="BC191" s="177"/>
      <c r="BD191" s="177"/>
      <c r="BE191" s="78"/>
      <c r="BF191" s="43"/>
      <c r="BG191" s="43"/>
      <c r="BH191" s="43"/>
      <c r="BI191" s="76"/>
      <c r="BJ191" s="76"/>
      <c r="BK191" s="101"/>
      <c r="BL191" s="101"/>
      <c r="BM191" s="101"/>
      <c r="BN191" s="76"/>
      <c r="BO191" s="76"/>
      <c r="BP191" s="339"/>
      <c r="BQ191" s="101"/>
      <c r="BR191" s="76"/>
      <c r="BS191" s="76">
        <f t="shared" si="183"/>
        <v>4355.4283333333342</v>
      </c>
      <c r="BT191" s="76">
        <f t="shared" si="184"/>
        <v>0</v>
      </c>
      <c r="BU191" s="76">
        <f t="shared" si="185"/>
        <v>2079.3975000000005</v>
      </c>
      <c r="BV191" s="76">
        <f t="shared" si="186"/>
        <v>6434.8258333333342</v>
      </c>
      <c r="BW191" s="173">
        <f t="shared" si="187"/>
        <v>77217.91</v>
      </c>
      <c r="BX191" s="370"/>
    </row>
    <row r="192" spans="1:76" s="3" customFormat="1" ht="14.25" customHeight="1" x14ac:dyDescent="0.3">
      <c r="A192" s="243">
        <v>18</v>
      </c>
      <c r="B192" s="94" t="s">
        <v>416</v>
      </c>
      <c r="C192" s="94" t="s">
        <v>475</v>
      </c>
      <c r="D192" s="95" t="s">
        <v>108</v>
      </c>
      <c r="E192" s="96" t="s">
        <v>440</v>
      </c>
      <c r="F192" s="86"/>
      <c r="G192" s="87"/>
      <c r="H192" s="149"/>
      <c r="I192" s="86"/>
      <c r="J192" s="43" t="s">
        <v>65</v>
      </c>
      <c r="K192" s="43" t="s">
        <v>83</v>
      </c>
      <c r="L192" s="89">
        <v>8</v>
      </c>
      <c r="M192" s="43">
        <v>3.53</v>
      </c>
      <c r="N192" s="108">
        <v>17697</v>
      </c>
      <c r="O192" s="76">
        <f t="shared" si="325"/>
        <v>62470.409999999996</v>
      </c>
      <c r="P192" s="43"/>
      <c r="Q192" s="43"/>
      <c r="R192" s="43"/>
      <c r="S192" s="43"/>
      <c r="T192" s="43">
        <v>1</v>
      </c>
      <c r="U192" s="43"/>
      <c r="V192" s="70"/>
      <c r="W192" s="70">
        <f t="shared" si="248"/>
        <v>1</v>
      </c>
      <c r="X192" s="70"/>
      <c r="Y192" s="76">
        <f t="shared" si="173"/>
        <v>0</v>
      </c>
      <c r="Z192" s="76">
        <f t="shared" si="174"/>
        <v>0</v>
      </c>
      <c r="AA192" s="76">
        <f t="shared" si="175"/>
        <v>0</v>
      </c>
      <c r="AB192" s="76">
        <f t="shared" si="176"/>
        <v>0</v>
      </c>
      <c r="AC192" s="76">
        <f t="shared" si="177"/>
        <v>3470.5783333333329</v>
      </c>
      <c r="AD192" s="76">
        <f t="shared" si="178"/>
        <v>0</v>
      </c>
      <c r="AE192" s="76">
        <f t="shared" si="179"/>
        <v>3470.5783333333329</v>
      </c>
      <c r="AF192" s="76">
        <f t="shared" si="189"/>
        <v>1735.2891666666665</v>
      </c>
      <c r="AG192" s="101"/>
      <c r="AH192" s="76">
        <f t="shared" si="192"/>
        <v>196.63333333333333</v>
      </c>
      <c r="AI192" s="76">
        <f t="shared" si="327"/>
        <v>5402.5008333333326</v>
      </c>
      <c r="AJ192" s="100"/>
      <c r="AK192" s="100"/>
      <c r="AL192" s="100"/>
      <c r="AM192" s="100"/>
      <c r="AN192" s="78"/>
      <c r="AO192" s="99"/>
      <c r="AP192" s="78"/>
      <c r="AQ192" s="78"/>
      <c r="AR192" s="78"/>
      <c r="AS192" s="99"/>
      <c r="AT192" s="78"/>
      <c r="AU192" s="99"/>
      <c r="AV192" s="78"/>
      <c r="AW192" s="77"/>
      <c r="AX192" s="78"/>
      <c r="AY192" s="77"/>
      <c r="AZ192" s="78"/>
      <c r="BA192" s="100"/>
      <c r="BB192" s="177"/>
      <c r="BC192" s="177"/>
      <c r="BD192" s="177"/>
      <c r="BE192" s="78"/>
      <c r="BF192" s="43"/>
      <c r="BG192" s="43"/>
      <c r="BH192" s="43"/>
      <c r="BI192" s="76"/>
      <c r="BJ192" s="76"/>
      <c r="BK192" s="101"/>
      <c r="BL192" s="101"/>
      <c r="BM192" s="101"/>
      <c r="BN192" s="76"/>
      <c r="BO192" s="76"/>
      <c r="BP192" s="339"/>
      <c r="BQ192" s="101"/>
      <c r="BR192" s="76"/>
      <c r="BS192" s="76">
        <f t="shared" si="183"/>
        <v>3667.2116666666661</v>
      </c>
      <c r="BT192" s="76">
        <f t="shared" si="184"/>
        <v>0</v>
      </c>
      <c r="BU192" s="76">
        <f t="shared" si="185"/>
        <v>1735.2891666666665</v>
      </c>
      <c r="BV192" s="76">
        <f t="shared" si="186"/>
        <v>5402.5008333333326</v>
      </c>
      <c r="BW192" s="173">
        <f t="shared" si="187"/>
        <v>64830.009999999995</v>
      </c>
      <c r="BX192" s="370"/>
    </row>
    <row r="193" spans="1:77" s="2" customFormat="1" ht="14.25" customHeight="1" x14ac:dyDescent="0.3">
      <c r="A193" s="243">
        <v>19</v>
      </c>
      <c r="B193" s="94" t="s">
        <v>300</v>
      </c>
      <c r="C193" s="94" t="s">
        <v>218</v>
      </c>
      <c r="D193" s="95" t="s">
        <v>236</v>
      </c>
      <c r="E193" s="96" t="s">
        <v>301</v>
      </c>
      <c r="F193" s="86"/>
      <c r="G193" s="87"/>
      <c r="H193" s="87"/>
      <c r="I193" s="86"/>
      <c r="J193" s="43" t="s">
        <v>65</v>
      </c>
      <c r="K193" s="43" t="s">
        <v>83</v>
      </c>
      <c r="L193" s="89">
        <v>1.04</v>
      </c>
      <c r="M193" s="43">
        <v>3.36</v>
      </c>
      <c r="N193" s="108">
        <v>17697</v>
      </c>
      <c r="O193" s="76">
        <f t="shared" si="325"/>
        <v>59461.919999999998</v>
      </c>
      <c r="P193" s="43"/>
      <c r="Q193" s="43"/>
      <c r="R193" s="43"/>
      <c r="S193" s="43"/>
      <c r="T193" s="43">
        <v>3</v>
      </c>
      <c r="U193" s="43"/>
      <c r="V193" s="70">
        <f t="shared" si="335"/>
        <v>0</v>
      </c>
      <c r="W193" s="70">
        <f t="shared" si="248"/>
        <v>3</v>
      </c>
      <c r="X193" s="70">
        <f t="shared" si="248"/>
        <v>0</v>
      </c>
      <c r="Y193" s="76">
        <f t="shared" si="173"/>
        <v>0</v>
      </c>
      <c r="Z193" s="76">
        <f t="shared" si="174"/>
        <v>0</v>
      </c>
      <c r="AA193" s="76">
        <f t="shared" si="175"/>
        <v>0</v>
      </c>
      <c r="AB193" s="76">
        <f t="shared" si="176"/>
        <v>0</v>
      </c>
      <c r="AC193" s="76">
        <f t="shared" si="177"/>
        <v>9910.32</v>
      </c>
      <c r="AD193" s="76">
        <f t="shared" si="178"/>
        <v>0</v>
      </c>
      <c r="AE193" s="76">
        <f t="shared" si="179"/>
        <v>9910.32</v>
      </c>
      <c r="AF193" s="76">
        <f t="shared" si="189"/>
        <v>4955.16</v>
      </c>
      <c r="AG193" s="101"/>
      <c r="AH193" s="76">
        <f t="shared" si="192"/>
        <v>589.9</v>
      </c>
      <c r="AI193" s="76">
        <f t="shared" si="327"/>
        <v>15455.38</v>
      </c>
      <c r="AJ193" s="100"/>
      <c r="AK193" s="100"/>
      <c r="AL193" s="100"/>
      <c r="AM193" s="100"/>
      <c r="AN193" s="78">
        <f t="shared" si="194"/>
        <v>0</v>
      </c>
      <c r="AO193" s="99"/>
      <c r="AP193" s="78">
        <f t="shared" si="195"/>
        <v>0</v>
      </c>
      <c r="AQ193" s="78"/>
      <c r="AR193" s="78">
        <f t="shared" si="160"/>
        <v>0</v>
      </c>
      <c r="AS193" s="99"/>
      <c r="AT193" s="78">
        <f t="shared" si="196"/>
        <v>0</v>
      </c>
      <c r="AU193" s="99"/>
      <c r="AV193" s="78">
        <f t="shared" si="197"/>
        <v>0</v>
      </c>
      <c r="AW193" s="77">
        <f t="shared" si="332"/>
        <v>0</v>
      </c>
      <c r="AX193" s="78">
        <f t="shared" si="332"/>
        <v>0</v>
      </c>
      <c r="AY193" s="77">
        <f t="shared" si="333"/>
        <v>0</v>
      </c>
      <c r="AZ193" s="78">
        <f t="shared" si="333"/>
        <v>0</v>
      </c>
      <c r="BA193" s="100"/>
      <c r="BB193" s="177"/>
      <c r="BC193" s="177"/>
      <c r="BD193" s="177"/>
      <c r="BE193" s="78">
        <f t="shared" si="198"/>
        <v>0</v>
      </c>
      <c r="BF193" s="43"/>
      <c r="BG193" s="43"/>
      <c r="BH193" s="43"/>
      <c r="BI193" s="76">
        <f t="shared" si="199"/>
        <v>0</v>
      </c>
      <c r="BJ193" s="76"/>
      <c r="BK193" s="101">
        <f>(O193/18*BJ193)*30%</f>
        <v>0</v>
      </c>
      <c r="BL193" s="101"/>
      <c r="BM193" s="101">
        <f>(O193/18*BL193)*30%</f>
        <v>0</v>
      </c>
      <c r="BN193" s="76"/>
      <c r="BO193" s="76"/>
      <c r="BP193" s="339"/>
      <c r="BQ193" s="101">
        <f t="shared" si="191"/>
        <v>0</v>
      </c>
      <c r="BR193" s="76">
        <f t="shared" si="202"/>
        <v>0</v>
      </c>
      <c r="BS193" s="76">
        <f t="shared" si="183"/>
        <v>10500.22</v>
      </c>
      <c r="BT193" s="76">
        <f t="shared" si="184"/>
        <v>0</v>
      </c>
      <c r="BU193" s="76">
        <f t="shared" si="185"/>
        <v>4955.16</v>
      </c>
      <c r="BV193" s="76">
        <f t="shared" si="186"/>
        <v>15455.38</v>
      </c>
      <c r="BW193" s="173">
        <f t="shared" si="187"/>
        <v>185464.56</v>
      </c>
      <c r="BX193" s="370"/>
    </row>
    <row r="194" spans="1:77" s="129" customFormat="1" ht="14.25" customHeight="1" x14ac:dyDescent="0.3">
      <c r="A194" s="243">
        <v>20</v>
      </c>
      <c r="B194" s="94" t="s">
        <v>481</v>
      </c>
      <c r="C194" s="94" t="s">
        <v>484</v>
      </c>
      <c r="D194" s="95" t="s">
        <v>61</v>
      </c>
      <c r="E194" s="152" t="s">
        <v>468</v>
      </c>
      <c r="F194" s="80"/>
      <c r="G194" s="81"/>
      <c r="H194" s="81"/>
      <c r="I194" s="80"/>
      <c r="J194" s="70" t="s">
        <v>65</v>
      </c>
      <c r="K194" s="70" t="s">
        <v>274</v>
      </c>
      <c r="L194" s="74">
        <v>9.0299999999999994</v>
      </c>
      <c r="M194" s="70">
        <v>4.33</v>
      </c>
      <c r="N194" s="75">
        <v>17697</v>
      </c>
      <c r="O194" s="76">
        <f t="shared" si="325"/>
        <v>76628.009999999995</v>
      </c>
      <c r="P194" s="70"/>
      <c r="Q194" s="70"/>
      <c r="R194" s="70"/>
      <c r="S194" s="70"/>
      <c r="T194" s="70">
        <v>1</v>
      </c>
      <c r="U194" s="70"/>
      <c r="V194" s="70">
        <f t="shared" si="335"/>
        <v>0</v>
      </c>
      <c r="W194" s="70">
        <f t="shared" ref="W194" si="343">SUM(Q194+T194)</f>
        <v>1</v>
      </c>
      <c r="X194" s="70">
        <f t="shared" ref="X194" si="344">SUM(R194+U194)</f>
        <v>0</v>
      </c>
      <c r="Y194" s="76">
        <f t="shared" ref="Y194" si="345">SUM(O194/18*P194)</f>
        <v>0</v>
      </c>
      <c r="Z194" s="76">
        <f t="shared" ref="Z194" si="346">SUM(O194/18*Q194)</f>
        <v>0</v>
      </c>
      <c r="AA194" s="76">
        <f t="shared" ref="AA194" si="347">SUM(O194/18*R194)</f>
        <v>0</v>
      </c>
      <c r="AB194" s="76">
        <f t="shared" ref="AB194" si="348">SUM(O194/18*S194)</f>
        <v>0</v>
      </c>
      <c r="AC194" s="76">
        <f t="shared" ref="AC194" si="349">SUM(O194/18*T194)</f>
        <v>4257.1116666666667</v>
      </c>
      <c r="AD194" s="76">
        <f t="shared" ref="AD194" si="350">SUM(O194/18*U194)</f>
        <v>0</v>
      </c>
      <c r="AE194" s="76">
        <f t="shared" si="179"/>
        <v>4257.1116666666667</v>
      </c>
      <c r="AF194" s="76">
        <f t="shared" si="189"/>
        <v>2128.5558333333333</v>
      </c>
      <c r="AG194" s="101"/>
      <c r="AH194" s="76">
        <f t="shared" si="192"/>
        <v>196.63333333333333</v>
      </c>
      <c r="AI194" s="76">
        <f t="shared" si="327"/>
        <v>6582.3008333333328</v>
      </c>
      <c r="AJ194" s="82"/>
      <c r="AK194" s="82"/>
      <c r="AL194" s="82"/>
      <c r="AM194" s="83"/>
      <c r="AN194" s="78">
        <f t="shared" si="194"/>
        <v>0</v>
      </c>
      <c r="AO194" s="83"/>
      <c r="AP194" s="78">
        <f t="shared" si="195"/>
        <v>0</v>
      </c>
      <c r="AQ194" s="78">
        <f t="shared" ref="AQ194" si="351">AM194+AO194</f>
        <v>0</v>
      </c>
      <c r="AR194" s="78">
        <f t="shared" ref="AR194" si="352">AN194+AP194</f>
        <v>0</v>
      </c>
      <c r="AS194" s="83"/>
      <c r="AT194" s="78">
        <f t="shared" si="196"/>
        <v>0</v>
      </c>
      <c r="AU194" s="78"/>
      <c r="AV194" s="78">
        <f t="shared" si="197"/>
        <v>0</v>
      </c>
      <c r="AW194" s="77">
        <f t="shared" si="332"/>
        <v>0</v>
      </c>
      <c r="AX194" s="78">
        <f t="shared" si="332"/>
        <v>0</v>
      </c>
      <c r="AY194" s="77">
        <f t="shared" si="333"/>
        <v>0</v>
      </c>
      <c r="AZ194" s="78">
        <f t="shared" si="333"/>
        <v>0</v>
      </c>
      <c r="BA194" s="84"/>
      <c r="BB194" s="85"/>
      <c r="BC194" s="84"/>
      <c r="BD194" s="85"/>
      <c r="BE194" s="78">
        <f t="shared" si="198"/>
        <v>0</v>
      </c>
      <c r="BF194" s="70"/>
      <c r="BG194" s="70"/>
      <c r="BH194" s="70"/>
      <c r="BI194" s="76">
        <f t="shared" ref="BI194" si="353">SUM(N194*BF194*20%)+(N194*BG194)*30%</f>
        <v>0</v>
      </c>
      <c r="BJ194" s="76">
        <v>1</v>
      </c>
      <c r="BK194" s="76">
        <f t="shared" ref="BK194" si="354">(O194/18*BJ194)*1.25*30%</f>
        <v>1596.4168750000001</v>
      </c>
      <c r="BL194" s="76"/>
      <c r="BM194" s="76">
        <f>(O194/18*BL194)*30%</f>
        <v>0</v>
      </c>
      <c r="BN194" s="76"/>
      <c r="BO194" s="76"/>
      <c r="BP194" s="339"/>
      <c r="BQ194" s="101">
        <f t="shared" si="191"/>
        <v>0</v>
      </c>
      <c r="BR194" s="76">
        <f t="shared" si="202"/>
        <v>1596.4168750000001</v>
      </c>
      <c r="BS194" s="76">
        <f t="shared" si="183"/>
        <v>4453.7449999999999</v>
      </c>
      <c r="BT194" s="76">
        <f t="shared" si="184"/>
        <v>1596.4168750000001</v>
      </c>
      <c r="BU194" s="76">
        <f t="shared" si="185"/>
        <v>2128.5558333333333</v>
      </c>
      <c r="BV194" s="76">
        <f t="shared" si="186"/>
        <v>8178.7177083333327</v>
      </c>
      <c r="BW194" s="173">
        <f t="shared" si="187"/>
        <v>98144.612499999988</v>
      </c>
      <c r="BX194" s="370"/>
    </row>
    <row r="195" spans="1:77" s="2" customFormat="1" ht="14.25" customHeight="1" x14ac:dyDescent="0.3">
      <c r="A195" s="243">
        <v>21</v>
      </c>
      <c r="B195" s="94" t="s">
        <v>481</v>
      </c>
      <c r="C195" s="94" t="s">
        <v>489</v>
      </c>
      <c r="D195" s="95" t="s">
        <v>61</v>
      </c>
      <c r="E195" s="96" t="s">
        <v>468</v>
      </c>
      <c r="F195" s="86"/>
      <c r="G195" s="87"/>
      <c r="H195" s="149"/>
      <c r="I195" s="86"/>
      <c r="J195" s="43" t="s">
        <v>65</v>
      </c>
      <c r="K195" s="43" t="s">
        <v>274</v>
      </c>
      <c r="L195" s="74">
        <v>9.0299999999999994</v>
      </c>
      <c r="M195" s="43">
        <v>4.33</v>
      </c>
      <c r="N195" s="108">
        <v>17697</v>
      </c>
      <c r="O195" s="76">
        <v>76628.009999999995</v>
      </c>
      <c r="P195" s="43"/>
      <c r="Q195" s="43"/>
      <c r="R195" s="43"/>
      <c r="S195" s="43"/>
      <c r="T195" s="43">
        <v>1</v>
      </c>
      <c r="U195" s="43"/>
      <c r="V195" s="70">
        <v>0</v>
      </c>
      <c r="W195" s="70">
        <v>1</v>
      </c>
      <c r="X195" s="70">
        <v>0</v>
      </c>
      <c r="Y195" s="76">
        <v>0</v>
      </c>
      <c r="Z195" s="76">
        <v>0</v>
      </c>
      <c r="AA195" s="76">
        <v>0</v>
      </c>
      <c r="AB195" s="76">
        <v>0</v>
      </c>
      <c r="AC195" s="76">
        <v>4257.1116666666667</v>
      </c>
      <c r="AD195" s="76">
        <v>0</v>
      </c>
      <c r="AE195" s="76">
        <v>4257.1116666666667</v>
      </c>
      <c r="AF195" s="76">
        <f t="shared" si="189"/>
        <v>2128.5558333333333</v>
      </c>
      <c r="AG195" s="101"/>
      <c r="AH195" s="76">
        <v>196.63333333333333</v>
      </c>
      <c r="AI195" s="76">
        <v>5518.0229166666668</v>
      </c>
      <c r="AJ195" s="100"/>
      <c r="AK195" s="100"/>
      <c r="AL195" s="100"/>
      <c r="AM195" s="100"/>
      <c r="AN195" s="78">
        <v>0</v>
      </c>
      <c r="AO195" s="99"/>
      <c r="AP195" s="78">
        <v>0</v>
      </c>
      <c r="AQ195" s="78">
        <v>0</v>
      </c>
      <c r="AR195" s="78">
        <v>0</v>
      </c>
      <c r="AS195" s="99"/>
      <c r="AT195" s="78">
        <v>0</v>
      </c>
      <c r="AU195" s="99"/>
      <c r="AV195" s="78">
        <v>0</v>
      </c>
      <c r="AW195" s="77">
        <v>0</v>
      </c>
      <c r="AX195" s="78">
        <v>0</v>
      </c>
      <c r="AY195" s="77">
        <v>0</v>
      </c>
      <c r="AZ195" s="78">
        <v>0</v>
      </c>
      <c r="BA195" s="100"/>
      <c r="BB195" s="177"/>
      <c r="BC195" s="177"/>
      <c r="BD195" s="177"/>
      <c r="BE195" s="78">
        <v>0</v>
      </c>
      <c r="BF195" s="43"/>
      <c r="BG195" s="43"/>
      <c r="BH195" s="43"/>
      <c r="BI195" s="76">
        <v>0</v>
      </c>
      <c r="BJ195" s="76">
        <v>1</v>
      </c>
      <c r="BK195" s="101">
        <v>1596.4168750000001</v>
      </c>
      <c r="BL195" s="101"/>
      <c r="BM195" s="101">
        <v>0</v>
      </c>
      <c r="BN195" s="76"/>
      <c r="BO195" s="76"/>
      <c r="BP195" s="339"/>
      <c r="BQ195" s="101">
        <v>0</v>
      </c>
      <c r="BR195" s="76">
        <v>1596.4168750000001</v>
      </c>
      <c r="BS195" s="76">
        <v>4453.7449999999999</v>
      </c>
      <c r="BT195" s="76">
        <v>1596.4168750000001</v>
      </c>
      <c r="BU195" s="76">
        <v>1064.2779166666667</v>
      </c>
      <c r="BV195" s="76">
        <v>7114.4397916666667</v>
      </c>
      <c r="BW195" s="173">
        <v>85373.277499999997</v>
      </c>
      <c r="BX195" s="370"/>
    </row>
    <row r="196" spans="1:77" s="1" customFormat="1" ht="14.25" customHeight="1" x14ac:dyDescent="0.3">
      <c r="A196" s="245"/>
      <c r="B196" s="115" t="s">
        <v>134</v>
      </c>
      <c r="C196" s="115"/>
      <c r="D196" s="113"/>
      <c r="E196" s="93"/>
      <c r="F196" s="121"/>
      <c r="G196" s="122"/>
      <c r="H196" s="122"/>
      <c r="I196" s="121"/>
      <c r="J196" s="113"/>
      <c r="K196" s="113"/>
      <c r="L196" s="89"/>
      <c r="M196" s="157"/>
      <c r="N196" s="114"/>
      <c r="O196" s="120">
        <f>O197+O199+O200+O201+O203+O198+O202</f>
        <v>613554.99</v>
      </c>
      <c r="P196" s="120">
        <f t="shared" ref="P196:BW196" si="355">P197+P199+P200+P201+P203+P198+P202</f>
        <v>0</v>
      </c>
      <c r="Q196" s="120">
        <f t="shared" si="355"/>
        <v>0</v>
      </c>
      <c r="R196" s="120">
        <f t="shared" si="355"/>
        <v>0</v>
      </c>
      <c r="S196" s="120">
        <f t="shared" si="355"/>
        <v>0</v>
      </c>
      <c r="T196" s="120">
        <f t="shared" si="355"/>
        <v>7</v>
      </c>
      <c r="U196" s="120">
        <f t="shared" si="355"/>
        <v>0</v>
      </c>
      <c r="V196" s="120">
        <f t="shared" si="355"/>
        <v>0</v>
      </c>
      <c r="W196" s="120">
        <f t="shared" si="355"/>
        <v>7</v>
      </c>
      <c r="X196" s="120">
        <f t="shared" si="355"/>
        <v>0</v>
      </c>
      <c r="Y196" s="120">
        <f t="shared" si="355"/>
        <v>0</v>
      </c>
      <c r="Z196" s="120">
        <f t="shared" si="355"/>
        <v>0</v>
      </c>
      <c r="AA196" s="120">
        <f t="shared" si="355"/>
        <v>0</v>
      </c>
      <c r="AB196" s="120">
        <f t="shared" si="355"/>
        <v>0</v>
      </c>
      <c r="AC196" s="120">
        <f t="shared" si="355"/>
        <v>34086.388333333329</v>
      </c>
      <c r="AD196" s="120">
        <f t="shared" si="355"/>
        <v>0</v>
      </c>
      <c r="AE196" s="120">
        <f t="shared" si="355"/>
        <v>34086.388333333329</v>
      </c>
      <c r="AF196" s="76">
        <f t="shared" si="189"/>
        <v>17043.194166666664</v>
      </c>
      <c r="AG196" s="120">
        <f t="shared" si="355"/>
        <v>5112.9582499999997</v>
      </c>
      <c r="AH196" s="120">
        <f t="shared" si="355"/>
        <v>1376.4333333333334</v>
      </c>
      <c r="AI196" s="120">
        <f t="shared" si="355"/>
        <v>57618.974083333334</v>
      </c>
      <c r="AJ196" s="120">
        <f t="shared" si="355"/>
        <v>0</v>
      </c>
      <c r="AK196" s="120">
        <f t="shared" si="355"/>
        <v>0</v>
      </c>
      <c r="AL196" s="120">
        <f t="shared" si="355"/>
        <v>0</v>
      </c>
      <c r="AM196" s="120">
        <f t="shared" si="355"/>
        <v>0</v>
      </c>
      <c r="AN196" s="120">
        <f t="shared" si="355"/>
        <v>0</v>
      </c>
      <c r="AO196" s="120">
        <f t="shared" si="355"/>
        <v>0</v>
      </c>
      <c r="AP196" s="120">
        <f t="shared" si="355"/>
        <v>0</v>
      </c>
      <c r="AQ196" s="120">
        <f t="shared" si="355"/>
        <v>0</v>
      </c>
      <c r="AR196" s="120">
        <f t="shared" si="355"/>
        <v>0</v>
      </c>
      <c r="AS196" s="120">
        <f t="shared" si="355"/>
        <v>0</v>
      </c>
      <c r="AT196" s="120">
        <f t="shared" si="355"/>
        <v>0</v>
      </c>
      <c r="AU196" s="120">
        <f t="shared" si="355"/>
        <v>0</v>
      </c>
      <c r="AV196" s="120">
        <f t="shared" si="355"/>
        <v>0</v>
      </c>
      <c r="AW196" s="120">
        <f t="shared" si="355"/>
        <v>0</v>
      </c>
      <c r="AX196" s="120">
        <f t="shared" si="355"/>
        <v>0</v>
      </c>
      <c r="AY196" s="120">
        <f t="shared" si="355"/>
        <v>0</v>
      </c>
      <c r="AZ196" s="120">
        <f t="shared" si="355"/>
        <v>0</v>
      </c>
      <c r="BA196" s="120">
        <f t="shared" si="355"/>
        <v>0</v>
      </c>
      <c r="BB196" s="120">
        <f t="shared" si="355"/>
        <v>0</v>
      </c>
      <c r="BC196" s="120">
        <f t="shared" si="355"/>
        <v>0</v>
      </c>
      <c r="BD196" s="120">
        <f t="shared" si="355"/>
        <v>0</v>
      </c>
      <c r="BE196" s="120">
        <f t="shared" si="355"/>
        <v>0</v>
      </c>
      <c r="BF196" s="120">
        <f t="shared" si="355"/>
        <v>0</v>
      </c>
      <c r="BG196" s="120">
        <f t="shared" si="355"/>
        <v>0</v>
      </c>
      <c r="BH196" s="120">
        <f t="shared" si="355"/>
        <v>0</v>
      </c>
      <c r="BI196" s="120">
        <f t="shared" si="355"/>
        <v>0</v>
      </c>
      <c r="BJ196" s="120">
        <f t="shared" si="355"/>
        <v>0</v>
      </c>
      <c r="BK196" s="120">
        <f t="shared" si="355"/>
        <v>0</v>
      </c>
      <c r="BL196" s="120">
        <f t="shared" si="355"/>
        <v>0</v>
      </c>
      <c r="BM196" s="120">
        <f t="shared" si="355"/>
        <v>0</v>
      </c>
      <c r="BN196" s="120">
        <f t="shared" si="355"/>
        <v>6</v>
      </c>
      <c r="BO196" s="120">
        <f t="shared" si="355"/>
        <v>16383.735125000001</v>
      </c>
      <c r="BP196" s="180">
        <f t="shared" si="355"/>
        <v>0</v>
      </c>
      <c r="BQ196" s="120">
        <f t="shared" si="355"/>
        <v>0</v>
      </c>
      <c r="BR196" s="120">
        <f t="shared" si="355"/>
        <v>16383.735125000001</v>
      </c>
      <c r="BS196" s="120">
        <f t="shared" si="355"/>
        <v>40575.779916666674</v>
      </c>
      <c r="BT196" s="120">
        <f t="shared" si="355"/>
        <v>0</v>
      </c>
      <c r="BU196" s="120">
        <f t="shared" si="355"/>
        <v>33426.929291666667</v>
      </c>
      <c r="BV196" s="120">
        <f t="shared" si="355"/>
        <v>74002.709208333341</v>
      </c>
      <c r="BW196" s="120">
        <f t="shared" si="355"/>
        <v>888032.51050000009</v>
      </c>
      <c r="BX196" s="370"/>
    </row>
    <row r="197" spans="1:77" s="1" customFormat="1" ht="14.25" customHeight="1" x14ac:dyDescent="0.3">
      <c r="A197" s="242">
        <v>1</v>
      </c>
      <c r="B197" s="69" t="s">
        <v>125</v>
      </c>
      <c r="C197" s="69" t="s">
        <v>262</v>
      </c>
      <c r="D197" s="70" t="s">
        <v>82</v>
      </c>
      <c r="E197" s="71" t="s">
        <v>126</v>
      </c>
      <c r="F197" s="86">
        <v>113</v>
      </c>
      <c r="G197" s="87">
        <v>44071</v>
      </c>
      <c r="H197" s="87">
        <v>45897</v>
      </c>
      <c r="I197" s="86" t="s">
        <v>185</v>
      </c>
      <c r="J197" s="70" t="s">
        <v>71</v>
      </c>
      <c r="K197" s="70" t="s">
        <v>110</v>
      </c>
      <c r="L197" s="74">
        <v>24.06</v>
      </c>
      <c r="M197" s="74">
        <v>4.32</v>
      </c>
      <c r="N197" s="75">
        <v>17697</v>
      </c>
      <c r="O197" s="76">
        <f t="shared" ref="O197:O203" si="356">N197*M197</f>
        <v>76451.040000000008</v>
      </c>
      <c r="P197" s="70"/>
      <c r="Q197" s="70"/>
      <c r="R197" s="70"/>
      <c r="S197" s="70"/>
      <c r="T197" s="70">
        <v>1</v>
      </c>
      <c r="U197" s="70"/>
      <c r="V197" s="70">
        <f t="shared" si="335"/>
        <v>0</v>
      </c>
      <c r="W197" s="70">
        <f t="shared" si="248"/>
        <v>1</v>
      </c>
      <c r="X197" s="70">
        <f t="shared" si="248"/>
        <v>0</v>
      </c>
      <c r="Y197" s="76">
        <f t="shared" si="173"/>
        <v>0</v>
      </c>
      <c r="Z197" s="76">
        <f t="shared" si="174"/>
        <v>0</v>
      </c>
      <c r="AA197" s="76">
        <f t="shared" si="175"/>
        <v>0</v>
      </c>
      <c r="AB197" s="76">
        <f t="shared" si="176"/>
        <v>0</v>
      </c>
      <c r="AC197" s="76">
        <f t="shared" si="177"/>
        <v>4247.2800000000007</v>
      </c>
      <c r="AD197" s="76">
        <f t="shared" si="178"/>
        <v>0</v>
      </c>
      <c r="AE197" s="76">
        <f t="shared" si="179"/>
        <v>4247.2800000000007</v>
      </c>
      <c r="AF197" s="76">
        <f t="shared" si="189"/>
        <v>2123.6400000000003</v>
      </c>
      <c r="AG197" s="76">
        <f>(AE197+AF197)*10%</f>
        <v>637.0920000000001</v>
      </c>
      <c r="AH197" s="76">
        <f t="shared" si="192"/>
        <v>196.63333333333333</v>
      </c>
      <c r="AI197" s="76">
        <f t="shared" si="327"/>
        <v>7204.6453333333338</v>
      </c>
      <c r="AJ197" s="84"/>
      <c r="AK197" s="84"/>
      <c r="AL197" s="84"/>
      <c r="AM197" s="83"/>
      <c r="AN197" s="78">
        <f t="shared" si="194"/>
        <v>0</v>
      </c>
      <c r="AO197" s="83"/>
      <c r="AP197" s="78">
        <f t="shared" si="195"/>
        <v>0</v>
      </c>
      <c r="AQ197" s="78">
        <f t="shared" ref="AQ197:AQ203" si="357">AM197+AO197</f>
        <v>0</v>
      </c>
      <c r="AR197" s="78">
        <f t="shared" si="160"/>
        <v>0</v>
      </c>
      <c r="AS197" s="83"/>
      <c r="AT197" s="78">
        <f t="shared" si="196"/>
        <v>0</v>
      </c>
      <c r="AU197" s="83"/>
      <c r="AV197" s="78">
        <f t="shared" si="197"/>
        <v>0</v>
      </c>
      <c r="AW197" s="77">
        <f t="shared" si="332"/>
        <v>0</v>
      </c>
      <c r="AX197" s="78">
        <f t="shared" si="332"/>
        <v>0</v>
      </c>
      <c r="AY197" s="77">
        <f t="shared" si="333"/>
        <v>0</v>
      </c>
      <c r="AZ197" s="78">
        <f t="shared" si="333"/>
        <v>0</v>
      </c>
      <c r="BA197" s="84"/>
      <c r="BB197" s="85"/>
      <c r="BC197" s="84"/>
      <c r="BD197" s="85"/>
      <c r="BE197" s="78">
        <f t="shared" si="198"/>
        <v>0</v>
      </c>
      <c r="BF197" s="70"/>
      <c r="BG197" s="70"/>
      <c r="BH197" s="70"/>
      <c r="BI197" s="76">
        <f t="shared" si="199"/>
        <v>0</v>
      </c>
      <c r="BJ197" s="76"/>
      <c r="BK197" s="76">
        <f t="shared" ref="BK197:BK200" si="358">(O197/18*BJ197)*30%</f>
        <v>0</v>
      </c>
      <c r="BL197" s="76"/>
      <c r="BM197" s="76">
        <f>(O197/18*BL197)*30%</f>
        <v>0</v>
      </c>
      <c r="BN197" s="76">
        <f t="shared" si="182"/>
        <v>1</v>
      </c>
      <c r="BO197" s="76">
        <f>(AE197+AF197)*35%</f>
        <v>2229.8220000000001</v>
      </c>
      <c r="BP197" s="339"/>
      <c r="BQ197" s="101">
        <f t="shared" si="191"/>
        <v>0</v>
      </c>
      <c r="BR197" s="76">
        <f t="shared" si="202"/>
        <v>2229.8220000000001</v>
      </c>
      <c r="BS197" s="76">
        <f t="shared" si="183"/>
        <v>5081.0053333333344</v>
      </c>
      <c r="BT197" s="76">
        <f t="shared" si="184"/>
        <v>0</v>
      </c>
      <c r="BU197" s="76">
        <f t="shared" si="185"/>
        <v>4353.4620000000004</v>
      </c>
      <c r="BV197" s="76">
        <f t="shared" si="186"/>
        <v>9434.467333333334</v>
      </c>
      <c r="BW197" s="173">
        <f t="shared" si="187"/>
        <v>113213.60800000001</v>
      </c>
      <c r="BX197" s="370" t="s">
        <v>270</v>
      </c>
    </row>
    <row r="198" spans="1:77" s="2" customFormat="1" ht="14.25" customHeight="1" x14ac:dyDescent="0.3">
      <c r="A198" s="243">
        <v>2</v>
      </c>
      <c r="B198" s="48" t="s">
        <v>137</v>
      </c>
      <c r="C198" s="48" t="s">
        <v>441</v>
      </c>
      <c r="D198" s="43" t="s">
        <v>61</v>
      </c>
      <c r="E198" s="93" t="s">
        <v>74</v>
      </c>
      <c r="F198" s="86">
        <v>75</v>
      </c>
      <c r="G198" s="87">
        <v>43189</v>
      </c>
      <c r="H198" s="87">
        <v>45015</v>
      </c>
      <c r="I198" s="86" t="s">
        <v>73</v>
      </c>
      <c r="J198" s="43">
        <v>1</v>
      </c>
      <c r="K198" s="43" t="s">
        <v>72</v>
      </c>
      <c r="L198" s="89">
        <v>22.09</v>
      </c>
      <c r="M198" s="43">
        <v>5.12</v>
      </c>
      <c r="N198" s="108">
        <v>17697</v>
      </c>
      <c r="O198" s="76">
        <f t="shared" si="356"/>
        <v>90608.639999999999</v>
      </c>
      <c r="P198" s="43"/>
      <c r="Q198" s="43"/>
      <c r="R198" s="43"/>
      <c r="S198" s="43"/>
      <c r="T198" s="43">
        <v>1</v>
      </c>
      <c r="U198" s="43"/>
      <c r="V198" s="70">
        <f t="shared" si="335"/>
        <v>0</v>
      </c>
      <c r="W198" s="70">
        <f t="shared" si="248"/>
        <v>1</v>
      </c>
      <c r="X198" s="70">
        <f t="shared" si="248"/>
        <v>0</v>
      </c>
      <c r="Y198" s="76">
        <f t="shared" si="173"/>
        <v>0</v>
      </c>
      <c r="Z198" s="76">
        <f t="shared" si="174"/>
        <v>0</v>
      </c>
      <c r="AA198" s="76">
        <f t="shared" si="175"/>
        <v>0</v>
      </c>
      <c r="AB198" s="76">
        <f t="shared" si="176"/>
        <v>0</v>
      </c>
      <c r="AC198" s="76">
        <f t="shared" si="177"/>
        <v>5033.8133333333335</v>
      </c>
      <c r="AD198" s="76">
        <f t="shared" si="178"/>
        <v>0</v>
      </c>
      <c r="AE198" s="76">
        <f t="shared" si="179"/>
        <v>5033.8133333333335</v>
      </c>
      <c r="AF198" s="76">
        <f t="shared" si="189"/>
        <v>2516.9066666666668</v>
      </c>
      <c r="AG198" s="76">
        <f t="shared" ref="AG198:AG203" si="359">(AE198+AF198)*10%</f>
        <v>755.07200000000012</v>
      </c>
      <c r="AH198" s="76">
        <f t="shared" si="192"/>
        <v>196.63333333333333</v>
      </c>
      <c r="AI198" s="76">
        <f t="shared" si="327"/>
        <v>8502.4253333333327</v>
      </c>
      <c r="AJ198" s="100"/>
      <c r="AK198" s="100"/>
      <c r="AL198" s="100"/>
      <c r="AM198" s="99"/>
      <c r="AN198" s="78">
        <f t="shared" si="194"/>
        <v>0</v>
      </c>
      <c r="AO198" s="99"/>
      <c r="AP198" s="78">
        <f t="shared" si="195"/>
        <v>0</v>
      </c>
      <c r="AQ198" s="78">
        <f t="shared" si="357"/>
        <v>0</v>
      </c>
      <c r="AR198" s="78">
        <f t="shared" si="160"/>
        <v>0</v>
      </c>
      <c r="AS198" s="99"/>
      <c r="AT198" s="78">
        <f t="shared" si="196"/>
        <v>0</v>
      </c>
      <c r="AU198" s="99"/>
      <c r="AV198" s="78">
        <f t="shared" si="197"/>
        <v>0</v>
      </c>
      <c r="AW198" s="77">
        <f t="shared" si="332"/>
        <v>0</v>
      </c>
      <c r="AX198" s="78">
        <f t="shared" si="332"/>
        <v>0</v>
      </c>
      <c r="AY198" s="77">
        <f t="shared" si="333"/>
        <v>0</v>
      </c>
      <c r="AZ198" s="78">
        <f t="shared" si="333"/>
        <v>0</v>
      </c>
      <c r="BA198" s="100"/>
      <c r="BB198" s="100"/>
      <c r="BC198" s="100"/>
      <c r="BD198" s="100"/>
      <c r="BE198" s="78">
        <f t="shared" si="198"/>
        <v>0</v>
      </c>
      <c r="BF198" s="43"/>
      <c r="BG198" s="43"/>
      <c r="BH198" s="43"/>
      <c r="BI198" s="76">
        <f t="shared" si="199"/>
        <v>0</v>
      </c>
      <c r="BJ198" s="101"/>
      <c r="BK198" s="101">
        <f t="shared" si="358"/>
        <v>0</v>
      </c>
      <c r="BL198" s="101"/>
      <c r="BM198" s="101">
        <f>(O198/18*BL198)*30%</f>
        <v>0</v>
      </c>
      <c r="BN198" s="76"/>
      <c r="BO198" s="76"/>
      <c r="BP198" s="378"/>
      <c r="BQ198" s="101">
        <f t="shared" si="191"/>
        <v>0</v>
      </c>
      <c r="BR198" s="76">
        <f t="shared" si="202"/>
        <v>0</v>
      </c>
      <c r="BS198" s="76">
        <f t="shared" si="183"/>
        <v>5985.5186666666668</v>
      </c>
      <c r="BT198" s="76">
        <f t="shared" si="184"/>
        <v>0</v>
      </c>
      <c r="BU198" s="76">
        <f t="shared" si="185"/>
        <v>2516.9066666666668</v>
      </c>
      <c r="BV198" s="76">
        <f t="shared" si="186"/>
        <v>8502.4253333333327</v>
      </c>
      <c r="BW198" s="173">
        <f t="shared" si="187"/>
        <v>102029.10399999999</v>
      </c>
      <c r="BX198" s="370"/>
    </row>
    <row r="199" spans="1:77" s="3" customFormat="1" ht="14.25" customHeight="1" x14ac:dyDescent="0.3">
      <c r="A199" s="242">
        <v>3</v>
      </c>
      <c r="B199" s="48" t="s">
        <v>121</v>
      </c>
      <c r="C199" s="48" t="s">
        <v>261</v>
      </c>
      <c r="D199" s="43" t="s">
        <v>61</v>
      </c>
      <c r="E199" s="93" t="s">
        <v>123</v>
      </c>
      <c r="F199" s="86">
        <v>81</v>
      </c>
      <c r="G199" s="98">
        <v>43304</v>
      </c>
      <c r="H199" s="88">
        <v>45130</v>
      </c>
      <c r="I199" s="86" t="s">
        <v>192</v>
      </c>
      <c r="J199" s="43" t="s">
        <v>58</v>
      </c>
      <c r="K199" s="43" t="s">
        <v>64</v>
      </c>
      <c r="L199" s="89">
        <v>25.06</v>
      </c>
      <c r="M199" s="43">
        <v>5.41</v>
      </c>
      <c r="N199" s="75">
        <v>17697</v>
      </c>
      <c r="O199" s="76">
        <f t="shared" si="356"/>
        <v>95740.77</v>
      </c>
      <c r="P199" s="43"/>
      <c r="Q199" s="43"/>
      <c r="R199" s="43"/>
      <c r="S199" s="43"/>
      <c r="T199" s="43">
        <v>1</v>
      </c>
      <c r="U199" s="43"/>
      <c r="V199" s="70">
        <f t="shared" si="335"/>
        <v>0</v>
      </c>
      <c r="W199" s="70">
        <f t="shared" si="248"/>
        <v>1</v>
      </c>
      <c r="X199" s="70">
        <f t="shared" si="248"/>
        <v>0</v>
      </c>
      <c r="Y199" s="76">
        <f t="shared" si="173"/>
        <v>0</v>
      </c>
      <c r="Z199" s="76">
        <f t="shared" si="174"/>
        <v>0</v>
      </c>
      <c r="AA199" s="76">
        <f t="shared" si="175"/>
        <v>0</v>
      </c>
      <c r="AB199" s="76">
        <f t="shared" si="176"/>
        <v>0</v>
      </c>
      <c r="AC199" s="76">
        <f t="shared" si="177"/>
        <v>5318.9316666666673</v>
      </c>
      <c r="AD199" s="76">
        <f t="shared" si="178"/>
        <v>0</v>
      </c>
      <c r="AE199" s="76">
        <f t="shared" si="179"/>
        <v>5318.9316666666673</v>
      </c>
      <c r="AF199" s="76">
        <f t="shared" si="189"/>
        <v>2659.4658333333336</v>
      </c>
      <c r="AG199" s="76">
        <f t="shared" si="359"/>
        <v>797.83975000000009</v>
      </c>
      <c r="AH199" s="76">
        <f t="shared" si="192"/>
        <v>196.63333333333333</v>
      </c>
      <c r="AI199" s="76">
        <f t="shared" si="327"/>
        <v>8972.8705833333333</v>
      </c>
      <c r="AJ199" s="100"/>
      <c r="AK199" s="100"/>
      <c r="AL199" s="100"/>
      <c r="AM199" s="99"/>
      <c r="AN199" s="78">
        <f t="shared" si="194"/>
        <v>0</v>
      </c>
      <c r="AO199" s="99"/>
      <c r="AP199" s="78">
        <f t="shared" si="195"/>
        <v>0</v>
      </c>
      <c r="AQ199" s="78">
        <f t="shared" si="357"/>
        <v>0</v>
      </c>
      <c r="AR199" s="78">
        <f t="shared" si="160"/>
        <v>0</v>
      </c>
      <c r="AS199" s="99"/>
      <c r="AT199" s="78">
        <f t="shared" si="196"/>
        <v>0</v>
      </c>
      <c r="AU199" s="99"/>
      <c r="AV199" s="78">
        <f t="shared" si="197"/>
        <v>0</v>
      </c>
      <c r="AW199" s="77">
        <f t="shared" si="332"/>
        <v>0</v>
      </c>
      <c r="AX199" s="78">
        <f t="shared" si="332"/>
        <v>0</v>
      </c>
      <c r="AY199" s="77">
        <f t="shared" si="333"/>
        <v>0</v>
      </c>
      <c r="AZ199" s="78">
        <f t="shared" si="333"/>
        <v>0</v>
      </c>
      <c r="BA199" s="100"/>
      <c r="BB199" s="177"/>
      <c r="BC199" s="177"/>
      <c r="BD199" s="177"/>
      <c r="BE199" s="78">
        <f t="shared" si="198"/>
        <v>0</v>
      </c>
      <c r="BF199" s="43"/>
      <c r="BG199" s="43"/>
      <c r="BH199" s="43"/>
      <c r="BI199" s="76">
        <f t="shared" si="199"/>
        <v>0</v>
      </c>
      <c r="BJ199" s="101"/>
      <c r="BK199" s="101">
        <f t="shared" si="358"/>
        <v>0</v>
      </c>
      <c r="BL199" s="101"/>
      <c r="BM199" s="101">
        <f>(O199/18*BL199)*30%</f>
        <v>0</v>
      </c>
      <c r="BN199" s="76">
        <f t="shared" si="182"/>
        <v>1</v>
      </c>
      <c r="BO199" s="76">
        <f t="shared" si="201"/>
        <v>3191.3590000000004</v>
      </c>
      <c r="BP199" s="339"/>
      <c r="BQ199" s="101">
        <f t="shared" si="191"/>
        <v>0</v>
      </c>
      <c r="BR199" s="76">
        <f t="shared" si="202"/>
        <v>3191.3590000000004</v>
      </c>
      <c r="BS199" s="76">
        <f t="shared" si="183"/>
        <v>6313.4047500000006</v>
      </c>
      <c r="BT199" s="76">
        <f t="shared" si="184"/>
        <v>0</v>
      </c>
      <c r="BU199" s="76">
        <f t="shared" si="185"/>
        <v>5850.824833333334</v>
      </c>
      <c r="BV199" s="76">
        <f t="shared" si="186"/>
        <v>12164.229583333334</v>
      </c>
      <c r="BW199" s="173">
        <f t="shared" si="187"/>
        <v>145970.755</v>
      </c>
      <c r="BX199" s="370" t="s">
        <v>266</v>
      </c>
    </row>
    <row r="200" spans="1:77" s="3" customFormat="1" ht="14.25" customHeight="1" x14ac:dyDescent="0.3">
      <c r="A200" s="243">
        <v>4</v>
      </c>
      <c r="B200" s="48" t="s">
        <v>101</v>
      </c>
      <c r="C200" s="48" t="s">
        <v>331</v>
      </c>
      <c r="D200" s="43" t="s">
        <v>61</v>
      </c>
      <c r="E200" s="93" t="s">
        <v>340</v>
      </c>
      <c r="F200" s="147">
        <v>79</v>
      </c>
      <c r="G200" s="98">
        <v>43304</v>
      </c>
      <c r="H200" s="88">
        <v>45130</v>
      </c>
      <c r="I200" s="86" t="s">
        <v>182</v>
      </c>
      <c r="J200" s="43" t="s">
        <v>58</v>
      </c>
      <c r="K200" s="43" t="s">
        <v>64</v>
      </c>
      <c r="L200" s="338">
        <v>25.04</v>
      </c>
      <c r="M200" s="43">
        <v>5.41</v>
      </c>
      <c r="N200" s="75">
        <v>17697</v>
      </c>
      <c r="O200" s="76">
        <f t="shared" si="356"/>
        <v>95740.77</v>
      </c>
      <c r="P200" s="43"/>
      <c r="Q200" s="43"/>
      <c r="R200" s="43"/>
      <c r="S200" s="43"/>
      <c r="T200" s="43">
        <v>1</v>
      </c>
      <c r="U200" s="43"/>
      <c r="V200" s="70">
        <f t="shared" si="335"/>
        <v>0</v>
      </c>
      <c r="W200" s="70">
        <f t="shared" si="248"/>
        <v>1</v>
      </c>
      <c r="X200" s="70">
        <f t="shared" si="248"/>
        <v>0</v>
      </c>
      <c r="Y200" s="76">
        <f t="shared" si="173"/>
        <v>0</v>
      </c>
      <c r="Z200" s="76">
        <f t="shared" si="174"/>
        <v>0</v>
      </c>
      <c r="AA200" s="76">
        <f t="shared" si="175"/>
        <v>0</v>
      </c>
      <c r="AB200" s="76">
        <f t="shared" si="176"/>
        <v>0</v>
      </c>
      <c r="AC200" s="76">
        <f t="shared" si="177"/>
        <v>5318.9316666666673</v>
      </c>
      <c r="AD200" s="76">
        <f t="shared" si="178"/>
        <v>0</v>
      </c>
      <c r="AE200" s="76">
        <f t="shared" si="179"/>
        <v>5318.9316666666673</v>
      </c>
      <c r="AF200" s="76">
        <f t="shared" si="189"/>
        <v>2659.4658333333336</v>
      </c>
      <c r="AG200" s="76">
        <f t="shared" si="359"/>
        <v>797.83975000000009</v>
      </c>
      <c r="AH200" s="76">
        <f t="shared" si="192"/>
        <v>196.63333333333333</v>
      </c>
      <c r="AI200" s="76">
        <f t="shared" si="327"/>
        <v>8972.8705833333333</v>
      </c>
      <c r="AJ200" s="100"/>
      <c r="AK200" s="100"/>
      <c r="AL200" s="100"/>
      <c r="AM200" s="99"/>
      <c r="AN200" s="78">
        <f t="shared" si="194"/>
        <v>0</v>
      </c>
      <c r="AO200" s="99"/>
      <c r="AP200" s="78">
        <f t="shared" si="195"/>
        <v>0</v>
      </c>
      <c r="AQ200" s="78">
        <f t="shared" si="357"/>
        <v>0</v>
      </c>
      <c r="AR200" s="78">
        <f t="shared" si="160"/>
        <v>0</v>
      </c>
      <c r="AS200" s="99"/>
      <c r="AT200" s="78">
        <f t="shared" si="196"/>
        <v>0</v>
      </c>
      <c r="AU200" s="99"/>
      <c r="AV200" s="78">
        <f t="shared" si="197"/>
        <v>0</v>
      </c>
      <c r="AW200" s="77">
        <f t="shared" si="332"/>
        <v>0</v>
      </c>
      <c r="AX200" s="78">
        <f t="shared" si="332"/>
        <v>0</v>
      </c>
      <c r="AY200" s="77">
        <f t="shared" si="333"/>
        <v>0</v>
      </c>
      <c r="AZ200" s="78">
        <f t="shared" si="333"/>
        <v>0</v>
      </c>
      <c r="BA200" s="100"/>
      <c r="BB200" s="177"/>
      <c r="BC200" s="177"/>
      <c r="BD200" s="177"/>
      <c r="BE200" s="78">
        <f t="shared" si="198"/>
        <v>0</v>
      </c>
      <c r="BF200" s="43"/>
      <c r="BG200" s="43"/>
      <c r="BH200" s="43"/>
      <c r="BI200" s="76">
        <f t="shared" si="199"/>
        <v>0</v>
      </c>
      <c r="BJ200" s="101"/>
      <c r="BK200" s="101">
        <f t="shared" si="358"/>
        <v>0</v>
      </c>
      <c r="BL200" s="101"/>
      <c r="BM200" s="101">
        <f>(O200/18*BL200)*30%</f>
        <v>0</v>
      </c>
      <c r="BN200" s="76">
        <f t="shared" si="182"/>
        <v>1</v>
      </c>
      <c r="BO200" s="76">
        <f t="shared" si="201"/>
        <v>3191.3590000000004</v>
      </c>
      <c r="BP200" s="339"/>
      <c r="BQ200" s="101">
        <f t="shared" si="191"/>
        <v>0</v>
      </c>
      <c r="BR200" s="76">
        <f t="shared" si="202"/>
        <v>3191.3590000000004</v>
      </c>
      <c r="BS200" s="76">
        <f t="shared" si="183"/>
        <v>6313.4047500000006</v>
      </c>
      <c r="BT200" s="76">
        <f t="shared" si="184"/>
        <v>0</v>
      </c>
      <c r="BU200" s="76">
        <f t="shared" si="185"/>
        <v>5850.824833333334</v>
      </c>
      <c r="BV200" s="76">
        <f t="shared" si="186"/>
        <v>12164.229583333334</v>
      </c>
      <c r="BW200" s="173">
        <f t="shared" si="187"/>
        <v>145970.755</v>
      </c>
      <c r="BX200" s="370" t="s">
        <v>266</v>
      </c>
    </row>
    <row r="201" spans="1:77" s="11" customFormat="1" ht="14.25" customHeight="1" x14ac:dyDescent="0.3">
      <c r="A201" s="242">
        <v>5</v>
      </c>
      <c r="B201" s="69" t="s">
        <v>84</v>
      </c>
      <c r="C201" s="69" t="s">
        <v>357</v>
      </c>
      <c r="D201" s="70" t="s">
        <v>61</v>
      </c>
      <c r="E201" s="71" t="s">
        <v>332</v>
      </c>
      <c r="F201" s="48">
        <v>99</v>
      </c>
      <c r="G201" s="111">
        <v>43661</v>
      </c>
      <c r="H201" s="111">
        <v>45488</v>
      </c>
      <c r="I201" s="48" t="s">
        <v>185</v>
      </c>
      <c r="J201" s="43">
        <v>1</v>
      </c>
      <c r="K201" s="70" t="s">
        <v>72</v>
      </c>
      <c r="L201" s="89">
        <v>21.05</v>
      </c>
      <c r="M201" s="70">
        <v>5.03</v>
      </c>
      <c r="N201" s="75">
        <v>17697</v>
      </c>
      <c r="O201" s="76">
        <f t="shared" si="356"/>
        <v>89015.91</v>
      </c>
      <c r="P201" s="70"/>
      <c r="Q201" s="70"/>
      <c r="R201" s="70"/>
      <c r="S201" s="70"/>
      <c r="T201" s="70">
        <v>1</v>
      </c>
      <c r="U201" s="70"/>
      <c r="V201" s="70">
        <f t="shared" si="335"/>
        <v>0</v>
      </c>
      <c r="W201" s="70">
        <f t="shared" si="248"/>
        <v>1</v>
      </c>
      <c r="X201" s="70">
        <f t="shared" si="248"/>
        <v>0</v>
      </c>
      <c r="Y201" s="76">
        <f t="shared" si="173"/>
        <v>0</v>
      </c>
      <c r="Z201" s="76">
        <f t="shared" si="174"/>
        <v>0</v>
      </c>
      <c r="AA201" s="76">
        <f t="shared" si="175"/>
        <v>0</v>
      </c>
      <c r="AB201" s="76">
        <f t="shared" si="176"/>
        <v>0</v>
      </c>
      <c r="AC201" s="76">
        <f t="shared" si="177"/>
        <v>4945.3283333333338</v>
      </c>
      <c r="AD201" s="76">
        <f t="shared" si="178"/>
        <v>0</v>
      </c>
      <c r="AE201" s="76">
        <f t="shared" si="179"/>
        <v>4945.3283333333338</v>
      </c>
      <c r="AF201" s="76">
        <f t="shared" si="189"/>
        <v>2472.6641666666669</v>
      </c>
      <c r="AG201" s="76">
        <f t="shared" si="359"/>
        <v>741.79925000000003</v>
      </c>
      <c r="AH201" s="76">
        <f t="shared" si="192"/>
        <v>196.63333333333333</v>
      </c>
      <c r="AI201" s="76">
        <f t="shared" si="327"/>
        <v>8356.4250833333335</v>
      </c>
      <c r="AJ201" s="84"/>
      <c r="AK201" s="84"/>
      <c r="AL201" s="84"/>
      <c r="AM201" s="83"/>
      <c r="AN201" s="78">
        <f t="shared" si="194"/>
        <v>0</v>
      </c>
      <c r="AO201" s="83"/>
      <c r="AP201" s="78">
        <f t="shared" si="195"/>
        <v>0</v>
      </c>
      <c r="AQ201" s="78">
        <f t="shared" si="357"/>
        <v>0</v>
      </c>
      <c r="AR201" s="78">
        <f t="shared" si="160"/>
        <v>0</v>
      </c>
      <c r="AS201" s="83"/>
      <c r="AT201" s="78">
        <f t="shared" si="196"/>
        <v>0</v>
      </c>
      <c r="AU201" s="78"/>
      <c r="AV201" s="78">
        <f t="shared" si="197"/>
        <v>0</v>
      </c>
      <c r="AW201" s="77">
        <f t="shared" si="332"/>
        <v>0</v>
      </c>
      <c r="AX201" s="78">
        <f t="shared" si="332"/>
        <v>0</v>
      </c>
      <c r="AY201" s="77">
        <f t="shared" si="333"/>
        <v>0</v>
      </c>
      <c r="AZ201" s="78">
        <f t="shared" si="333"/>
        <v>0</v>
      </c>
      <c r="BA201" s="84"/>
      <c r="BB201" s="84"/>
      <c r="BC201" s="84"/>
      <c r="BD201" s="84"/>
      <c r="BE201" s="78">
        <f t="shared" si="198"/>
        <v>0</v>
      </c>
      <c r="BF201" s="70"/>
      <c r="BG201" s="70"/>
      <c r="BH201" s="70"/>
      <c r="BI201" s="76">
        <f t="shared" si="199"/>
        <v>0</v>
      </c>
      <c r="BJ201" s="76"/>
      <c r="BK201" s="76"/>
      <c r="BL201" s="76"/>
      <c r="BM201" s="76"/>
      <c r="BN201" s="76">
        <f t="shared" si="182"/>
        <v>1</v>
      </c>
      <c r="BO201" s="76">
        <f>(AE201+AF201)*35%</f>
        <v>2596.2973750000001</v>
      </c>
      <c r="BP201" s="339"/>
      <c r="BQ201" s="101">
        <f t="shared" si="191"/>
        <v>0</v>
      </c>
      <c r="BR201" s="76">
        <f t="shared" si="202"/>
        <v>2596.2973750000001</v>
      </c>
      <c r="BS201" s="76">
        <f t="shared" si="183"/>
        <v>5883.7609166666671</v>
      </c>
      <c r="BT201" s="76">
        <f t="shared" si="184"/>
        <v>0</v>
      </c>
      <c r="BU201" s="76">
        <f t="shared" si="185"/>
        <v>5068.9615416666675</v>
      </c>
      <c r="BV201" s="76">
        <f t="shared" si="186"/>
        <v>10952.722458333334</v>
      </c>
      <c r="BW201" s="173">
        <f t="shared" si="187"/>
        <v>131432.66950000002</v>
      </c>
      <c r="BX201" s="370" t="s">
        <v>265</v>
      </c>
    </row>
    <row r="202" spans="1:77" s="11" customFormat="1" ht="14.25" customHeight="1" x14ac:dyDescent="0.3">
      <c r="A202" s="243">
        <v>6</v>
      </c>
      <c r="B202" s="69" t="s">
        <v>107</v>
      </c>
      <c r="C202" s="69" t="s">
        <v>437</v>
      </c>
      <c r="D202" s="70" t="s">
        <v>86</v>
      </c>
      <c r="E202" s="93"/>
      <c r="F202" s="86">
        <v>88</v>
      </c>
      <c r="G202" s="87">
        <v>43458</v>
      </c>
      <c r="H202" s="104" t="s">
        <v>347</v>
      </c>
      <c r="I202" s="86" t="s">
        <v>190</v>
      </c>
      <c r="J202" s="43" t="s">
        <v>58</v>
      </c>
      <c r="K202" s="70" t="s">
        <v>454</v>
      </c>
      <c r="L202" s="89">
        <v>37.04</v>
      </c>
      <c r="M202" s="70">
        <v>4.5199999999999996</v>
      </c>
      <c r="N202" s="75">
        <v>17697</v>
      </c>
      <c r="O202" s="76">
        <f t="shared" si="356"/>
        <v>79990.439999999988</v>
      </c>
      <c r="P202" s="70"/>
      <c r="Q202" s="70"/>
      <c r="R202" s="70"/>
      <c r="S202" s="70"/>
      <c r="T202" s="70">
        <v>1</v>
      </c>
      <c r="U202" s="70"/>
      <c r="V202" s="70">
        <f t="shared" si="335"/>
        <v>0</v>
      </c>
      <c r="W202" s="70">
        <f t="shared" si="248"/>
        <v>1</v>
      </c>
      <c r="X202" s="70">
        <f t="shared" si="248"/>
        <v>0</v>
      </c>
      <c r="Y202" s="76">
        <f t="shared" si="173"/>
        <v>0</v>
      </c>
      <c r="Z202" s="76">
        <f t="shared" si="174"/>
        <v>0</v>
      </c>
      <c r="AA202" s="76">
        <f t="shared" si="175"/>
        <v>0</v>
      </c>
      <c r="AB202" s="76">
        <f t="shared" si="176"/>
        <v>0</v>
      </c>
      <c r="AC202" s="76">
        <f t="shared" si="177"/>
        <v>4443.913333333333</v>
      </c>
      <c r="AD202" s="76">
        <f t="shared" si="178"/>
        <v>0</v>
      </c>
      <c r="AE202" s="76">
        <f t="shared" si="179"/>
        <v>4443.913333333333</v>
      </c>
      <c r="AF202" s="76">
        <f t="shared" si="189"/>
        <v>2221.9566666666665</v>
      </c>
      <c r="AG202" s="76">
        <f t="shared" si="359"/>
        <v>666.58699999999999</v>
      </c>
      <c r="AH202" s="76">
        <f t="shared" si="192"/>
        <v>196.63333333333333</v>
      </c>
      <c r="AI202" s="76">
        <f t="shared" si="327"/>
        <v>7529.0903333333326</v>
      </c>
      <c r="AJ202" s="84"/>
      <c r="AK202" s="84"/>
      <c r="AL202" s="84"/>
      <c r="AM202" s="83"/>
      <c r="AN202" s="78">
        <f t="shared" si="194"/>
        <v>0</v>
      </c>
      <c r="AO202" s="83"/>
      <c r="AP202" s="78">
        <f t="shared" si="195"/>
        <v>0</v>
      </c>
      <c r="AQ202" s="78">
        <f t="shared" si="357"/>
        <v>0</v>
      </c>
      <c r="AR202" s="78">
        <f t="shared" si="160"/>
        <v>0</v>
      </c>
      <c r="AS202" s="83"/>
      <c r="AT202" s="78">
        <f t="shared" si="196"/>
        <v>0</v>
      </c>
      <c r="AU202" s="78"/>
      <c r="AV202" s="78">
        <f t="shared" si="197"/>
        <v>0</v>
      </c>
      <c r="AW202" s="77">
        <f t="shared" si="332"/>
        <v>0</v>
      </c>
      <c r="AX202" s="78">
        <f t="shared" si="332"/>
        <v>0</v>
      </c>
      <c r="AY202" s="77">
        <f t="shared" si="333"/>
        <v>0</v>
      </c>
      <c r="AZ202" s="78">
        <f t="shared" si="333"/>
        <v>0</v>
      </c>
      <c r="BA202" s="84"/>
      <c r="BB202" s="84"/>
      <c r="BC202" s="84"/>
      <c r="BD202" s="84"/>
      <c r="BE202" s="78">
        <f t="shared" si="198"/>
        <v>0</v>
      </c>
      <c r="BF202" s="70"/>
      <c r="BG202" s="70"/>
      <c r="BH202" s="70"/>
      <c r="BI202" s="76">
        <f t="shared" si="199"/>
        <v>0</v>
      </c>
      <c r="BJ202" s="76"/>
      <c r="BK202" s="76"/>
      <c r="BL202" s="76"/>
      <c r="BM202" s="76"/>
      <c r="BN202" s="76">
        <f t="shared" si="182"/>
        <v>1</v>
      </c>
      <c r="BO202" s="76">
        <f t="shared" si="201"/>
        <v>2666.348</v>
      </c>
      <c r="BP202" s="339"/>
      <c r="BQ202" s="101">
        <f t="shared" si="191"/>
        <v>0</v>
      </c>
      <c r="BR202" s="76">
        <f t="shared" si="202"/>
        <v>2666.348</v>
      </c>
      <c r="BS202" s="76">
        <f t="shared" si="183"/>
        <v>5307.1336666666666</v>
      </c>
      <c r="BT202" s="76">
        <f t="shared" si="184"/>
        <v>0</v>
      </c>
      <c r="BU202" s="76">
        <f t="shared" si="185"/>
        <v>4888.3046666666669</v>
      </c>
      <c r="BV202" s="76">
        <f t="shared" si="186"/>
        <v>10195.438333333332</v>
      </c>
      <c r="BW202" s="173">
        <f t="shared" si="187"/>
        <v>122345.25999999998</v>
      </c>
      <c r="BX202" s="370" t="s">
        <v>266</v>
      </c>
    </row>
    <row r="203" spans="1:77" s="11" customFormat="1" ht="14.25" customHeight="1" x14ac:dyDescent="0.3">
      <c r="A203" s="242">
        <v>7</v>
      </c>
      <c r="B203" s="69" t="s">
        <v>276</v>
      </c>
      <c r="C203" s="69" t="s">
        <v>356</v>
      </c>
      <c r="D203" s="70" t="s">
        <v>61</v>
      </c>
      <c r="E203" s="71" t="s">
        <v>66</v>
      </c>
      <c r="F203" s="86">
        <v>111</v>
      </c>
      <c r="G203" s="87">
        <v>44071</v>
      </c>
      <c r="H203" s="88">
        <v>45897</v>
      </c>
      <c r="I203" s="86" t="s">
        <v>183</v>
      </c>
      <c r="J203" s="70">
        <v>1</v>
      </c>
      <c r="K203" s="70" t="s">
        <v>72</v>
      </c>
      <c r="L203" s="89">
        <v>12.09</v>
      </c>
      <c r="M203" s="70">
        <v>4.8600000000000003</v>
      </c>
      <c r="N203" s="75">
        <v>17697</v>
      </c>
      <c r="O203" s="76">
        <f t="shared" si="356"/>
        <v>86007.420000000013</v>
      </c>
      <c r="P203" s="70"/>
      <c r="Q203" s="70"/>
      <c r="R203" s="70"/>
      <c r="S203" s="70"/>
      <c r="T203" s="70">
        <v>1</v>
      </c>
      <c r="U203" s="70"/>
      <c r="V203" s="70">
        <f t="shared" si="335"/>
        <v>0</v>
      </c>
      <c r="W203" s="70">
        <f t="shared" si="248"/>
        <v>1</v>
      </c>
      <c r="X203" s="70">
        <f t="shared" si="248"/>
        <v>0</v>
      </c>
      <c r="Y203" s="76">
        <f t="shared" si="173"/>
        <v>0</v>
      </c>
      <c r="Z203" s="76">
        <f t="shared" si="174"/>
        <v>0</v>
      </c>
      <c r="AA203" s="76">
        <f t="shared" si="175"/>
        <v>0</v>
      </c>
      <c r="AB203" s="76">
        <f t="shared" si="176"/>
        <v>0</v>
      </c>
      <c r="AC203" s="76">
        <f t="shared" si="177"/>
        <v>4778.1900000000005</v>
      </c>
      <c r="AD203" s="76">
        <f t="shared" si="178"/>
        <v>0</v>
      </c>
      <c r="AE203" s="76">
        <f t="shared" si="179"/>
        <v>4778.1900000000005</v>
      </c>
      <c r="AF203" s="76">
        <f t="shared" si="189"/>
        <v>2389.0950000000003</v>
      </c>
      <c r="AG203" s="76">
        <f t="shared" si="359"/>
        <v>716.72850000000017</v>
      </c>
      <c r="AH203" s="76">
        <f t="shared" si="192"/>
        <v>196.63333333333333</v>
      </c>
      <c r="AI203" s="76">
        <f t="shared" si="327"/>
        <v>8080.6468333333341</v>
      </c>
      <c r="AJ203" s="84"/>
      <c r="AK203" s="84"/>
      <c r="AL203" s="84"/>
      <c r="AM203" s="83"/>
      <c r="AN203" s="78">
        <f t="shared" si="194"/>
        <v>0</v>
      </c>
      <c r="AO203" s="83"/>
      <c r="AP203" s="78">
        <f t="shared" si="195"/>
        <v>0</v>
      </c>
      <c r="AQ203" s="78">
        <f t="shared" si="357"/>
        <v>0</v>
      </c>
      <c r="AR203" s="78">
        <f t="shared" si="160"/>
        <v>0</v>
      </c>
      <c r="AS203" s="83"/>
      <c r="AT203" s="78">
        <f t="shared" si="196"/>
        <v>0</v>
      </c>
      <c r="AU203" s="83"/>
      <c r="AV203" s="78">
        <f t="shared" si="197"/>
        <v>0</v>
      </c>
      <c r="AW203" s="77">
        <f t="shared" si="332"/>
        <v>0</v>
      </c>
      <c r="AX203" s="78">
        <f t="shared" si="332"/>
        <v>0</v>
      </c>
      <c r="AY203" s="77">
        <f t="shared" si="333"/>
        <v>0</v>
      </c>
      <c r="AZ203" s="78">
        <f t="shared" si="333"/>
        <v>0</v>
      </c>
      <c r="BA203" s="84"/>
      <c r="BB203" s="84"/>
      <c r="BC203" s="84"/>
      <c r="BD203" s="85"/>
      <c r="BE203" s="78">
        <f t="shared" si="198"/>
        <v>0</v>
      </c>
      <c r="BF203" s="70"/>
      <c r="BG203" s="70"/>
      <c r="BH203" s="70"/>
      <c r="BI203" s="76">
        <f t="shared" si="199"/>
        <v>0</v>
      </c>
      <c r="BJ203" s="76"/>
      <c r="BK203" s="76">
        <f>(O203/18*BJ203)*30%</f>
        <v>0</v>
      </c>
      <c r="BL203" s="76"/>
      <c r="BM203" s="76">
        <f>(O203/18*BL203)*30%</f>
        <v>0</v>
      </c>
      <c r="BN203" s="76">
        <f t="shared" si="182"/>
        <v>1</v>
      </c>
      <c r="BO203" s="76">
        <f>(AE203+AF203)*35%</f>
        <v>2508.5497500000001</v>
      </c>
      <c r="BP203" s="339"/>
      <c r="BQ203" s="101">
        <f t="shared" si="191"/>
        <v>0</v>
      </c>
      <c r="BR203" s="76">
        <f t="shared" si="202"/>
        <v>2508.5497500000001</v>
      </c>
      <c r="BS203" s="76">
        <f t="shared" si="183"/>
        <v>5691.5518333333339</v>
      </c>
      <c r="BT203" s="76">
        <f t="shared" si="184"/>
        <v>0</v>
      </c>
      <c r="BU203" s="76">
        <f t="shared" si="185"/>
        <v>4897.6447500000004</v>
      </c>
      <c r="BV203" s="76">
        <f t="shared" si="186"/>
        <v>10589.196583333334</v>
      </c>
      <c r="BW203" s="173">
        <f t="shared" si="187"/>
        <v>127070.35900000001</v>
      </c>
      <c r="BX203" s="370" t="s">
        <v>270</v>
      </c>
    </row>
    <row r="204" spans="1:77" s="1" customFormat="1" ht="14.25" customHeight="1" x14ac:dyDescent="0.3">
      <c r="A204" s="242"/>
      <c r="B204" s="123" t="s">
        <v>138</v>
      </c>
      <c r="C204" s="69"/>
      <c r="D204" s="70"/>
      <c r="E204" s="93"/>
      <c r="F204" s="72"/>
      <c r="G204" s="73"/>
      <c r="H204" s="73"/>
      <c r="I204" s="72"/>
      <c r="J204" s="70"/>
      <c r="K204" s="43"/>
      <c r="L204" s="74"/>
      <c r="M204" s="119"/>
      <c r="N204" s="75"/>
      <c r="O204" s="124">
        <f>O206+O209+O212+O214+O217+O219+O220+O221+O222+O223+O226+O227+O228+O229+O230+O231+O232+O233+O234+O235+O238+O239+O240+O241+O242+O243+O244+O245+O246+O205+O207+O208+O210+O211+O213+O218+O224+O225+O236+O22+O237+O215+O216</f>
        <v>3749994.3</v>
      </c>
      <c r="P204" s="124">
        <f>P205+P206+P207+P208+P209+P210+P211+P212+P213+P214+P215+P216+P217+P218+P219+P220+P221+P222+P223+P224+P225+P226+P227+P228+P229+P230+P231+P232+P233+P234+P235+P236+P237+P238+P239+P240+P241+P242+P243+P244+P245+P246</f>
        <v>0</v>
      </c>
      <c r="Q204" s="124">
        <f t="shared" ref="Q204:S204" si="360">Q205+Q206+Q207+Q208+Q209+Q210+Q211+Q212+Q213+Q214+Q215+Q216+Q217+Q218+Q219+Q220+Q221+Q222+Q223+Q224+Q225+Q226+Q227+Q228+Q229+Q230+Q231+Q232+Q233+Q234+Q235+Q236+Q237+Q238+Q239+Q240+Q241+Q242+Q243+Q244+Q245+Q246</f>
        <v>0</v>
      </c>
      <c r="R204" s="124">
        <f t="shared" si="360"/>
        <v>0</v>
      </c>
      <c r="S204" s="124">
        <f t="shared" si="360"/>
        <v>32</v>
      </c>
      <c r="T204" s="124">
        <f t="shared" ref="T204" si="361">T205+T206+T207+T208+T209+T210+T211+T212+T213+T214+T215+T216+T217+T218+T219+T220+T221+T222+T223+T224+T225+T226+T227+T228+T229+T230+T231+T232+T233+T234+T235+T236+T237+T238+T239+T240+T241+T242+T243+T244+T245+T246</f>
        <v>40</v>
      </c>
      <c r="U204" s="124">
        <f t="shared" ref="U204" si="362">U205+U206+U207+U208+U209+U210+U211+U212+U213+U214+U215+U216+U217+U218+U219+U220+U221+U222+U223+U224+U225+U226+U227+U228+U229+U230+U231+U232+U233+U234+U235+U236+U237+U238+U239+U240+U241+U242+U243+U244+U245+U246</f>
        <v>0</v>
      </c>
      <c r="V204" s="124">
        <f t="shared" ref="V204" si="363">V205+V206+V207+V208+V209+V210+V211+V212+V213+V214+V215+V216+V217+V218+V219+V220+V221+V222+V223+V224+V225+V226+V227+V228+V229+V230+V231+V232+V233+V234+V235+V236+V237+V238+V239+V240+V241+V242+V243+V244+V245+V246</f>
        <v>32</v>
      </c>
      <c r="W204" s="124">
        <f t="shared" ref="W204" si="364">W205+W206+W207+W208+W209+W210+W211+W212+W213+W214+W215+W216+W217+W218+W219+W220+W221+W222+W223+W224+W225+W226+W227+W228+W229+W230+W231+W232+W233+W234+W235+W236+W237+W238+W239+W240+W241+W242+W243+W244+W245+W246</f>
        <v>40</v>
      </c>
      <c r="X204" s="124">
        <f t="shared" ref="X204" si="365">X205+X206+X207+X208+X209+X210+X211+X212+X213+X214+X215+X216+X217+X218+X219+X220+X221+X222+X223+X224+X225+X226+X227+X228+X229+X230+X231+X232+X233+X234+X235+X236+X237+X238+X239+X240+X241+X242+X243+X244+X245+X246</f>
        <v>0</v>
      </c>
      <c r="Y204" s="124">
        <f t="shared" ref="Y204" si="366">Y205+Y206+Y207+Y208+Y209+Y210+Y211+Y212+Y213+Y214+Y215+Y216+Y217+Y218+Y219+Y220+Y221+Y222+Y223+Y224+Y225+Y226+Y227+Y228+Y229+Y230+Y231+Y232+Y233+Y234+Y235+Y236+Y237+Y238+Y239+Y240+Y241+Y242+Y243+Y244+Y245+Y246</f>
        <v>0</v>
      </c>
      <c r="Z204" s="124">
        <f t="shared" ref="Z204" si="367">Z205+Z206+Z207+Z208+Z209+Z210+Z211+Z212+Z213+Z214+Z215+Z216+Z217+Z218+Z219+Z220+Z221+Z222+Z223+Z224+Z225+Z226+Z227+Z228+Z229+Z230+Z231+Z232+Z233+Z234+Z235+Z236+Z237+Z238+Z239+Z240+Z241+Z242+Z243+Z244+Z245+Z246</f>
        <v>0</v>
      </c>
      <c r="AA204" s="124">
        <f t="shared" ref="AA204" si="368">AA205+AA206+AA207+AA208+AA209+AA210+AA211+AA212+AA213+AA214+AA215+AA216+AA217+AA218+AA219+AA220+AA221+AA222+AA223+AA224+AA225+AA226+AA227+AA228+AA229+AA230+AA231+AA232+AA233+AA234+AA235+AA236+AA237+AA238+AA239+AA240+AA241+AA242+AA243+AA244+AA245+AA246</f>
        <v>0</v>
      </c>
      <c r="AB204" s="124">
        <f t="shared" ref="AB204" si="369">AB205+AB206+AB207+AB208+AB209+AB210+AB211+AB212+AB213+AB214+AB215+AB216+AB217+AB218+AB219+AB220+AB221+AB222+AB223+AB224+AB225+AB226+AB227+AB228+AB229+AB230+AB231+AB232+AB233+AB234+AB235+AB236+AB237+AB238+AB239+AB240+AB241+AB242+AB243+AB244+AB245+AB246</f>
        <v>158093.19999999995</v>
      </c>
      <c r="AC204" s="124">
        <f t="shared" ref="AC204" si="370">AC205+AC206+AC207+AC208+AC209+AC210+AC211+AC212+AC213+AC214+AC215+AC216+AC217+AC218+AC219+AC220+AC221+AC222+AC223+AC224+AC225+AC226+AC227+AC228+AC229+AC230+AC231+AC232+AC233+AC234+AC235+AC236+AC237+AC238+AC239+AC240+AC241+AC242+AC243+AC244+AC245+AC246</f>
        <v>192779.32</v>
      </c>
      <c r="AD204" s="124">
        <f t="shared" ref="AD204" si="371">AD205+AD206+AD207+AD208+AD209+AD210+AD211+AD212+AD213+AD214+AD215+AD216+AD217+AD218+AD219+AD220+AD221+AD222+AD223+AD224+AD225+AD226+AD227+AD228+AD229+AD230+AD231+AD232+AD233+AD234+AD235+AD236+AD237+AD238+AD239+AD240+AD241+AD242+AD243+AD244+AD245+AD246</f>
        <v>0</v>
      </c>
      <c r="AE204" s="124">
        <f t="shared" ref="AE204" si="372">AE205+AE206+AE207+AE208+AE209+AE210+AE211+AE212+AE213+AE214+AE215+AE216+AE217+AE218+AE219+AE220+AE221+AE222+AE223+AE224+AE225+AE226+AE227+AE228+AE229+AE230+AE231+AE232+AE233+AE234+AE235+AE236+AE237+AE238+AE239+AE240+AE241+AE242+AE243+AE244+AE245+AE246</f>
        <v>350872.52000000019</v>
      </c>
      <c r="AF204" s="76">
        <f t="shared" si="189"/>
        <v>175436.2600000001</v>
      </c>
      <c r="AG204" s="124">
        <f t="shared" ref="AG204" si="373">AG205+AG206+AG207+AG208+AG209+AG210+AG211+AG212+AG213+AG214+AG215+AG216+AG217+AG218+AG219+AG220+AG221+AG222+AG223+AG224+AG225+AG226+AG227+AG228+AG229+AG230+AG231+AG232+AG233+AG234+AG235+AG236+AG237+AG238+AG239+AG240+AG241+AG242+AG243+AG244+AG245+AG246</f>
        <v>47843.839499999987</v>
      </c>
      <c r="AH204" s="124">
        <f t="shared" ref="AH204" si="374">AH205+AH206+AH207+AH208+AH209+AH210+AH211+AH212+AH213+AH214+AH215+AH216+AH217+AH218+AH219+AH220+AH221+AH222+AH223+AH224+AH225+AH226+AH227+AH228+AH229+AH230+AH231+AH232+AH233+AH234+AH235+AH236+AH237+AH238+AH239+AH240+AH241+AH242+AH243+AH244+AH245+AH246</f>
        <v>14157.599999999993</v>
      </c>
      <c r="AI204" s="124">
        <f t="shared" ref="AI204" si="375">AI205+AI206+AI207+AI208+AI209+AI210+AI211+AI212+AI213+AI214+AI215+AI216+AI217+AI218+AI219+AI220+AI221+AI222+AI223+AI224+AI225+AI226+AI227+AI228+AI229+AI230+AI231+AI232+AI233+AI234+AI235+AI236+AI237+AI238+AI239+AI240+AI241+AI242+AI243+AI244+AI245+AI246</f>
        <v>588310.21949999989</v>
      </c>
      <c r="AJ204" s="124">
        <f t="shared" ref="AJ204" si="376">AJ205+AJ206+AJ207+AJ208+AJ209+AJ210+AJ211+AJ212+AJ213+AJ214+AJ215+AJ216+AJ217+AJ218+AJ219+AJ220+AJ221+AJ222+AJ223+AJ224+AJ225+AJ226+AJ227+AJ228+AJ229+AJ230+AJ231+AJ232+AJ233+AJ234+AJ235+AJ236+AJ237+AJ238+AJ239+AJ240+AJ241+AJ242+AJ243+AJ244+AJ245+AJ246</f>
        <v>0</v>
      </c>
      <c r="AK204" s="124">
        <f t="shared" ref="AK204" si="377">AK205+AK206+AK207+AK208+AK209+AK210+AK211+AK212+AK213+AK214+AK215+AK216+AK217+AK218+AK219+AK220+AK221+AK222+AK223+AK224+AK225+AK226+AK227+AK228+AK229+AK230+AK231+AK232+AK233+AK234+AK235+AK236+AK237+AK238+AK239+AK240+AK241+AK242+AK243+AK244+AK245+AK246</f>
        <v>0</v>
      </c>
      <c r="AL204" s="124">
        <f t="shared" ref="AL204" si="378">AL205+AL206+AL207+AL208+AL209+AL210+AL211+AL212+AL213+AL214+AL215+AL216+AL217+AL218+AL219+AL220+AL221+AL222+AL223+AL224+AL225+AL226+AL227+AL228+AL229+AL230+AL231+AL232+AL233+AL234+AL235+AL236+AL237+AL238+AL239+AL240+AL241+AL242+AL243+AL244+AL245+AL246</f>
        <v>0</v>
      </c>
      <c r="AM204" s="124">
        <f t="shared" ref="AM204" si="379">AM205+AM206+AM207+AM208+AM209+AM210+AM211+AM212+AM213+AM214+AM215+AM216+AM217+AM218+AM219+AM220+AM221+AM222+AM223+AM224+AM225+AM226+AM227+AM228+AM229+AM230+AM231+AM232+AM233+AM234+AM235+AM236+AM237+AM238+AM239+AM240+AM241+AM242+AM243+AM244+AM245+AM246</f>
        <v>0</v>
      </c>
      <c r="AN204" s="124">
        <f t="shared" ref="AN204" si="380">AN205+AN206+AN207+AN208+AN209+AN210+AN211+AN212+AN213+AN214+AN215+AN216+AN217+AN218+AN219+AN220+AN221+AN222+AN223+AN224+AN225+AN226+AN227+AN228+AN229+AN230+AN231+AN232+AN233+AN234+AN235+AN236+AN237+AN238+AN239+AN240+AN241+AN242+AN243+AN244+AN245+AN246</f>
        <v>0</v>
      </c>
      <c r="AO204" s="124">
        <f t="shared" ref="AO204" si="381">AO205+AO206+AO207+AO208+AO209+AO210+AO211+AO212+AO213+AO214+AO215+AO216+AO217+AO218+AO219+AO220+AO221+AO222+AO223+AO224+AO225+AO226+AO227+AO228+AO229+AO230+AO231+AO232+AO233+AO234+AO235+AO236+AO237+AO238+AO239+AO240+AO241+AO242+AO243+AO244+AO245+AO246</f>
        <v>0</v>
      </c>
      <c r="AP204" s="124">
        <f t="shared" ref="AP204" si="382">AP205+AP206+AP207+AP208+AP209+AP210+AP211+AP212+AP213+AP214+AP215+AP216+AP217+AP218+AP219+AP220+AP221+AP222+AP223+AP224+AP225+AP226+AP227+AP228+AP229+AP230+AP231+AP232+AP233+AP234+AP235+AP236+AP237+AP238+AP239+AP240+AP241+AP242+AP243+AP244+AP245+AP246</f>
        <v>0</v>
      </c>
      <c r="AQ204" s="124">
        <f t="shared" ref="AQ204" si="383">AQ205+AQ206+AQ207+AQ208+AQ209+AQ210+AQ211+AQ212+AQ213+AQ214+AQ215+AQ216+AQ217+AQ218+AQ219+AQ220+AQ221+AQ222+AQ223+AQ224+AQ225+AQ226+AQ227+AQ228+AQ229+AQ230+AQ231+AQ232+AQ233+AQ234+AQ235+AQ236+AQ237+AQ238+AQ239+AQ240+AQ241+AQ242+AQ243+AQ244+AQ245+AQ246</f>
        <v>0</v>
      </c>
      <c r="AR204" s="124">
        <f t="shared" ref="AR204" si="384">AR205+AR206+AR207+AR208+AR209+AR210+AR211+AR212+AR213+AR214+AR215+AR216+AR217+AR218+AR219+AR220+AR221+AR222+AR223+AR224+AR225+AR226+AR227+AR228+AR229+AR230+AR231+AR232+AR233+AR234+AR235+AR236+AR237+AR238+AR239+AR240+AR241+AR242+AR243+AR244+AR245+AR246</f>
        <v>0</v>
      </c>
      <c r="AS204" s="124">
        <f t="shared" ref="AS204" si="385">AS205+AS206+AS207+AS208+AS209+AS210+AS211+AS212+AS213+AS214+AS215+AS216+AS217+AS218+AS219+AS220+AS221+AS222+AS223+AS224+AS225+AS226+AS227+AS228+AS229+AS230+AS231+AS232+AS233+AS234+AS235+AS236+AS237+AS238+AS239+AS240+AS241+AS242+AS243+AS244+AS245+AS246</f>
        <v>0</v>
      </c>
      <c r="AT204" s="124">
        <f t="shared" ref="AT204" si="386">AT205+AT206+AT207+AT208+AT209+AT210+AT211+AT212+AT213+AT214+AT215+AT216+AT217+AT218+AT219+AT220+AT221+AT222+AT223+AT224+AT225+AT226+AT227+AT228+AT229+AT230+AT231+AT232+AT233+AT234+AT235+AT236+AT237+AT238+AT239+AT240+AT241+AT242+AT243+AT244+AT245+AT246</f>
        <v>0</v>
      </c>
      <c r="AU204" s="124">
        <f t="shared" ref="AU204" si="387">AU205+AU206+AU207+AU208+AU209+AU210+AU211+AU212+AU213+AU214+AU215+AU216+AU217+AU218+AU219+AU220+AU221+AU222+AU223+AU224+AU225+AU226+AU227+AU228+AU229+AU230+AU231+AU232+AU233+AU234+AU235+AU236+AU237+AU238+AU239+AU240+AU241+AU242+AU243+AU244+AU245+AU246</f>
        <v>0</v>
      </c>
      <c r="AV204" s="124">
        <f t="shared" ref="AV204" si="388">AV205+AV206+AV207+AV208+AV209+AV210+AV211+AV212+AV213+AV214+AV215+AV216+AV217+AV218+AV219+AV220+AV221+AV222+AV223+AV224+AV225+AV226+AV227+AV228+AV229+AV230+AV231+AV232+AV233+AV234+AV235+AV236+AV237+AV238+AV239+AV240+AV241+AV242+AV243+AV244+AV245+AV246</f>
        <v>0</v>
      </c>
      <c r="AW204" s="124">
        <f t="shared" ref="AW204" si="389">AW205+AW206+AW207+AW208+AW209+AW210+AW211+AW212+AW213+AW214+AW215+AW216+AW217+AW218+AW219+AW220+AW221+AW222+AW223+AW224+AW225+AW226+AW227+AW228+AW229+AW230+AW231+AW232+AW233+AW234+AW235+AW236+AW237+AW238+AW239+AW240+AW241+AW242+AW243+AW244+AW245+AW246</f>
        <v>0</v>
      </c>
      <c r="AX204" s="124">
        <f t="shared" ref="AX204" si="390">AX205+AX206+AX207+AX208+AX209+AX210+AX211+AX212+AX213+AX214+AX215+AX216+AX217+AX218+AX219+AX220+AX221+AX222+AX223+AX224+AX225+AX226+AX227+AX228+AX229+AX230+AX231+AX232+AX233+AX234+AX235+AX236+AX237+AX238+AX239+AX240+AX241+AX242+AX243+AX244+AX245+AX246</f>
        <v>0</v>
      </c>
      <c r="AY204" s="124">
        <f t="shared" ref="AY204" si="391">AY205+AY206+AY207+AY208+AY209+AY210+AY211+AY212+AY213+AY214+AY215+AY216+AY217+AY218+AY219+AY220+AY221+AY222+AY223+AY224+AY225+AY226+AY227+AY228+AY229+AY230+AY231+AY232+AY233+AY234+AY235+AY236+AY237+AY238+AY239+AY240+AY241+AY242+AY243+AY244+AY245+AY246</f>
        <v>0</v>
      </c>
      <c r="AZ204" s="124">
        <f t="shared" ref="AZ204" si="392">AZ205+AZ206+AZ207+AZ208+AZ209+AZ210+AZ211+AZ212+AZ213+AZ214+AZ215+AZ216+AZ217+AZ218+AZ219+AZ220+AZ221+AZ222+AZ223+AZ224+AZ225+AZ226+AZ227+AZ228+AZ229+AZ230+AZ231+AZ232+AZ233+AZ234+AZ235+AZ236+AZ237+AZ238+AZ239+AZ240+AZ241+AZ242+AZ243+AZ244+AZ245+AZ246</f>
        <v>0</v>
      </c>
      <c r="BA204" s="124">
        <f t="shared" ref="BA204" si="393">BA205+BA206+BA207+BA208+BA209+BA210+BA211+BA212+BA213+BA214+BA215+BA216+BA217+BA218+BA219+BA220+BA221+BA222+BA223+BA224+BA225+BA226+BA227+BA228+BA229+BA230+BA231+BA232+BA233+BA234+BA235+BA236+BA237+BA238+BA239+BA240+BA241+BA242+BA243+BA244+BA245+BA246</f>
        <v>0</v>
      </c>
      <c r="BB204" s="124">
        <f t="shared" ref="BB204" si="394">BB205+BB206+BB207+BB208+BB209+BB210+BB211+BB212+BB213+BB214+BB215+BB216+BB217+BB218+BB219+BB220+BB221+BB222+BB223+BB224+BB225+BB226+BB227+BB228+BB229+BB230+BB231+BB232+BB233+BB234+BB235+BB236+BB237+BB238+BB239+BB240+BB241+BB242+BB243+BB244+BB245+BB246</f>
        <v>0</v>
      </c>
      <c r="BC204" s="124">
        <f t="shared" ref="BC204" si="395">BC205+BC206+BC207+BC208+BC209+BC210+BC211+BC212+BC213+BC214+BC215+BC216+BC217+BC218+BC219+BC220+BC221+BC222+BC223+BC224+BC225+BC226+BC227+BC228+BC229+BC230+BC231+BC232+BC233+BC234+BC235+BC236+BC237+BC238+BC239+BC240+BC241+BC242+BC243+BC244+BC245+BC246</f>
        <v>0</v>
      </c>
      <c r="BD204" s="124">
        <f t="shared" ref="BD204" si="396">BD205+BD206+BD207+BD208+BD209+BD210+BD211+BD212+BD213+BD214+BD215+BD216+BD217+BD218+BD219+BD220+BD221+BD222+BD223+BD224+BD225+BD226+BD227+BD228+BD229+BD230+BD231+BD232+BD233+BD234+BD235+BD236+BD237+BD238+BD239+BD240+BD241+BD242+BD243+BD244+BD245+BD246</f>
        <v>0</v>
      </c>
      <c r="BE204" s="124">
        <f t="shared" ref="BE204" si="397">BE205+BE206+BE207+BE208+BE209+BE210+BE211+BE212+BE213+BE214+BE215+BE216+BE217+BE218+BE219+BE220+BE221+BE222+BE223+BE224+BE225+BE226+BE227+BE228+BE229+BE230+BE231+BE232+BE233+BE234+BE235+BE236+BE237+BE238+BE239+BE240+BE241+BE242+BE243+BE244+BE245+BE246</f>
        <v>0</v>
      </c>
      <c r="BF204" s="124">
        <f t="shared" ref="BF204" si="398">BF205+BF206+BF207+BF208+BF209+BF210+BF211+BF212+BF213+BF214+BF215+BF216+BF217+BF218+BF219+BF220+BF221+BF222+BF223+BF224+BF225+BF226+BF227+BF228+BF229+BF230+BF231+BF232+BF233+BF234+BF235+BF236+BF237+BF238+BF239+BF240+BF241+BF242+BF243+BF244+BF245+BF246</f>
        <v>0</v>
      </c>
      <c r="BG204" s="124">
        <f t="shared" ref="BG204" si="399">BG205+BG206+BG207+BG208+BG209+BG210+BG211+BG212+BG213+BG214+BG215+BG216+BG217+BG218+BG219+BG220+BG221+BG222+BG223+BG224+BG225+BG226+BG227+BG228+BG229+BG230+BG231+BG232+BG233+BG234+BG235+BG236+BG237+BG238+BG239+BG240+BG241+BG242+BG243+BG244+BG245+BG246</f>
        <v>0</v>
      </c>
      <c r="BH204" s="124">
        <f t="shared" ref="BH204" si="400">BH205+BH206+BH207+BH208+BH209+BH210+BH211+BH212+BH213+BH214+BH215+BH216+BH217+BH218+BH219+BH220+BH221+BH222+BH223+BH224+BH225+BH226+BH227+BH228+BH229+BH230+BH231+BH232+BH233+BH234+BH235+BH236+BH237+BH238+BH239+BH240+BH241+BH242+BH243+BH244+BH245+BH246</f>
        <v>0</v>
      </c>
      <c r="BI204" s="124">
        <f t="shared" ref="BI204" si="401">BI205+BI206+BI207+BI208+BI209+BI210+BI211+BI212+BI213+BI214+BI215+BI216+BI217+BI218+BI219+BI220+BI221+BI222+BI223+BI224+BI225+BI226+BI227+BI228+BI229+BI230+BI231+BI232+BI233+BI234+BI235+BI236+BI237+BI238+BI239+BI240+BI241+BI242+BI243+BI244+BI245+BI246</f>
        <v>0</v>
      </c>
      <c r="BJ204" s="124">
        <f t="shared" ref="BJ204" si="402">BJ205+BJ206+BJ207+BJ208+BJ209+BJ210+BJ211+BJ212+BJ213+BJ214+BJ215+BJ216+BJ217+BJ218+BJ219+BJ220+BJ221+BJ222+BJ223+BJ224+BJ225+BJ226+BJ227+BJ228+BJ229+BJ230+BJ231+BJ232+BJ233+BJ234+BJ235+BJ236+BJ237+BJ238+BJ239+BJ240+BJ241+BJ242+BJ243+BJ244+BJ245+BJ246</f>
        <v>0</v>
      </c>
      <c r="BK204" s="124">
        <f t="shared" ref="BK204" si="403">BK205+BK206+BK207+BK208+BK209+BK210+BK211+BK212+BK213+BK214+BK215+BK216+BK217+BK218+BK219+BK220+BK221+BK222+BK223+BK224+BK225+BK226+BK227+BK228+BK229+BK230+BK231+BK232+BK233+BK234+BK235+BK236+BK237+BK238+BK239+BK240+BK241+BK242+BK243+BK244+BK245+BK246</f>
        <v>0</v>
      </c>
      <c r="BL204" s="124">
        <f t="shared" ref="BL204" si="404">BL205+BL206+BL207+BL208+BL209+BL210+BL211+BL212+BL213+BL214+BL215+BL216+BL217+BL218+BL219+BL220+BL221+BL222+BL223+BL224+BL225+BL226+BL227+BL228+BL229+BL230+BL231+BL232+BL233+BL234+BL235+BL236+BL237+BL238+BL239+BL240+BL241+BL242+BL243+BL244+BL245+BL246</f>
        <v>0</v>
      </c>
      <c r="BM204" s="124">
        <f t="shared" ref="BM204:BN204" si="405">BM205+BM206+BM207+BM208+BM209+BM210+BM211+BM212+BM213+BM214+BM215+BM216+BM217+BM218+BM219+BM220+BM221+BM222+BM223+BM224+BM225+BM226+BM227+BM228+BM229+BM230+BM231+BM232+BM233+BM234+BM235+BM236+BM237+BM238+BM239+BM240+BM241+BM242+BM243+BM244+BM245+BM246</f>
        <v>0</v>
      </c>
      <c r="BN204" s="124">
        <f t="shared" si="405"/>
        <v>42</v>
      </c>
      <c r="BO204" s="124">
        <f t="shared" ref="BO204" si="406">BO205+BO206+BO207+BO208+BO209+BO210+BO211+BO212+BO213+BO214+BO215+BO216+BO217+BO218+BO219+BO220+BO221+BO222+BO223+BO224+BO225+BO226+BO227+BO228+BO229+BO230+BO231+BO232+BO233+BO234+BO235+BO236+BO237+BO238+BO239+BO240+BO241+BO242+BO243+BO244+BO245+BO246</f>
        <v>118068.48499999997</v>
      </c>
      <c r="BP204" s="381">
        <f t="shared" ref="BP204" si="407">BP205+BP206+BP207+BP208+BP209+BP210+BP211+BP212+BP213+BP214+BP215+BP216+BP217+BP218+BP219+BP220+BP221+BP222+BP223+BP224+BP225+BP226+BP227+BP228+BP229+BP230+BP231+BP232+BP233+BP234+BP235+BP236+BP237+BP238+BP239+BP240+BP241+BP242+BP243+BP244+BP245+BP246</f>
        <v>0</v>
      </c>
      <c r="BQ204" s="124">
        <f t="shared" ref="BQ204" si="408">BQ205+BQ206+BQ207+BQ208+BQ209+BQ210+BQ211+BQ212+BQ213+BQ214+BQ215+BQ216+BQ217+BQ218+BQ219+BQ220+BQ221+BQ222+BQ223+BQ224+BQ225+BQ226+BQ227+BQ228+BQ229+BQ230+BQ231+BQ232+BQ233+BQ234+BQ235+BQ236+BQ237+BQ238+BQ239+BQ240+BQ241+BQ242+BQ243+BQ244+BQ245+BQ246</f>
        <v>0</v>
      </c>
      <c r="BR204" s="124">
        <f t="shared" ref="BR204" si="409">BR205+BR206+BR207+BR208+BR209+BR210+BR211+BR212+BR213+BR214+BR215+BR216+BR217+BR218+BR219+BR220+BR221+BR222+BR223+BR224+BR225+BR226+BR227+BR228+BR229+BR230+BR231+BR232+BR233+BR234+BR235+BR236+BR237+BR238+BR239+BR240+BR241+BR242+BR243+BR244+BR245+BR246</f>
        <v>118068.48499999997</v>
      </c>
      <c r="BS204" s="124">
        <f t="shared" ref="BS204" si="410">BS205+BS206+BS207+BS208+BS209+BS210+BS211+BS212+BS213+BS214+BS215+BS216+BS217+BS218+BS219+BS220+BS221+BS222+BS223+BS224+BS225+BS226+BS227+BS228+BS229+BS230+BS231+BS232+BS233+BS234+BS235+BS236+BS237+BS238+BS239+BS240+BS241+BS242+BS243+BS244+BS245+BS246</f>
        <v>412873.9595</v>
      </c>
      <c r="BT204" s="124">
        <f t="shared" ref="BT204" si="411">BT205+BT206+BT207+BT208+BT209+BT210+BT211+BT212+BT213+BT214+BT215+BT216+BT217+BT218+BT219+BT220+BT221+BT222+BT223+BT224+BT225+BT226+BT227+BT228+BT229+BT230+BT231+BT232+BT233+BT234+BT235+BT236+BT237+BT238+BT239+BT240+BT241+BT242+BT243+BT244+BT245+BT246</f>
        <v>0</v>
      </c>
      <c r="BU204" s="124">
        <f t="shared" ref="BU204" si="412">BU205+BU206+BU207+BU208+BU209+BU210+BU211+BU212+BU213+BU214+BU215+BU216+BU217+BU218+BU219+BU220+BU221+BU222+BU223+BU224+BU225+BU226+BU227+BU228+BU229+BU230+BU231+BU232+BU233+BU234+BU235+BU236+BU237+BU238+BU239+BU240+BU241+BU242+BU243+BU244+BU245+BU246</f>
        <v>293504.745</v>
      </c>
      <c r="BV204" s="124">
        <f t="shared" ref="BV204" si="413">BV205+BV206+BV207+BV208+BV209+BV210+BV211+BV212+BV213+BV214+BV215+BV216+BV217+BV218+BV219+BV220+BV221+BV222+BV223+BV224+BV225+BV226+BV227+BV228+BV229+BV230+BV231+BV232+BV233+BV234+BV235+BV236+BV237+BV238+BV239+BV240+BV241+BV242+BV243+BV244+BV245+BV246</f>
        <v>706378.70449999999</v>
      </c>
      <c r="BW204" s="124">
        <f t="shared" ref="BW204" si="414">BW205+BW206+BW207+BW208+BW209+BW210+BW211+BW212+BW213+BW214+BW215+BW216+BW217+BW218+BW219+BW220+BW221+BW222+BW223+BW224+BW225+BW226+BW227+BW228+BW229+BW230+BW231+BW232+BW233+BW234+BW235+BW236+BW237+BW238+BW239+BW240+BW241+BW242+BW243+BW244+BW245+BW246</f>
        <v>8476544.453999998</v>
      </c>
      <c r="BX204" s="370"/>
    </row>
    <row r="205" spans="1:77" s="3" customFormat="1" ht="14.25" customHeight="1" x14ac:dyDescent="0.3">
      <c r="A205" s="243">
        <v>1</v>
      </c>
      <c r="B205" s="48" t="s">
        <v>121</v>
      </c>
      <c r="C205" s="48" t="s">
        <v>130</v>
      </c>
      <c r="D205" s="43" t="s">
        <v>61</v>
      </c>
      <c r="E205" s="93" t="s">
        <v>123</v>
      </c>
      <c r="F205" s="86">
        <v>81</v>
      </c>
      <c r="G205" s="98">
        <v>43304</v>
      </c>
      <c r="H205" s="88">
        <v>45130</v>
      </c>
      <c r="I205" s="86" t="s">
        <v>192</v>
      </c>
      <c r="J205" s="43" t="s">
        <v>58</v>
      </c>
      <c r="K205" s="43" t="s">
        <v>64</v>
      </c>
      <c r="L205" s="89">
        <v>25.06</v>
      </c>
      <c r="M205" s="43">
        <v>5.41</v>
      </c>
      <c r="N205" s="108">
        <v>17697</v>
      </c>
      <c r="O205" s="76">
        <f t="shared" ref="O205:O246" si="415">N205*M205</f>
        <v>95740.77</v>
      </c>
      <c r="P205" s="43">
        <v>0</v>
      </c>
      <c r="Q205" s="43"/>
      <c r="R205" s="43"/>
      <c r="S205" s="43">
        <v>0</v>
      </c>
      <c r="T205" s="43">
        <v>2</v>
      </c>
      <c r="U205" s="43"/>
      <c r="V205" s="70">
        <f t="shared" si="335"/>
        <v>0</v>
      </c>
      <c r="W205" s="70">
        <f t="shared" si="248"/>
        <v>2</v>
      </c>
      <c r="X205" s="70">
        <f t="shared" si="248"/>
        <v>0</v>
      </c>
      <c r="Y205" s="76">
        <f t="shared" si="173"/>
        <v>0</v>
      </c>
      <c r="Z205" s="76">
        <f t="shared" si="174"/>
        <v>0</v>
      </c>
      <c r="AA205" s="76">
        <f t="shared" si="175"/>
        <v>0</v>
      </c>
      <c r="AB205" s="76">
        <f t="shared" si="176"/>
        <v>0</v>
      </c>
      <c r="AC205" s="76">
        <f t="shared" si="177"/>
        <v>10637.863333333335</v>
      </c>
      <c r="AD205" s="76">
        <f t="shared" si="178"/>
        <v>0</v>
      </c>
      <c r="AE205" s="76">
        <f t="shared" si="179"/>
        <v>10637.863333333335</v>
      </c>
      <c r="AF205" s="76">
        <f t="shared" si="189"/>
        <v>5318.9316666666673</v>
      </c>
      <c r="AG205" s="101">
        <f>(AE205+AF205)*10%</f>
        <v>1595.6795000000002</v>
      </c>
      <c r="AH205" s="76">
        <f t="shared" si="192"/>
        <v>393.26666666666665</v>
      </c>
      <c r="AI205" s="76">
        <f t="shared" si="327"/>
        <v>17945.741166666667</v>
      </c>
      <c r="AJ205" s="100"/>
      <c r="AK205" s="100"/>
      <c r="AL205" s="100"/>
      <c r="AM205" s="99"/>
      <c r="AN205" s="78">
        <f t="shared" si="194"/>
        <v>0</v>
      </c>
      <c r="AO205" s="99"/>
      <c r="AP205" s="78">
        <f t="shared" si="195"/>
        <v>0</v>
      </c>
      <c r="AQ205" s="78">
        <f t="shared" ref="AQ205" si="416">AM205+AO205</f>
        <v>0</v>
      </c>
      <c r="AR205" s="78">
        <f t="shared" si="160"/>
        <v>0</v>
      </c>
      <c r="AS205" s="99"/>
      <c r="AT205" s="78">
        <f t="shared" si="196"/>
        <v>0</v>
      </c>
      <c r="AU205" s="99"/>
      <c r="AV205" s="78">
        <f t="shared" si="197"/>
        <v>0</v>
      </c>
      <c r="AW205" s="77">
        <f t="shared" si="332"/>
        <v>0</v>
      </c>
      <c r="AX205" s="78">
        <f t="shared" si="332"/>
        <v>0</v>
      </c>
      <c r="AY205" s="77">
        <f t="shared" si="333"/>
        <v>0</v>
      </c>
      <c r="AZ205" s="78">
        <f t="shared" si="333"/>
        <v>0</v>
      </c>
      <c r="BA205" s="100"/>
      <c r="BB205" s="177"/>
      <c r="BC205" s="177"/>
      <c r="BD205" s="177"/>
      <c r="BE205" s="78">
        <f t="shared" si="198"/>
        <v>0</v>
      </c>
      <c r="BF205" s="43"/>
      <c r="BG205" s="43"/>
      <c r="BH205" s="43"/>
      <c r="BI205" s="76">
        <f t="shared" si="199"/>
        <v>0</v>
      </c>
      <c r="BJ205" s="101"/>
      <c r="BK205" s="101">
        <f t="shared" ref="BK205" si="417">(O205/18*BJ205)*30%</f>
        <v>0</v>
      </c>
      <c r="BL205" s="101"/>
      <c r="BM205" s="101">
        <f t="shared" ref="BM205:BM216" si="418">(O205/18*BL205)*30%</f>
        <v>0</v>
      </c>
      <c r="BN205" s="76">
        <f t="shared" si="182"/>
        <v>2</v>
      </c>
      <c r="BO205" s="76">
        <f t="shared" si="201"/>
        <v>6382.7180000000008</v>
      </c>
      <c r="BP205" s="339"/>
      <c r="BQ205" s="101">
        <f t="shared" si="191"/>
        <v>0</v>
      </c>
      <c r="BR205" s="76">
        <f t="shared" si="202"/>
        <v>6382.7180000000008</v>
      </c>
      <c r="BS205" s="76">
        <f t="shared" si="183"/>
        <v>12626.809500000001</v>
      </c>
      <c r="BT205" s="76">
        <f t="shared" si="184"/>
        <v>0</v>
      </c>
      <c r="BU205" s="76">
        <f t="shared" si="185"/>
        <v>11701.649666666668</v>
      </c>
      <c r="BV205" s="76">
        <f t="shared" si="186"/>
        <v>24328.459166666667</v>
      </c>
      <c r="BW205" s="173">
        <f t="shared" si="187"/>
        <v>291941.51</v>
      </c>
      <c r="BX205" s="370" t="s">
        <v>266</v>
      </c>
    </row>
    <row r="206" spans="1:77" s="129" customFormat="1" ht="14.25" customHeight="1" x14ac:dyDescent="0.3">
      <c r="A206" s="242">
        <v>2</v>
      </c>
      <c r="B206" s="69" t="s">
        <v>158</v>
      </c>
      <c r="C206" s="69" t="s">
        <v>402</v>
      </c>
      <c r="D206" s="70" t="s">
        <v>61</v>
      </c>
      <c r="E206" s="71" t="s">
        <v>215</v>
      </c>
      <c r="F206" s="72">
        <v>70</v>
      </c>
      <c r="G206" s="73">
        <v>42905</v>
      </c>
      <c r="H206" s="73">
        <v>44731</v>
      </c>
      <c r="I206" s="72" t="s">
        <v>182</v>
      </c>
      <c r="J206" s="70" t="s">
        <v>58</v>
      </c>
      <c r="K206" s="70" t="s">
        <v>64</v>
      </c>
      <c r="L206" s="74">
        <v>28.03</v>
      </c>
      <c r="M206" s="70">
        <v>5.41</v>
      </c>
      <c r="N206" s="75">
        <v>17697</v>
      </c>
      <c r="O206" s="76">
        <f t="shared" si="415"/>
        <v>95740.77</v>
      </c>
      <c r="P206" s="43">
        <v>0</v>
      </c>
      <c r="Q206" s="70"/>
      <c r="R206" s="70"/>
      <c r="S206" s="70">
        <v>0</v>
      </c>
      <c r="T206" s="70">
        <v>1</v>
      </c>
      <c r="U206" s="70"/>
      <c r="V206" s="70">
        <f t="shared" si="335"/>
        <v>0</v>
      </c>
      <c r="W206" s="70">
        <f t="shared" si="248"/>
        <v>1</v>
      </c>
      <c r="X206" s="70">
        <f t="shared" si="248"/>
        <v>0</v>
      </c>
      <c r="Y206" s="76">
        <f t="shared" si="173"/>
        <v>0</v>
      </c>
      <c r="Z206" s="76">
        <f t="shared" si="174"/>
        <v>0</v>
      </c>
      <c r="AA206" s="76">
        <f t="shared" si="175"/>
        <v>0</v>
      </c>
      <c r="AB206" s="76">
        <f t="shared" si="176"/>
        <v>0</v>
      </c>
      <c r="AC206" s="76">
        <f t="shared" si="177"/>
        <v>5318.9316666666673</v>
      </c>
      <c r="AD206" s="76">
        <f t="shared" si="178"/>
        <v>0</v>
      </c>
      <c r="AE206" s="76">
        <f t="shared" si="179"/>
        <v>5318.9316666666673</v>
      </c>
      <c r="AF206" s="76">
        <f t="shared" si="189"/>
        <v>2659.4658333333336</v>
      </c>
      <c r="AG206" s="101">
        <f t="shared" ref="AG206:AG208" si="419">(AE206+AF206)*10%</f>
        <v>797.83975000000009</v>
      </c>
      <c r="AH206" s="76">
        <f t="shared" si="192"/>
        <v>196.63333333333333</v>
      </c>
      <c r="AI206" s="76">
        <f t="shared" si="327"/>
        <v>8972.8705833333333</v>
      </c>
      <c r="AJ206" s="78"/>
      <c r="AK206" s="78"/>
      <c r="AL206" s="78"/>
      <c r="AM206" s="77"/>
      <c r="AN206" s="78">
        <f t="shared" si="194"/>
        <v>0</v>
      </c>
      <c r="AO206" s="77"/>
      <c r="AP206" s="78">
        <f t="shared" si="195"/>
        <v>0</v>
      </c>
      <c r="AQ206" s="78">
        <f t="shared" ref="AQ206:AQ211" si="420">AM206+AO206</f>
        <v>0</v>
      </c>
      <c r="AR206" s="78">
        <f t="shared" si="160"/>
        <v>0</v>
      </c>
      <c r="AS206" s="77"/>
      <c r="AT206" s="78">
        <f t="shared" si="196"/>
        <v>0</v>
      </c>
      <c r="AU206" s="77"/>
      <c r="AV206" s="78">
        <f t="shared" si="197"/>
        <v>0</v>
      </c>
      <c r="AW206" s="77">
        <f t="shared" si="332"/>
        <v>0</v>
      </c>
      <c r="AX206" s="78">
        <f t="shared" si="332"/>
        <v>0</v>
      </c>
      <c r="AY206" s="77">
        <f t="shared" si="333"/>
        <v>0</v>
      </c>
      <c r="AZ206" s="78">
        <f t="shared" si="333"/>
        <v>0</v>
      </c>
      <c r="BA206" s="78"/>
      <c r="BB206" s="176"/>
      <c r="BC206" s="176"/>
      <c r="BD206" s="176"/>
      <c r="BE206" s="78">
        <f t="shared" si="198"/>
        <v>0</v>
      </c>
      <c r="BF206" s="140"/>
      <c r="BG206" s="70"/>
      <c r="BH206" s="70"/>
      <c r="BI206" s="76">
        <f t="shared" si="199"/>
        <v>0</v>
      </c>
      <c r="BJ206" s="76"/>
      <c r="BK206" s="76">
        <f>(O206/18*BJ206)*30%</f>
        <v>0</v>
      </c>
      <c r="BL206" s="76"/>
      <c r="BM206" s="76">
        <f t="shared" si="418"/>
        <v>0</v>
      </c>
      <c r="BN206" s="76"/>
      <c r="BO206" s="76"/>
      <c r="BP206" s="339"/>
      <c r="BQ206" s="101">
        <f t="shared" si="191"/>
        <v>0</v>
      </c>
      <c r="BR206" s="76">
        <f t="shared" si="202"/>
        <v>0</v>
      </c>
      <c r="BS206" s="76">
        <f t="shared" si="183"/>
        <v>6313.4047500000006</v>
      </c>
      <c r="BT206" s="76">
        <f t="shared" si="184"/>
        <v>0</v>
      </c>
      <c r="BU206" s="76">
        <f t="shared" si="185"/>
        <v>2659.4658333333336</v>
      </c>
      <c r="BV206" s="76">
        <f t="shared" si="186"/>
        <v>8972.8705833333333</v>
      </c>
      <c r="BW206" s="173">
        <f t="shared" si="187"/>
        <v>107674.447</v>
      </c>
      <c r="BX206" s="370"/>
    </row>
    <row r="207" spans="1:77" s="129" customFormat="1" ht="14.25" customHeight="1" x14ac:dyDescent="0.3">
      <c r="A207" s="243">
        <v>3</v>
      </c>
      <c r="B207" s="69" t="s">
        <v>158</v>
      </c>
      <c r="C207" s="69" t="s">
        <v>401</v>
      </c>
      <c r="D207" s="70" t="s">
        <v>61</v>
      </c>
      <c r="E207" s="71" t="s">
        <v>215</v>
      </c>
      <c r="F207" s="72">
        <v>70</v>
      </c>
      <c r="G207" s="73">
        <v>42905</v>
      </c>
      <c r="H207" s="73">
        <v>44731</v>
      </c>
      <c r="I207" s="72" t="s">
        <v>182</v>
      </c>
      <c r="J207" s="70" t="s">
        <v>58</v>
      </c>
      <c r="K207" s="70" t="s">
        <v>64</v>
      </c>
      <c r="L207" s="74">
        <v>28.03</v>
      </c>
      <c r="M207" s="70">
        <v>5.41</v>
      </c>
      <c r="N207" s="75">
        <v>17697</v>
      </c>
      <c r="O207" s="76">
        <f t="shared" si="415"/>
        <v>95740.77</v>
      </c>
      <c r="P207" s="43">
        <v>0</v>
      </c>
      <c r="Q207" s="70"/>
      <c r="R207" s="70"/>
      <c r="S207" s="70">
        <v>0</v>
      </c>
      <c r="T207" s="70">
        <v>1</v>
      </c>
      <c r="U207" s="70"/>
      <c r="V207" s="70">
        <f t="shared" si="335"/>
        <v>0</v>
      </c>
      <c r="W207" s="70">
        <f t="shared" si="248"/>
        <v>1</v>
      </c>
      <c r="X207" s="70">
        <f t="shared" si="248"/>
        <v>0</v>
      </c>
      <c r="Y207" s="76">
        <f t="shared" si="173"/>
        <v>0</v>
      </c>
      <c r="Z207" s="76">
        <f t="shared" si="174"/>
        <v>0</v>
      </c>
      <c r="AA207" s="76">
        <f t="shared" si="175"/>
        <v>0</v>
      </c>
      <c r="AB207" s="76">
        <f t="shared" si="176"/>
        <v>0</v>
      </c>
      <c r="AC207" s="76">
        <f t="shared" si="177"/>
        <v>5318.9316666666673</v>
      </c>
      <c r="AD207" s="76">
        <f t="shared" si="178"/>
        <v>0</v>
      </c>
      <c r="AE207" s="76">
        <f t="shared" si="179"/>
        <v>5318.9316666666673</v>
      </c>
      <c r="AF207" s="76">
        <f t="shared" si="189"/>
        <v>2659.4658333333336</v>
      </c>
      <c r="AG207" s="101">
        <f t="shared" si="419"/>
        <v>797.83975000000009</v>
      </c>
      <c r="AH207" s="76">
        <f t="shared" si="192"/>
        <v>196.63333333333333</v>
      </c>
      <c r="AI207" s="76">
        <f t="shared" si="327"/>
        <v>8972.8705833333333</v>
      </c>
      <c r="AJ207" s="78"/>
      <c r="AK207" s="78"/>
      <c r="AL207" s="78"/>
      <c r="AM207" s="77"/>
      <c r="AN207" s="78">
        <f t="shared" si="194"/>
        <v>0</v>
      </c>
      <c r="AO207" s="77"/>
      <c r="AP207" s="78">
        <f t="shared" si="195"/>
        <v>0</v>
      </c>
      <c r="AQ207" s="78">
        <f t="shared" ref="AQ207" si="421">AM207+AO207</f>
        <v>0</v>
      </c>
      <c r="AR207" s="78">
        <f t="shared" si="160"/>
        <v>0</v>
      </c>
      <c r="AS207" s="77"/>
      <c r="AT207" s="78">
        <f t="shared" si="196"/>
        <v>0</v>
      </c>
      <c r="AU207" s="77"/>
      <c r="AV207" s="78">
        <f t="shared" si="197"/>
        <v>0</v>
      </c>
      <c r="AW207" s="77">
        <f t="shared" si="332"/>
        <v>0</v>
      </c>
      <c r="AX207" s="78">
        <f t="shared" si="332"/>
        <v>0</v>
      </c>
      <c r="AY207" s="77">
        <f t="shared" si="333"/>
        <v>0</v>
      </c>
      <c r="AZ207" s="78">
        <f t="shared" si="333"/>
        <v>0</v>
      </c>
      <c r="BA207" s="78"/>
      <c r="BB207" s="176"/>
      <c r="BC207" s="176"/>
      <c r="BD207" s="176"/>
      <c r="BE207" s="78">
        <f t="shared" si="198"/>
        <v>0</v>
      </c>
      <c r="BF207" s="140"/>
      <c r="BG207" s="70"/>
      <c r="BH207" s="70"/>
      <c r="BI207" s="76">
        <f t="shared" si="199"/>
        <v>0</v>
      </c>
      <c r="BJ207" s="76"/>
      <c r="BK207" s="76">
        <f>(O207/18*BJ207)*30%</f>
        <v>0</v>
      </c>
      <c r="BL207" s="76"/>
      <c r="BM207" s="76">
        <f t="shared" si="418"/>
        <v>0</v>
      </c>
      <c r="BN207" s="76"/>
      <c r="BO207" s="76"/>
      <c r="BP207" s="339"/>
      <c r="BQ207" s="101">
        <f t="shared" si="191"/>
        <v>0</v>
      </c>
      <c r="BR207" s="76">
        <f t="shared" si="202"/>
        <v>0</v>
      </c>
      <c r="BS207" s="76">
        <f t="shared" si="183"/>
        <v>6313.4047500000006</v>
      </c>
      <c r="BT207" s="76">
        <f t="shared" si="184"/>
        <v>0</v>
      </c>
      <c r="BU207" s="76">
        <f t="shared" si="185"/>
        <v>2659.4658333333336</v>
      </c>
      <c r="BV207" s="76">
        <f t="shared" si="186"/>
        <v>8972.8705833333333</v>
      </c>
      <c r="BW207" s="173">
        <f t="shared" si="187"/>
        <v>107674.447</v>
      </c>
      <c r="BX207" s="370"/>
    </row>
    <row r="208" spans="1:77" s="7" customFormat="1" ht="14.25" customHeight="1" x14ac:dyDescent="0.3">
      <c r="A208" s="242">
        <v>4</v>
      </c>
      <c r="B208" s="75" t="s">
        <v>533</v>
      </c>
      <c r="C208" s="48" t="s">
        <v>403</v>
      </c>
      <c r="D208" s="70" t="s">
        <v>61</v>
      </c>
      <c r="E208" s="108" t="s">
        <v>534</v>
      </c>
      <c r="F208" s="86">
        <v>83</v>
      </c>
      <c r="G208" s="87">
        <v>43308</v>
      </c>
      <c r="H208" s="87">
        <v>45134</v>
      </c>
      <c r="I208" s="86" t="s">
        <v>183</v>
      </c>
      <c r="J208" s="43">
        <v>2</v>
      </c>
      <c r="K208" s="70" t="s">
        <v>68</v>
      </c>
      <c r="L208" s="89">
        <v>11.03</v>
      </c>
      <c r="M208" s="43">
        <v>4.8099999999999996</v>
      </c>
      <c r="N208" s="75">
        <v>17697</v>
      </c>
      <c r="O208" s="76">
        <f t="shared" si="415"/>
        <v>85122.569999999992</v>
      </c>
      <c r="P208" s="43">
        <v>0</v>
      </c>
      <c r="Q208" s="70"/>
      <c r="R208" s="70"/>
      <c r="S208" s="70">
        <v>0</v>
      </c>
      <c r="T208" s="70">
        <v>2</v>
      </c>
      <c r="U208" s="70"/>
      <c r="V208" s="70">
        <f t="shared" si="335"/>
        <v>0</v>
      </c>
      <c r="W208" s="70">
        <f t="shared" si="248"/>
        <v>2</v>
      </c>
      <c r="X208" s="70">
        <f t="shared" si="248"/>
        <v>0</v>
      </c>
      <c r="Y208" s="76">
        <f t="shared" si="173"/>
        <v>0</v>
      </c>
      <c r="Z208" s="76">
        <f t="shared" si="174"/>
        <v>0</v>
      </c>
      <c r="AA208" s="76">
        <f t="shared" si="175"/>
        <v>0</v>
      </c>
      <c r="AB208" s="76">
        <f t="shared" si="176"/>
        <v>0</v>
      </c>
      <c r="AC208" s="76">
        <f t="shared" si="177"/>
        <v>9458.0633333333317</v>
      </c>
      <c r="AD208" s="76">
        <f t="shared" si="178"/>
        <v>0</v>
      </c>
      <c r="AE208" s="76">
        <f t="shared" si="179"/>
        <v>9458.0633333333317</v>
      </c>
      <c r="AF208" s="76">
        <f t="shared" si="189"/>
        <v>4729.0316666666658</v>
      </c>
      <c r="AG208" s="101">
        <f t="shared" si="419"/>
        <v>1418.7094999999999</v>
      </c>
      <c r="AH208" s="76">
        <f t="shared" si="192"/>
        <v>393.26666666666665</v>
      </c>
      <c r="AI208" s="76">
        <f t="shared" si="327"/>
        <v>15999.071166666665</v>
      </c>
      <c r="AJ208" s="82"/>
      <c r="AK208" s="82"/>
      <c r="AL208" s="82"/>
      <c r="AM208" s="83"/>
      <c r="AN208" s="78">
        <f t="shared" si="194"/>
        <v>0</v>
      </c>
      <c r="AO208" s="83"/>
      <c r="AP208" s="78">
        <f t="shared" si="195"/>
        <v>0</v>
      </c>
      <c r="AQ208" s="78">
        <f>AM208+AO208</f>
        <v>0</v>
      </c>
      <c r="AR208" s="78">
        <f t="shared" si="160"/>
        <v>0</v>
      </c>
      <c r="AS208" s="83"/>
      <c r="AT208" s="78">
        <f t="shared" si="196"/>
        <v>0</v>
      </c>
      <c r="AU208" s="78"/>
      <c r="AV208" s="78">
        <f t="shared" si="197"/>
        <v>0</v>
      </c>
      <c r="AW208" s="77">
        <f t="shared" si="332"/>
        <v>0</v>
      </c>
      <c r="AX208" s="78">
        <f t="shared" si="332"/>
        <v>0</v>
      </c>
      <c r="AY208" s="77">
        <f t="shared" si="333"/>
        <v>0</v>
      </c>
      <c r="AZ208" s="78">
        <f t="shared" si="333"/>
        <v>0</v>
      </c>
      <c r="BA208" s="84"/>
      <c r="BB208" s="85"/>
      <c r="BC208" s="85"/>
      <c r="BD208" s="85"/>
      <c r="BE208" s="78">
        <f t="shared" si="198"/>
        <v>0</v>
      </c>
      <c r="BF208" s="70"/>
      <c r="BG208" s="70"/>
      <c r="BH208" s="70"/>
      <c r="BI208" s="76">
        <f t="shared" si="199"/>
        <v>0</v>
      </c>
      <c r="BJ208" s="76"/>
      <c r="BK208" s="76">
        <f t="shared" ref="BK208" si="422">(O208/18*BJ208)*1.25*30%</f>
        <v>0</v>
      </c>
      <c r="BL208" s="76"/>
      <c r="BM208" s="76">
        <f t="shared" si="418"/>
        <v>0</v>
      </c>
      <c r="BN208" s="76"/>
      <c r="BO208" s="76"/>
      <c r="BP208" s="339"/>
      <c r="BQ208" s="101">
        <f t="shared" si="191"/>
        <v>0</v>
      </c>
      <c r="BR208" s="76">
        <f t="shared" si="202"/>
        <v>0</v>
      </c>
      <c r="BS208" s="76">
        <f t="shared" si="183"/>
        <v>11270.039499999999</v>
      </c>
      <c r="BT208" s="76">
        <f t="shared" si="184"/>
        <v>0</v>
      </c>
      <c r="BU208" s="76">
        <f t="shared" si="185"/>
        <v>4729.0316666666658</v>
      </c>
      <c r="BV208" s="76">
        <f t="shared" si="186"/>
        <v>15999.071166666665</v>
      </c>
      <c r="BW208" s="173">
        <f t="shared" si="187"/>
        <v>191988.85399999999</v>
      </c>
      <c r="BX208" s="370" t="s">
        <v>271</v>
      </c>
      <c r="BY208" s="303"/>
    </row>
    <row r="209" spans="1:77" s="11" customFormat="1" ht="14.25" customHeight="1" x14ac:dyDescent="0.3">
      <c r="A209" s="242">
        <v>6</v>
      </c>
      <c r="B209" s="69" t="s">
        <v>276</v>
      </c>
      <c r="C209" s="69" t="s">
        <v>228</v>
      </c>
      <c r="D209" s="70" t="s">
        <v>61</v>
      </c>
      <c r="E209" s="71" t="s">
        <v>66</v>
      </c>
      <c r="F209" s="86">
        <v>111</v>
      </c>
      <c r="G209" s="87">
        <v>44071</v>
      </c>
      <c r="H209" s="88">
        <v>45897</v>
      </c>
      <c r="I209" s="86" t="s">
        <v>183</v>
      </c>
      <c r="J209" s="70">
        <v>1</v>
      </c>
      <c r="K209" s="70" t="s">
        <v>72</v>
      </c>
      <c r="L209" s="89">
        <v>12.09</v>
      </c>
      <c r="M209" s="70">
        <v>4.8600000000000003</v>
      </c>
      <c r="N209" s="75">
        <v>17697</v>
      </c>
      <c r="O209" s="76">
        <f t="shared" si="415"/>
        <v>86007.420000000013</v>
      </c>
      <c r="P209" s="43">
        <v>0</v>
      </c>
      <c r="Q209" s="70"/>
      <c r="R209" s="70"/>
      <c r="S209" s="70">
        <v>0</v>
      </c>
      <c r="T209" s="70">
        <v>2</v>
      </c>
      <c r="U209" s="70"/>
      <c r="V209" s="70">
        <f t="shared" si="335"/>
        <v>0</v>
      </c>
      <c r="W209" s="70">
        <f t="shared" si="248"/>
        <v>2</v>
      </c>
      <c r="X209" s="70">
        <f t="shared" si="248"/>
        <v>0</v>
      </c>
      <c r="Y209" s="76">
        <f t="shared" si="173"/>
        <v>0</v>
      </c>
      <c r="Z209" s="76">
        <f t="shared" si="174"/>
        <v>0</v>
      </c>
      <c r="AA209" s="76">
        <f t="shared" si="175"/>
        <v>0</v>
      </c>
      <c r="AB209" s="76">
        <f t="shared" si="176"/>
        <v>0</v>
      </c>
      <c r="AC209" s="76">
        <f t="shared" si="177"/>
        <v>9556.380000000001</v>
      </c>
      <c r="AD209" s="76">
        <f t="shared" si="178"/>
        <v>0</v>
      </c>
      <c r="AE209" s="76">
        <f t="shared" si="179"/>
        <v>9556.380000000001</v>
      </c>
      <c r="AF209" s="76">
        <f t="shared" si="189"/>
        <v>4778.1900000000005</v>
      </c>
      <c r="AG209" s="76">
        <f t="shared" ref="AG209:AG246" si="423">(AE209+AF209)*10%</f>
        <v>1433.4570000000003</v>
      </c>
      <c r="AH209" s="76">
        <f t="shared" si="192"/>
        <v>393.26666666666665</v>
      </c>
      <c r="AI209" s="76">
        <f t="shared" si="327"/>
        <v>16161.293666666668</v>
      </c>
      <c r="AJ209" s="84"/>
      <c r="AK209" s="84"/>
      <c r="AL209" s="84"/>
      <c r="AM209" s="83"/>
      <c r="AN209" s="78">
        <f t="shared" si="194"/>
        <v>0</v>
      </c>
      <c r="AO209" s="83"/>
      <c r="AP209" s="78">
        <f t="shared" si="195"/>
        <v>0</v>
      </c>
      <c r="AQ209" s="78">
        <f t="shared" si="420"/>
        <v>0</v>
      </c>
      <c r="AR209" s="78">
        <f t="shared" si="160"/>
        <v>0</v>
      </c>
      <c r="AS209" s="83"/>
      <c r="AT209" s="78">
        <f t="shared" si="196"/>
        <v>0</v>
      </c>
      <c r="AU209" s="83"/>
      <c r="AV209" s="78">
        <f t="shared" si="197"/>
        <v>0</v>
      </c>
      <c r="AW209" s="77">
        <f t="shared" si="332"/>
        <v>0</v>
      </c>
      <c r="AX209" s="78">
        <f t="shared" si="332"/>
        <v>0</v>
      </c>
      <c r="AY209" s="77">
        <f t="shared" si="333"/>
        <v>0</v>
      </c>
      <c r="AZ209" s="78">
        <f t="shared" si="333"/>
        <v>0</v>
      </c>
      <c r="BA209" s="84"/>
      <c r="BB209" s="84"/>
      <c r="BC209" s="84"/>
      <c r="BD209" s="85"/>
      <c r="BE209" s="78">
        <f t="shared" si="198"/>
        <v>0</v>
      </c>
      <c r="BF209" s="70"/>
      <c r="BG209" s="70"/>
      <c r="BH209" s="70"/>
      <c r="BI209" s="76">
        <f t="shared" si="199"/>
        <v>0</v>
      </c>
      <c r="BJ209" s="76"/>
      <c r="BK209" s="76">
        <f>(O209/18*BJ209)*30%</f>
        <v>0</v>
      </c>
      <c r="BL209" s="76"/>
      <c r="BM209" s="76">
        <f t="shared" si="418"/>
        <v>0</v>
      </c>
      <c r="BN209" s="76">
        <f t="shared" si="182"/>
        <v>2</v>
      </c>
      <c r="BO209" s="76">
        <f>(AE209+AF209)*35%</f>
        <v>5017.0995000000003</v>
      </c>
      <c r="BP209" s="339"/>
      <c r="BQ209" s="101">
        <f t="shared" si="191"/>
        <v>0</v>
      </c>
      <c r="BR209" s="76">
        <f t="shared" si="202"/>
        <v>5017.0995000000003</v>
      </c>
      <c r="BS209" s="76">
        <f t="shared" si="183"/>
        <v>11383.103666666668</v>
      </c>
      <c r="BT209" s="76">
        <f t="shared" si="184"/>
        <v>0</v>
      </c>
      <c r="BU209" s="76">
        <f t="shared" si="185"/>
        <v>9795.2895000000008</v>
      </c>
      <c r="BV209" s="76">
        <f t="shared" si="186"/>
        <v>21178.393166666669</v>
      </c>
      <c r="BW209" s="173">
        <f t="shared" si="187"/>
        <v>254140.71800000002</v>
      </c>
      <c r="BX209" s="370" t="s">
        <v>270</v>
      </c>
      <c r="BY209" s="303"/>
    </row>
    <row r="210" spans="1:77" s="3" customFormat="1" ht="14.25" customHeight="1" x14ac:dyDescent="0.3">
      <c r="A210" s="243">
        <v>7</v>
      </c>
      <c r="B210" s="48" t="s">
        <v>171</v>
      </c>
      <c r="C210" s="48" t="s">
        <v>406</v>
      </c>
      <c r="D210" s="43" t="s">
        <v>61</v>
      </c>
      <c r="E210" s="93" t="s">
        <v>172</v>
      </c>
      <c r="F210" s="86">
        <v>104</v>
      </c>
      <c r="G210" s="87">
        <v>43823</v>
      </c>
      <c r="H210" s="87">
        <v>45650</v>
      </c>
      <c r="I210" s="86" t="s">
        <v>186</v>
      </c>
      <c r="J210" s="43" t="s">
        <v>58</v>
      </c>
      <c r="K210" s="43" t="s">
        <v>64</v>
      </c>
      <c r="L210" s="89">
        <v>26.02</v>
      </c>
      <c r="M210" s="89">
        <v>5.41</v>
      </c>
      <c r="N210" s="75">
        <v>17697</v>
      </c>
      <c r="O210" s="76">
        <f t="shared" si="415"/>
        <v>95740.77</v>
      </c>
      <c r="P210" s="43">
        <v>0</v>
      </c>
      <c r="Q210" s="43"/>
      <c r="R210" s="43"/>
      <c r="S210" s="43">
        <v>0</v>
      </c>
      <c r="T210" s="43">
        <v>1</v>
      </c>
      <c r="U210" s="43"/>
      <c r="V210" s="70">
        <f t="shared" si="335"/>
        <v>0</v>
      </c>
      <c r="W210" s="70">
        <f t="shared" si="248"/>
        <v>1</v>
      </c>
      <c r="X210" s="70">
        <f t="shared" si="248"/>
        <v>0</v>
      </c>
      <c r="Y210" s="76">
        <f t="shared" si="173"/>
        <v>0</v>
      </c>
      <c r="Z210" s="76">
        <f t="shared" si="174"/>
        <v>0</v>
      </c>
      <c r="AA210" s="76">
        <f t="shared" si="175"/>
        <v>0</v>
      </c>
      <c r="AB210" s="76">
        <f t="shared" si="176"/>
        <v>0</v>
      </c>
      <c r="AC210" s="76">
        <f t="shared" si="177"/>
        <v>5318.9316666666673</v>
      </c>
      <c r="AD210" s="76">
        <f t="shared" si="178"/>
        <v>0</v>
      </c>
      <c r="AE210" s="76">
        <f t="shared" si="179"/>
        <v>5318.9316666666673</v>
      </c>
      <c r="AF210" s="76">
        <f t="shared" si="189"/>
        <v>2659.4658333333336</v>
      </c>
      <c r="AG210" s="76">
        <f t="shared" si="423"/>
        <v>797.83975000000009</v>
      </c>
      <c r="AH210" s="76">
        <f t="shared" si="192"/>
        <v>196.63333333333333</v>
      </c>
      <c r="AI210" s="76">
        <f t="shared" si="327"/>
        <v>8972.8705833333333</v>
      </c>
      <c r="AJ210" s="82"/>
      <c r="AK210" s="82"/>
      <c r="AL210" s="82"/>
      <c r="AM210" s="99"/>
      <c r="AN210" s="78">
        <f t="shared" si="194"/>
        <v>0</v>
      </c>
      <c r="AO210" s="99"/>
      <c r="AP210" s="78">
        <f t="shared" si="195"/>
        <v>0</v>
      </c>
      <c r="AQ210" s="78">
        <f t="shared" si="420"/>
        <v>0</v>
      </c>
      <c r="AR210" s="78">
        <f t="shared" si="160"/>
        <v>0</v>
      </c>
      <c r="AS210" s="99"/>
      <c r="AT210" s="78">
        <f t="shared" si="196"/>
        <v>0</v>
      </c>
      <c r="AU210" s="99"/>
      <c r="AV210" s="78">
        <f t="shared" si="197"/>
        <v>0</v>
      </c>
      <c r="AW210" s="77">
        <f t="shared" si="332"/>
        <v>0</v>
      </c>
      <c r="AX210" s="78">
        <f t="shared" si="332"/>
        <v>0</v>
      </c>
      <c r="AY210" s="77">
        <f t="shared" si="333"/>
        <v>0</v>
      </c>
      <c r="AZ210" s="78">
        <f t="shared" si="333"/>
        <v>0</v>
      </c>
      <c r="BA210" s="100"/>
      <c r="BB210" s="177"/>
      <c r="BC210" s="177"/>
      <c r="BD210" s="177"/>
      <c r="BE210" s="78">
        <f t="shared" si="198"/>
        <v>0</v>
      </c>
      <c r="BF210" s="43"/>
      <c r="BG210" s="43"/>
      <c r="BH210" s="43"/>
      <c r="BI210" s="76">
        <f t="shared" si="199"/>
        <v>0</v>
      </c>
      <c r="BJ210" s="101"/>
      <c r="BK210" s="76">
        <f t="shared" ref="BK210" si="424">(O210/18*BJ210)*1.25*30%</f>
        <v>0</v>
      </c>
      <c r="BL210" s="101"/>
      <c r="BM210" s="101">
        <f t="shared" si="418"/>
        <v>0</v>
      </c>
      <c r="BN210" s="76">
        <f t="shared" si="182"/>
        <v>1</v>
      </c>
      <c r="BO210" s="76">
        <f t="shared" si="201"/>
        <v>3191.3590000000004</v>
      </c>
      <c r="BP210" s="378"/>
      <c r="BQ210" s="101">
        <f t="shared" si="191"/>
        <v>0</v>
      </c>
      <c r="BR210" s="76">
        <f t="shared" si="202"/>
        <v>3191.3590000000004</v>
      </c>
      <c r="BS210" s="76">
        <f t="shared" si="183"/>
        <v>6313.4047500000006</v>
      </c>
      <c r="BT210" s="76">
        <f t="shared" si="184"/>
        <v>0</v>
      </c>
      <c r="BU210" s="76">
        <f t="shared" si="185"/>
        <v>5850.824833333334</v>
      </c>
      <c r="BV210" s="76">
        <f t="shared" si="186"/>
        <v>12164.229583333334</v>
      </c>
      <c r="BW210" s="173">
        <f t="shared" si="187"/>
        <v>145970.755</v>
      </c>
      <c r="BX210" s="370" t="s">
        <v>339</v>
      </c>
      <c r="BY210" s="136"/>
    </row>
    <row r="211" spans="1:77" s="11" customFormat="1" ht="14.25" customHeight="1" x14ac:dyDescent="0.3">
      <c r="A211" s="242">
        <v>8</v>
      </c>
      <c r="B211" s="69" t="s">
        <v>75</v>
      </c>
      <c r="C211" s="69" t="s">
        <v>230</v>
      </c>
      <c r="D211" s="70" t="s">
        <v>61</v>
      </c>
      <c r="E211" s="75" t="s">
        <v>76</v>
      </c>
      <c r="F211" s="86">
        <v>82</v>
      </c>
      <c r="G211" s="87">
        <v>43304</v>
      </c>
      <c r="H211" s="87">
        <v>45130</v>
      </c>
      <c r="I211" s="86" t="s">
        <v>185</v>
      </c>
      <c r="J211" s="70" t="s">
        <v>58</v>
      </c>
      <c r="K211" s="70" t="s">
        <v>64</v>
      </c>
      <c r="L211" s="74">
        <v>26.04</v>
      </c>
      <c r="M211" s="70">
        <v>5.41</v>
      </c>
      <c r="N211" s="75">
        <v>17697</v>
      </c>
      <c r="O211" s="76">
        <f t="shared" si="415"/>
        <v>95740.77</v>
      </c>
      <c r="P211" s="43">
        <v>0</v>
      </c>
      <c r="Q211" s="70"/>
      <c r="R211" s="70"/>
      <c r="S211" s="70">
        <v>1</v>
      </c>
      <c r="T211" s="70"/>
      <c r="U211" s="70"/>
      <c r="V211" s="70">
        <f t="shared" si="335"/>
        <v>1</v>
      </c>
      <c r="W211" s="70">
        <f t="shared" si="248"/>
        <v>0</v>
      </c>
      <c r="X211" s="70">
        <f t="shared" si="248"/>
        <v>0</v>
      </c>
      <c r="Y211" s="76">
        <f t="shared" si="173"/>
        <v>0</v>
      </c>
      <c r="Z211" s="76">
        <f t="shared" si="174"/>
        <v>0</v>
      </c>
      <c r="AA211" s="76">
        <f t="shared" si="175"/>
        <v>0</v>
      </c>
      <c r="AB211" s="76">
        <f t="shared" si="176"/>
        <v>5318.9316666666673</v>
      </c>
      <c r="AC211" s="76">
        <f t="shared" si="177"/>
        <v>0</v>
      </c>
      <c r="AD211" s="76">
        <f t="shared" si="178"/>
        <v>0</v>
      </c>
      <c r="AE211" s="76">
        <f t="shared" si="179"/>
        <v>5318.9316666666673</v>
      </c>
      <c r="AF211" s="76">
        <f t="shared" si="189"/>
        <v>2659.4658333333336</v>
      </c>
      <c r="AG211" s="76">
        <f t="shared" ref="AG211" si="425">(AE211+AF211)*10%</f>
        <v>797.83975000000009</v>
      </c>
      <c r="AH211" s="76">
        <f t="shared" si="192"/>
        <v>196.63333333333333</v>
      </c>
      <c r="AI211" s="76">
        <f t="shared" si="327"/>
        <v>8972.8705833333333</v>
      </c>
      <c r="AJ211" s="84"/>
      <c r="AK211" s="84"/>
      <c r="AL211" s="84"/>
      <c r="AM211" s="83"/>
      <c r="AN211" s="78">
        <f t="shared" si="194"/>
        <v>0</v>
      </c>
      <c r="AO211" s="83"/>
      <c r="AP211" s="78">
        <f t="shared" si="195"/>
        <v>0</v>
      </c>
      <c r="AQ211" s="78">
        <f t="shared" si="420"/>
        <v>0</v>
      </c>
      <c r="AR211" s="78">
        <f t="shared" si="160"/>
        <v>0</v>
      </c>
      <c r="AS211" s="83"/>
      <c r="AT211" s="78">
        <f t="shared" si="196"/>
        <v>0</v>
      </c>
      <c r="AU211" s="78"/>
      <c r="AV211" s="78">
        <f t="shared" si="197"/>
        <v>0</v>
      </c>
      <c r="AW211" s="77">
        <f t="shared" si="332"/>
        <v>0</v>
      </c>
      <c r="AX211" s="78">
        <f t="shared" si="332"/>
        <v>0</v>
      </c>
      <c r="AY211" s="77">
        <f t="shared" si="333"/>
        <v>0</v>
      </c>
      <c r="AZ211" s="78">
        <f t="shared" si="333"/>
        <v>0</v>
      </c>
      <c r="BA211" s="84"/>
      <c r="BB211" s="84"/>
      <c r="BC211" s="84"/>
      <c r="BD211" s="84"/>
      <c r="BE211" s="78">
        <f t="shared" si="198"/>
        <v>0</v>
      </c>
      <c r="BF211" s="70"/>
      <c r="BG211" s="70"/>
      <c r="BH211" s="70"/>
      <c r="BI211" s="76">
        <f t="shared" si="199"/>
        <v>0</v>
      </c>
      <c r="BJ211" s="76"/>
      <c r="BK211" s="76">
        <f t="shared" ref="BK211" si="426">(O211/18*BJ211)*30%</f>
        <v>0</v>
      </c>
      <c r="BL211" s="76"/>
      <c r="BM211" s="76">
        <f t="shared" si="418"/>
        <v>0</v>
      </c>
      <c r="BN211" s="76">
        <f t="shared" si="182"/>
        <v>1</v>
      </c>
      <c r="BO211" s="76">
        <f t="shared" si="201"/>
        <v>3191.3590000000004</v>
      </c>
      <c r="BP211" s="339"/>
      <c r="BQ211" s="101">
        <f t="shared" si="191"/>
        <v>0</v>
      </c>
      <c r="BR211" s="76">
        <f t="shared" si="202"/>
        <v>3191.3590000000004</v>
      </c>
      <c r="BS211" s="76">
        <f t="shared" si="183"/>
        <v>6313.4047500000006</v>
      </c>
      <c r="BT211" s="76">
        <f t="shared" si="184"/>
        <v>0</v>
      </c>
      <c r="BU211" s="76">
        <f t="shared" si="185"/>
        <v>5850.824833333334</v>
      </c>
      <c r="BV211" s="76">
        <f t="shared" si="186"/>
        <v>12164.229583333334</v>
      </c>
      <c r="BW211" s="173">
        <f t="shared" si="187"/>
        <v>145970.755</v>
      </c>
      <c r="BX211" s="370" t="s">
        <v>344</v>
      </c>
      <c r="BY211" s="306"/>
    </row>
    <row r="212" spans="1:77" s="11" customFormat="1" ht="14.25" customHeight="1" x14ac:dyDescent="0.3">
      <c r="A212" s="243">
        <v>9</v>
      </c>
      <c r="B212" s="69" t="s">
        <v>75</v>
      </c>
      <c r="C212" s="69" t="s">
        <v>422</v>
      </c>
      <c r="D212" s="70" t="s">
        <v>61</v>
      </c>
      <c r="E212" s="75" t="s">
        <v>76</v>
      </c>
      <c r="F212" s="86">
        <v>82</v>
      </c>
      <c r="G212" s="87">
        <v>43304</v>
      </c>
      <c r="H212" s="87">
        <v>45130</v>
      </c>
      <c r="I212" s="86" t="s">
        <v>185</v>
      </c>
      <c r="J212" s="70" t="s">
        <v>58</v>
      </c>
      <c r="K212" s="70" t="s">
        <v>64</v>
      </c>
      <c r="L212" s="74">
        <v>26.04</v>
      </c>
      <c r="M212" s="70">
        <v>5.41</v>
      </c>
      <c r="N212" s="75">
        <v>17697</v>
      </c>
      <c r="O212" s="76">
        <f t="shared" si="415"/>
        <v>95740.77</v>
      </c>
      <c r="P212" s="43">
        <v>0</v>
      </c>
      <c r="Q212" s="70"/>
      <c r="R212" s="70"/>
      <c r="S212" s="70">
        <v>1</v>
      </c>
      <c r="T212" s="70"/>
      <c r="U212" s="70"/>
      <c r="V212" s="70">
        <f t="shared" si="335"/>
        <v>1</v>
      </c>
      <c r="W212" s="70">
        <f t="shared" si="248"/>
        <v>0</v>
      </c>
      <c r="X212" s="70">
        <f t="shared" si="248"/>
        <v>0</v>
      </c>
      <c r="Y212" s="76">
        <f t="shared" si="173"/>
        <v>0</v>
      </c>
      <c r="Z212" s="76">
        <f t="shared" si="174"/>
        <v>0</v>
      </c>
      <c r="AA212" s="76">
        <f t="shared" si="175"/>
        <v>0</v>
      </c>
      <c r="AB212" s="76">
        <f t="shared" si="176"/>
        <v>5318.9316666666673</v>
      </c>
      <c r="AC212" s="76">
        <f t="shared" si="177"/>
        <v>0</v>
      </c>
      <c r="AD212" s="76">
        <f t="shared" si="178"/>
        <v>0</v>
      </c>
      <c r="AE212" s="76">
        <f t="shared" si="179"/>
        <v>5318.9316666666673</v>
      </c>
      <c r="AF212" s="76">
        <f t="shared" si="189"/>
        <v>2659.4658333333336</v>
      </c>
      <c r="AG212" s="76">
        <f t="shared" si="423"/>
        <v>797.83975000000009</v>
      </c>
      <c r="AH212" s="76">
        <f t="shared" si="192"/>
        <v>196.63333333333333</v>
      </c>
      <c r="AI212" s="76">
        <f t="shared" si="327"/>
        <v>8972.8705833333333</v>
      </c>
      <c r="AJ212" s="84"/>
      <c r="AK212" s="84"/>
      <c r="AL212" s="84"/>
      <c r="AM212" s="83"/>
      <c r="AN212" s="78">
        <f t="shared" si="194"/>
        <v>0</v>
      </c>
      <c r="AO212" s="83"/>
      <c r="AP212" s="78">
        <f t="shared" si="195"/>
        <v>0</v>
      </c>
      <c r="AQ212" s="78">
        <f t="shared" ref="AQ212:AQ216" si="427">AM212+AO212</f>
        <v>0</v>
      </c>
      <c r="AR212" s="78">
        <f t="shared" si="160"/>
        <v>0</v>
      </c>
      <c r="AS212" s="83"/>
      <c r="AT212" s="78">
        <f t="shared" si="196"/>
        <v>0</v>
      </c>
      <c r="AU212" s="78"/>
      <c r="AV212" s="78">
        <f t="shared" si="197"/>
        <v>0</v>
      </c>
      <c r="AW212" s="77">
        <f t="shared" si="332"/>
        <v>0</v>
      </c>
      <c r="AX212" s="78">
        <f t="shared" si="332"/>
        <v>0</v>
      </c>
      <c r="AY212" s="77">
        <f t="shared" si="333"/>
        <v>0</v>
      </c>
      <c r="AZ212" s="78">
        <f t="shared" si="333"/>
        <v>0</v>
      </c>
      <c r="BA212" s="84"/>
      <c r="BB212" s="84"/>
      <c r="BC212" s="84"/>
      <c r="BD212" s="84"/>
      <c r="BE212" s="78">
        <f t="shared" si="198"/>
        <v>0</v>
      </c>
      <c r="BF212" s="70"/>
      <c r="BG212" s="70"/>
      <c r="BH212" s="70"/>
      <c r="BI212" s="76">
        <f t="shared" si="199"/>
        <v>0</v>
      </c>
      <c r="BJ212" s="76"/>
      <c r="BK212" s="76">
        <f t="shared" ref="BK212:BK214" si="428">(O212/18*BJ212)*30%</f>
        <v>0</v>
      </c>
      <c r="BL212" s="76"/>
      <c r="BM212" s="76">
        <f t="shared" si="418"/>
        <v>0</v>
      </c>
      <c r="BN212" s="76">
        <f t="shared" si="182"/>
        <v>1</v>
      </c>
      <c r="BO212" s="76">
        <f t="shared" si="201"/>
        <v>3191.3590000000004</v>
      </c>
      <c r="BP212" s="339"/>
      <c r="BQ212" s="101">
        <f t="shared" si="191"/>
        <v>0</v>
      </c>
      <c r="BR212" s="76">
        <f t="shared" si="202"/>
        <v>3191.3590000000004</v>
      </c>
      <c r="BS212" s="76">
        <f t="shared" si="183"/>
        <v>6313.4047500000006</v>
      </c>
      <c r="BT212" s="76">
        <f t="shared" si="184"/>
        <v>0</v>
      </c>
      <c r="BU212" s="76">
        <f t="shared" si="185"/>
        <v>5850.824833333334</v>
      </c>
      <c r="BV212" s="76">
        <f t="shared" si="186"/>
        <v>12164.229583333334</v>
      </c>
      <c r="BW212" s="173">
        <f t="shared" si="187"/>
        <v>145970.755</v>
      </c>
      <c r="BX212" s="370" t="s">
        <v>344</v>
      </c>
      <c r="BY212" s="306"/>
    </row>
    <row r="213" spans="1:77" s="11" customFormat="1" ht="14.25" customHeight="1" x14ac:dyDescent="0.3">
      <c r="A213" s="242">
        <v>10</v>
      </c>
      <c r="B213" s="69" t="s">
        <v>75</v>
      </c>
      <c r="C213" s="69" t="s">
        <v>181</v>
      </c>
      <c r="D213" s="70" t="s">
        <v>61</v>
      </c>
      <c r="E213" s="75" t="s">
        <v>76</v>
      </c>
      <c r="F213" s="86">
        <v>82</v>
      </c>
      <c r="G213" s="87">
        <v>43304</v>
      </c>
      <c r="H213" s="87">
        <v>45130</v>
      </c>
      <c r="I213" s="86" t="s">
        <v>185</v>
      </c>
      <c r="J213" s="70" t="s">
        <v>58</v>
      </c>
      <c r="K213" s="70" t="s">
        <v>64</v>
      </c>
      <c r="L213" s="74">
        <v>26.04</v>
      </c>
      <c r="M213" s="70">
        <v>5.41</v>
      </c>
      <c r="N213" s="75">
        <v>17697</v>
      </c>
      <c r="O213" s="76">
        <f t="shared" si="415"/>
        <v>95740.77</v>
      </c>
      <c r="P213" s="43">
        <v>0</v>
      </c>
      <c r="Q213" s="70"/>
      <c r="R213" s="70"/>
      <c r="S213" s="70">
        <v>1</v>
      </c>
      <c r="T213" s="70"/>
      <c r="U213" s="70"/>
      <c r="V213" s="70">
        <f t="shared" si="335"/>
        <v>1</v>
      </c>
      <c r="W213" s="70">
        <f t="shared" si="248"/>
        <v>0</v>
      </c>
      <c r="X213" s="70">
        <f t="shared" si="248"/>
        <v>0</v>
      </c>
      <c r="Y213" s="76">
        <f t="shared" si="173"/>
        <v>0</v>
      </c>
      <c r="Z213" s="76">
        <f t="shared" si="174"/>
        <v>0</v>
      </c>
      <c r="AA213" s="76">
        <f t="shared" si="175"/>
        <v>0</v>
      </c>
      <c r="AB213" s="76">
        <f t="shared" si="176"/>
        <v>5318.9316666666673</v>
      </c>
      <c r="AC213" s="76">
        <f t="shared" si="177"/>
        <v>0</v>
      </c>
      <c r="AD213" s="76">
        <f t="shared" si="178"/>
        <v>0</v>
      </c>
      <c r="AE213" s="76">
        <f t="shared" si="179"/>
        <v>5318.9316666666673</v>
      </c>
      <c r="AF213" s="76">
        <f t="shared" si="189"/>
        <v>2659.4658333333336</v>
      </c>
      <c r="AG213" s="76">
        <f t="shared" ref="AG213" si="429">(AE213+AF213)*10%</f>
        <v>797.83975000000009</v>
      </c>
      <c r="AH213" s="76">
        <f t="shared" si="192"/>
        <v>196.63333333333333</v>
      </c>
      <c r="AI213" s="76">
        <f t="shared" si="327"/>
        <v>8972.8705833333333</v>
      </c>
      <c r="AJ213" s="84"/>
      <c r="AK213" s="84"/>
      <c r="AL213" s="84"/>
      <c r="AM213" s="83"/>
      <c r="AN213" s="78">
        <f t="shared" si="194"/>
        <v>0</v>
      </c>
      <c r="AO213" s="83"/>
      <c r="AP213" s="78">
        <f t="shared" si="195"/>
        <v>0</v>
      </c>
      <c r="AQ213" s="78">
        <f t="shared" ref="AQ213" si="430">AM213+AO213</f>
        <v>0</v>
      </c>
      <c r="AR213" s="78">
        <f t="shared" si="160"/>
        <v>0</v>
      </c>
      <c r="AS213" s="83"/>
      <c r="AT213" s="78">
        <f t="shared" si="196"/>
        <v>0</v>
      </c>
      <c r="AU213" s="78"/>
      <c r="AV213" s="78">
        <f t="shared" si="197"/>
        <v>0</v>
      </c>
      <c r="AW213" s="77">
        <f t="shared" si="332"/>
        <v>0</v>
      </c>
      <c r="AX213" s="78">
        <f t="shared" si="332"/>
        <v>0</v>
      </c>
      <c r="AY213" s="77">
        <f t="shared" si="333"/>
        <v>0</v>
      </c>
      <c r="AZ213" s="78">
        <f t="shared" si="333"/>
        <v>0</v>
      </c>
      <c r="BA213" s="84"/>
      <c r="BB213" s="84"/>
      <c r="BC213" s="84"/>
      <c r="BD213" s="84"/>
      <c r="BE213" s="78">
        <f t="shared" si="198"/>
        <v>0</v>
      </c>
      <c r="BF213" s="70"/>
      <c r="BG213" s="70"/>
      <c r="BH213" s="70"/>
      <c r="BI213" s="76">
        <f t="shared" si="199"/>
        <v>0</v>
      </c>
      <c r="BJ213" s="76"/>
      <c r="BK213" s="76">
        <f t="shared" ref="BK213" si="431">(O213/18*BJ213)*30%</f>
        <v>0</v>
      </c>
      <c r="BL213" s="76"/>
      <c r="BM213" s="76">
        <f t="shared" si="418"/>
        <v>0</v>
      </c>
      <c r="BN213" s="76">
        <f t="shared" si="182"/>
        <v>1</v>
      </c>
      <c r="BO213" s="76">
        <f t="shared" si="201"/>
        <v>3191.3590000000004</v>
      </c>
      <c r="BP213" s="339"/>
      <c r="BQ213" s="101">
        <f t="shared" si="191"/>
        <v>0</v>
      </c>
      <c r="BR213" s="76">
        <f t="shared" si="202"/>
        <v>3191.3590000000004</v>
      </c>
      <c r="BS213" s="76">
        <f t="shared" si="183"/>
        <v>6313.4047500000006</v>
      </c>
      <c r="BT213" s="76">
        <f t="shared" si="184"/>
        <v>0</v>
      </c>
      <c r="BU213" s="76">
        <f t="shared" si="185"/>
        <v>5850.824833333334</v>
      </c>
      <c r="BV213" s="76">
        <f t="shared" si="186"/>
        <v>12164.229583333334</v>
      </c>
      <c r="BW213" s="173">
        <f t="shared" si="187"/>
        <v>145970.755</v>
      </c>
      <c r="BX213" s="370" t="s">
        <v>344</v>
      </c>
      <c r="BY213" s="306"/>
    </row>
    <row r="214" spans="1:77" s="11" customFormat="1" ht="14.25" customHeight="1" x14ac:dyDescent="0.3">
      <c r="A214" s="243">
        <v>11</v>
      </c>
      <c r="B214" s="69" t="s">
        <v>75</v>
      </c>
      <c r="C214" s="69" t="s">
        <v>231</v>
      </c>
      <c r="D214" s="70" t="s">
        <v>61</v>
      </c>
      <c r="E214" s="75" t="s">
        <v>76</v>
      </c>
      <c r="F214" s="86">
        <v>82</v>
      </c>
      <c r="G214" s="87">
        <v>43304</v>
      </c>
      <c r="H214" s="87">
        <v>45130</v>
      </c>
      <c r="I214" s="86" t="s">
        <v>185</v>
      </c>
      <c r="J214" s="70" t="s">
        <v>58</v>
      </c>
      <c r="K214" s="70" t="s">
        <v>64</v>
      </c>
      <c r="L214" s="74">
        <v>26.04</v>
      </c>
      <c r="M214" s="70">
        <v>5.41</v>
      </c>
      <c r="N214" s="75">
        <v>17697</v>
      </c>
      <c r="O214" s="76">
        <f t="shared" si="415"/>
        <v>95740.77</v>
      </c>
      <c r="P214" s="43">
        <v>0</v>
      </c>
      <c r="Q214" s="70"/>
      <c r="R214" s="70"/>
      <c r="S214" s="70">
        <v>1</v>
      </c>
      <c r="T214" s="70"/>
      <c r="U214" s="70"/>
      <c r="V214" s="70">
        <f t="shared" si="335"/>
        <v>1</v>
      </c>
      <c r="W214" s="70">
        <f t="shared" si="248"/>
        <v>0</v>
      </c>
      <c r="X214" s="70">
        <f t="shared" si="248"/>
        <v>0</v>
      </c>
      <c r="Y214" s="76">
        <f t="shared" si="173"/>
        <v>0</v>
      </c>
      <c r="Z214" s="76">
        <f t="shared" si="174"/>
        <v>0</v>
      </c>
      <c r="AA214" s="76">
        <f t="shared" si="175"/>
        <v>0</v>
      </c>
      <c r="AB214" s="76">
        <f t="shared" si="176"/>
        <v>5318.9316666666673</v>
      </c>
      <c r="AC214" s="76">
        <f t="shared" si="177"/>
        <v>0</v>
      </c>
      <c r="AD214" s="76">
        <f t="shared" si="178"/>
        <v>0</v>
      </c>
      <c r="AE214" s="76">
        <f t="shared" si="179"/>
        <v>5318.9316666666673</v>
      </c>
      <c r="AF214" s="76">
        <f t="shared" si="189"/>
        <v>2659.4658333333336</v>
      </c>
      <c r="AG214" s="76">
        <f t="shared" si="423"/>
        <v>797.83975000000009</v>
      </c>
      <c r="AH214" s="76">
        <f t="shared" si="192"/>
        <v>196.63333333333333</v>
      </c>
      <c r="AI214" s="76">
        <f t="shared" si="327"/>
        <v>8972.8705833333333</v>
      </c>
      <c r="AJ214" s="84"/>
      <c r="AK214" s="84"/>
      <c r="AL214" s="84"/>
      <c r="AM214" s="83"/>
      <c r="AN214" s="78">
        <f t="shared" si="194"/>
        <v>0</v>
      </c>
      <c r="AO214" s="83"/>
      <c r="AP214" s="78">
        <f t="shared" si="195"/>
        <v>0</v>
      </c>
      <c r="AQ214" s="78">
        <f t="shared" si="427"/>
        <v>0</v>
      </c>
      <c r="AR214" s="78">
        <f t="shared" si="160"/>
        <v>0</v>
      </c>
      <c r="AS214" s="83"/>
      <c r="AT214" s="78">
        <f t="shared" si="196"/>
        <v>0</v>
      </c>
      <c r="AU214" s="78"/>
      <c r="AV214" s="78">
        <f t="shared" si="197"/>
        <v>0</v>
      </c>
      <c r="AW214" s="77">
        <f t="shared" si="332"/>
        <v>0</v>
      </c>
      <c r="AX214" s="78">
        <f t="shared" si="332"/>
        <v>0</v>
      </c>
      <c r="AY214" s="77">
        <f t="shared" si="333"/>
        <v>0</v>
      </c>
      <c r="AZ214" s="78">
        <f t="shared" si="333"/>
        <v>0</v>
      </c>
      <c r="BA214" s="84"/>
      <c r="BB214" s="84"/>
      <c r="BC214" s="84"/>
      <c r="BD214" s="84"/>
      <c r="BE214" s="78">
        <f t="shared" si="198"/>
        <v>0</v>
      </c>
      <c r="BF214" s="70"/>
      <c r="BG214" s="70"/>
      <c r="BH214" s="70"/>
      <c r="BI214" s="76">
        <f t="shared" si="199"/>
        <v>0</v>
      </c>
      <c r="BJ214" s="76"/>
      <c r="BK214" s="76">
        <f t="shared" si="428"/>
        <v>0</v>
      </c>
      <c r="BL214" s="76"/>
      <c r="BM214" s="76">
        <f t="shared" si="418"/>
        <v>0</v>
      </c>
      <c r="BN214" s="76">
        <f t="shared" si="182"/>
        <v>1</v>
      </c>
      <c r="BO214" s="76">
        <f t="shared" si="201"/>
        <v>3191.3590000000004</v>
      </c>
      <c r="BP214" s="339"/>
      <c r="BQ214" s="101">
        <f t="shared" si="191"/>
        <v>0</v>
      </c>
      <c r="BR214" s="76">
        <f t="shared" si="202"/>
        <v>3191.3590000000004</v>
      </c>
      <c r="BS214" s="76">
        <f t="shared" si="183"/>
        <v>6313.4047500000006</v>
      </c>
      <c r="BT214" s="76">
        <f t="shared" si="184"/>
        <v>0</v>
      </c>
      <c r="BU214" s="76">
        <f t="shared" si="185"/>
        <v>5850.824833333334</v>
      </c>
      <c r="BV214" s="76">
        <f t="shared" si="186"/>
        <v>12164.229583333334</v>
      </c>
      <c r="BW214" s="173">
        <f t="shared" si="187"/>
        <v>145970.755</v>
      </c>
      <c r="BX214" s="370" t="s">
        <v>344</v>
      </c>
      <c r="BY214" s="306"/>
    </row>
    <row r="215" spans="1:77" s="11" customFormat="1" ht="14.25" customHeight="1" x14ac:dyDescent="0.3">
      <c r="A215" s="243">
        <v>6</v>
      </c>
      <c r="B215" s="48" t="s">
        <v>77</v>
      </c>
      <c r="C215" s="48" t="s">
        <v>479</v>
      </c>
      <c r="D215" s="70" t="s">
        <v>61</v>
      </c>
      <c r="E215" s="71" t="s">
        <v>162</v>
      </c>
      <c r="F215" s="86">
        <v>78</v>
      </c>
      <c r="G215" s="87">
        <v>43304</v>
      </c>
      <c r="H215" s="87">
        <v>45130</v>
      </c>
      <c r="I215" s="86" t="s">
        <v>182</v>
      </c>
      <c r="J215" s="70" t="s">
        <v>58</v>
      </c>
      <c r="K215" s="70" t="s">
        <v>64</v>
      </c>
      <c r="L215" s="74">
        <v>28.03</v>
      </c>
      <c r="M215" s="70">
        <v>5.41</v>
      </c>
      <c r="N215" s="75">
        <v>17697</v>
      </c>
      <c r="O215" s="76">
        <v>95740.77</v>
      </c>
      <c r="P215" s="70">
        <v>0</v>
      </c>
      <c r="Q215" s="70"/>
      <c r="R215" s="70"/>
      <c r="S215" s="70"/>
      <c r="T215" s="70">
        <v>5</v>
      </c>
      <c r="U215" s="70"/>
      <c r="V215" s="70">
        <f t="shared" ref="V215" si="432">SUM(P215+S215)</f>
        <v>0</v>
      </c>
      <c r="W215" s="70">
        <f t="shared" si="248"/>
        <v>5</v>
      </c>
      <c r="X215" s="70">
        <f t="shared" si="248"/>
        <v>0</v>
      </c>
      <c r="Y215" s="76">
        <f t="shared" ref="Y215" si="433">SUM(O215/18*P215)</f>
        <v>0</v>
      </c>
      <c r="Z215" s="76">
        <f t="shared" ref="Z215" si="434">SUM(O215/18*Q215)</f>
        <v>0</v>
      </c>
      <c r="AA215" s="76">
        <f t="shared" ref="AA215" si="435">SUM(O215/18*R215)</f>
        <v>0</v>
      </c>
      <c r="AB215" s="76">
        <f t="shared" ref="AB215" si="436">SUM(O215/18*S215)</f>
        <v>0</v>
      </c>
      <c r="AC215" s="76">
        <f t="shared" ref="AC215" si="437">SUM(O215/18*T215)</f>
        <v>26594.658333333336</v>
      </c>
      <c r="AD215" s="76">
        <f t="shared" ref="AD215" si="438">SUM(O215/18*U215)</f>
        <v>0</v>
      </c>
      <c r="AE215" s="76">
        <f t="shared" si="179"/>
        <v>26594.658333333336</v>
      </c>
      <c r="AF215" s="76">
        <f t="shared" si="189"/>
        <v>13297.329166666668</v>
      </c>
      <c r="AG215" s="101"/>
      <c r="AH215" s="76">
        <f t="shared" si="192"/>
        <v>983.16666666666663</v>
      </c>
      <c r="AI215" s="76">
        <f t="shared" si="327"/>
        <v>40875.154166666674</v>
      </c>
      <c r="AJ215" s="100"/>
      <c r="AK215" s="82"/>
      <c r="AL215" s="82"/>
      <c r="AM215" s="83"/>
      <c r="AN215" s="78">
        <f t="shared" si="194"/>
        <v>0</v>
      </c>
      <c r="AO215" s="83">
        <v>0</v>
      </c>
      <c r="AP215" s="78">
        <f t="shared" si="195"/>
        <v>0</v>
      </c>
      <c r="AQ215" s="78">
        <f t="shared" si="427"/>
        <v>0</v>
      </c>
      <c r="AR215" s="78">
        <f t="shared" ref="AR215" si="439">AN215+AP215</f>
        <v>0</v>
      </c>
      <c r="AS215" s="83"/>
      <c r="AT215" s="78">
        <f t="shared" si="196"/>
        <v>0</v>
      </c>
      <c r="AU215" s="78"/>
      <c r="AV215" s="78">
        <f t="shared" si="197"/>
        <v>0</v>
      </c>
      <c r="AW215" s="77">
        <f t="shared" si="332"/>
        <v>0</v>
      </c>
      <c r="AX215" s="78">
        <f t="shared" si="332"/>
        <v>0</v>
      </c>
      <c r="AY215" s="77">
        <f t="shared" si="333"/>
        <v>0</v>
      </c>
      <c r="AZ215" s="78">
        <f t="shared" si="333"/>
        <v>0</v>
      </c>
      <c r="BA215" s="84"/>
      <c r="BB215" s="84"/>
      <c r="BC215" s="84"/>
      <c r="BD215" s="84"/>
      <c r="BE215" s="78">
        <f t="shared" si="198"/>
        <v>0</v>
      </c>
      <c r="BF215" s="70"/>
      <c r="BG215" s="70"/>
      <c r="BH215" s="70"/>
      <c r="BI215" s="76">
        <f t="shared" ref="BI215" si="440">SUM(N215*BF215*20%)+(N215*BG215)*30%</f>
        <v>0</v>
      </c>
      <c r="BJ215" s="76"/>
      <c r="BK215" s="76">
        <f t="shared" ref="BK215" si="441">(O215/18*BJ215)*1.25*30%</f>
        <v>0</v>
      </c>
      <c r="BL215" s="76"/>
      <c r="BM215" s="76">
        <f t="shared" si="418"/>
        <v>0</v>
      </c>
      <c r="BN215" s="76">
        <f t="shared" si="182"/>
        <v>5</v>
      </c>
      <c r="BO215" s="76">
        <f t="shared" si="201"/>
        <v>15956.795000000002</v>
      </c>
      <c r="BP215" s="339"/>
      <c r="BQ215" s="101">
        <f t="shared" si="191"/>
        <v>0</v>
      </c>
      <c r="BR215" s="76">
        <f t="shared" si="202"/>
        <v>15956.795000000002</v>
      </c>
      <c r="BS215" s="76">
        <f t="shared" si="183"/>
        <v>27577.825000000004</v>
      </c>
      <c r="BT215" s="76">
        <f t="shared" si="184"/>
        <v>0</v>
      </c>
      <c r="BU215" s="76">
        <f t="shared" si="185"/>
        <v>29254.124166666668</v>
      </c>
      <c r="BV215" s="76">
        <f t="shared" si="186"/>
        <v>56831.949166666673</v>
      </c>
      <c r="BW215" s="173">
        <f t="shared" si="187"/>
        <v>681983.39000000013</v>
      </c>
      <c r="BX215" s="370" t="s">
        <v>266</v>
      </c>
      <c r="BY215" s="306"/>
    </row>
    <row r="216" spans="1:77" s="11" customFormat="1" ht="14.25" customHeight="1" x14ac:dyDescent="0.3">
      <c r="A216" s="243">
        <v>6</v>
      </c>
      <c r="B216" s="48" t="s">
        <v>77</v>
      </c>
      <c r="C216" s="48" t="s">
        <v>129</v>
      </c>
      <c r="D216" s="70" t="s">
        <v>61</v>
      </c>
      <c r="E216" s="71" t="s">
        <v>162</v>
      </c>
      <c r="F216" s="86">
        <v>78</v>
      </c>
      <c r="G216" s="87">
        <v>43304</v>
      </c>
      <c r="H216" s="87">
        <v>45130</v>
      </c>
      <c r="I216" s="86" t="s">
        <v>182</v>
      </c>
      <c r="J216" s="70" t="s">
        <v>58</v>
      </c>
      <c r="K216" s="70" t="s">
        <v>64</v>
      </c>
      <c r="L216" s="74">
        <v>28.03</v>
      </c>
      <c r="M216" s="70">
        <v>5.41</v>
      </c>
      <c r="N216" s="75">
        <v>17697</v>
      </c>
      <c r="O216" s="76">
        <v>95740.77</v>
      </c>
      <c r="P216" s="70">
        <v>0</v>
      </c>
      <c r="Q216" s="70"/>
      <c r="R216" s="70"/>
      <c r="S216" s="70"/>
      <c r="T216" s="70">
        <v>1</v>
      </c>
      <c r="U216" s="70"/>
      <c r="V216" s="70">
        <f t="shared" ref="V216" si="442">SUM(P216+S216)</f>
        <v>0</v>
      </c>
      <c r="W216" s="70">
        <f t="shared" si="248"/>
        <v>1</v>
      </c>
      <c r="X216" s="70">
        <f t="shared" si="248"/>
        <v>0</v>
      </c>
      <c r="Y216" s="76">
        <f t="shared" ref="Y216" si="443">SUM(O216/18*P216)</f>
        <v>0</v>
      </c>
      <c r="Z216" s="76">
        <f t="shared" ref="Z216" si="444">SUM(O216/18*Q216)</f>
        <v>0</v>
      </c>
      <c r="AA216" s="76">
        <f t="shared" ref="AA216" si="445">SUM(O216/18*R216)</f>
        <v>0</v>
      </c>
      <c r="AB216" s="76">
        <f t="shared" ref="AB216" si="446">SUM(O216/18*S216)</f>
        <v>0</v>
      </c>
      <c r="AC216" s="76">
        <f t="shared" ref="AC216" si="447">SUM(O216/18*T216)</f>
        <v>5318.9316666666673</v>
      </c>
      <c r="AD216" s="76">
        <f t="shared" ref="AD216" si="448">SUM(O216/18*U216)</f>
        <v>0</v>
      </c>
      <c r="AE216" s="76">
        <f t="shared" si="179"/>
        <v>5318.9316666666673</v>
      </c>
      <c r="AF216" s="76">
        <f t="shared" si="189"/>
        <v>2659.4658333333336</v>
      </c>
      <c r="AG216" s="101"/>
      <c r="AH216" s="76">
        <f t="shared" si="192"/>
        <v>196.63333333333333</v>
      </c>
      <c r="AI216" s="76">
        <f t="shared" si="327"/>
        <v>8175.0308333333342</v>
      </c>
      <c r="AJ216" s="100"/>
      <c r="AK216" s="82"/>
      <c r="AL216" s="82"/>
      <c r="AM216" s="83"/>
      <c r="AN216" s="78">
        <f t="shared" si="194"/>
        <v>0</v>
      </c>
      <c r="AO216" s="83">
        <v>0</v>
      </c>
      <c r="AP216" s="78">
        <f t="shared" si="195"/>
        <v>0</v>
      </c>
      <c r="AQ216" s="78">
        <f t="shared" si="427"/>
        <v>0</v>
      </c>
      <c r="AR216" s="78">
        <f t="shared" ref="AR216" si="449">AN216+AP216</f>
        <v>0</v>
      </c>
      <c r="AS216" s="83"/>
      <c r="AT216" s="78">
        <f t="shared" si="196"/>
        <v>0</v>
      </c>
      <c r="AU216" s="78"/>
      <c r="AV216" s="78">
        <f t="shared" si="197"/>
        <v>0</v>
      </c>
      <c r="AW216" s="77">
        <f t="shared" si="332"/>
        <v>0</v>
      </c>
      <c r="AX216" s="78">
        <f t="shared" si="332"/>
        <v>0</v>
      </c>
      <c r="AY216" s="77">
        <f t="shared" si="333"/>
        <v>0</v>
      </c>
      <c r="AZ216" s="78">
        <f t="shared" si="333"/>
        <v>0</v>
      </c>
      <c r="BA216" s="84"/>
      <c r="BB216" s="84"/>
      <c r="BC216" s="84"/>
      <c r="BD216" s="84"/>
      <c r="BE216" s="78">
        <f t="shared" si="198"/>
        <v>0</v>
      </c>
      <c r="BF216" s="70"/>
      <c r="BG216" s="70"/>
      <c r="BH216" s="70"/>
      <c r="BI216" s="76">
        <f t="shared" ref="BI216" si="450">SUM(N216*BF216*20%)+(N216*BG216)*30%</f>
        <v>0</v>
      </c>
      <c r="BJ216" s="76"/>
      <c r="BK216" s="76">
        <f t="shared" ref="BK216" si="451">(O216/18*BJ216)*1.25*30%</f>
        <v>0</v>
      </c>
      <c r="BL216" s="76"/>
      <c r="BM216" s="76">
        <f t="shared" si="418"/>
        <v>0</v>
      </c>
      <c r="BN216" s="76">
        <f t="shared" si="182"/>
        <v>1</v>
      </c>
      <c r="BO216" s="76">
        <f t="shared" si="201"/>
        <v>3191.3590000000004</v>
      </c>
      <c r="BP216" s="339"/>
      <c r="BQ216" s="101">
        <f t="shared" si="191"/>
        <v>0</v>
      </c>
      <c r="BR216" s="76">
        <f t="shared" si="202"/>
        <v>3191.3590000000004</v>
      </c>
      <c r="BS216" s="76">
        <f t="shared" si="183"/>
        <v>5515.5650000000005</v>
      </c>
      <c r="BT216" s="76">
        <f t="shared" si="184"/>
        <v>0</v>
      </c>
      <c r="BU216" s="76">
        <f t="shared" si="185"/>
        <v>5850.824833333334</v>
      </c>
      <c r="BV216" s="76">
        <f t="shared" si="186"/>
        <v>11366.389833333335</v>
      </c>
      <c r="BW216" s="173">
        <f t="shared" si="187"/>
        <v>136396.67800000001</v>
      </c>
      <c r="BX216" s="370" t="s">
        <v>266</v>
      </c>
      <c r="BY216" s="306"/>
    </row>
    <row r="217" spans="1:77" s="11" customFormat="1" ht="14.25" customHeight="1" x14ac:dyDescent="0.3">
      <c r="A217" s="242">
        <v>14</v>
      </c>
      <c r="B217" s="69" t="s">
        <v>311</v>
      </c>
      <c r="C217" s="69" t="s">
        <v>133</v>
      </c>
      <c r="D217" s="70" t="s">
        <v>61</v>
      </c>
      <c r="E217" s="71" t="s">
        <v>332</v>
      </c>
      <c r="F217" s="86">
        <v>89</v>
      </c>
      <c r="G217" s="87">
        <v>43453</v>
      </c>
      <c r="H217" s="87">
        <v>45279</v>
      </c>
      <c r="I217" s="86" t="s">
        <v>185</v>
      </c>
      <c r="J217" s="70">
        <v>1</v>
      </c>
      <c r="K217" s="70" t="s">
        <v>72</v>
      </c>
      <c r="L217" s="74">
        <v>17.03</v>
      </c>
      <c r="M217" s="70">
        <v>5.03</v>
      </c>
      <c r="N217" s="75">
        <v>17697</v>
      </c>
      <c r="O217" s="76">
        <f t="shared" si="415"/>
        <v>89015.91</v>
      </c>
      <c r="P217" s="70">
        <v>0</v>
      </c>
      <c r="Q217" s="70"/>
      <c r="R217" s="70"/>
      <c r="S217" s="70">
        <v>2</v>
      </c>
      <c r="T217" s="70"/>
      <c r="U217" s="70"/>
      <c r="V217" s="70">
        <f t="shared" si="335"/>
        <v>2</v>
      </c>
      <c r="W217" s="70">
        <f t="shared" si="248"/>
        <v>0</v>
      </c>
      <c r="X217" s="70">
        <f t="shared" si="248"/>
        <v>0</v>
      </c>
      <c r="Y217" s="76">
        <f t="shared" si="173"/>
        <v>0</v>
      </c>
      <c r="Z217" s="76">
        <f t="shared" si="174"/>
        <v>0</v>
      </c>
      <c r="AA217" s="76">
        <f t="shared" si="175"/>
        <v>0</v>
      </c>
      <c r="AB217" s="76">
        <f t="shared" si="176"/>
        <v>9890.6566666666677</v>
      </c>
      <c r="AC217" s="76">
        <f t="shared" si="177"/>
        <v>0</v>
      </c>
      <c r="AD217" s="76">
        <f t="shared" si="178"/>
        <v>0</v>
      </c>
      <c r="AE217" s="76">
        <f t="shared" si="179"/>
        <v>9890.6566666666677</v>
      </c>
      <c r="AF217" s="76">
        <f t="shared" ref="AF217:AF246" si="452">AE217*50%</f>
        <v>4945.3283333333338</v>
      </c>
      <c r="AG217" s="76">
        <f t="shared" si="423"/>
        <v>1483.5985000000001</v>
      </c>
      <c r="AH217" s="76">
        <f t="shared" si="192"/>
        <v>393.26666666666665</v>
      </c>
      <c r="AI217" s="76">
        <f t="shared" si="327"/>
        <v>16712.850166666667</v>
      </c>
      <c r="AJ217" s="84"/>
      <c r="AK217" s="84"/>
      <c r="AL217" s="84"/>
      <c r="AM217" s="83"/>
      <c r="AN217" s="78">
        <f t="shared" si="194"/>
        <v>0</v>
      </c>
      <c r="AO217" s="83"/>
      <c r="AP217" s="78">
        <f t="shared" si="195"/>
        <v>0</v>
      </c>
      <c r="AQ217" s="78"/>
      <c r="AR217" s="78">
        <f t="shared" ref="AR217:AR246" si="453">AN217+AP217</f>
        <v>0</v>
      </c>
      <c r="AS217" s="83"/>
      <c r="AT217" s="78">
        <f t="shared" si="196"/>
        <v>0</v>
      </c>
      <c r="AU217" s="78"/>
      <c r="AV217" s="78">
        <f t="shared" si="197"/>
        <v>0</v>
      </c>
      <c r="AW217" s="77">
        <f t="shared" si="332"/>
        <v>0</v>
      </c>
      <c r="AX217" s="78">
        <f t="shared" si="332"/>
        <v>0</v>
      </c>
      <c r="AY217" s="77">
        <f t="shared" si="333"/>
        <v>0</v>
      </c>
      <c r="AZ217" s="78">
        <f t="shared" si="333"/>
        <v>0</v>
      </c>
      <c r="BA217" s="84"/>
      <c r="BB217" s="84"/>
      <c r="BC217" s="84"/>
      <c r="BD217" s="84"/>
      <c r="BE217" s="78">
        <f t="shared" si="198"/>
        <v>0</v>
      </c>
      <c r="BF217" s="70"/>
      <c r="BG217" s="70"/>
      <c r="BH217" s="70"/>
      <c r="BI217" s="76">
        <f t="shared" si="199"/>
        <v>0</v>
      </c>
      <c r="BJ217" s="76"/>
      <c r="BK217" s="76"/>
      <c r="BL217" s="76"/>
      <c r="BM217" s="76"/>
      <c r="BN217" s="76">
        <f t="shared" si="182"/>
        <v>2</v>
      </c>
      <c r="BO217" s="76">
        <f>(AE217+AF217)*35%</f>
        <v>5192.5947500000002</v>
      </c>
      <c r="BP217" s="339"/>
      <c r="BQ217" s="101">
        <f t="shared" si="191"/>
        <v>0</v>
      </c>
      <c r="BR217" s="76">
        <f t="shared" si="202"/>
        <v>5192.5947500000002</v>
      </c>
      <c r="BS217" s="76">
        <f t="shared" si="183"/>
        <v>11767.521833333334</v>
      </c>
      <c r="BT217" s="76">
        <f t="shared" si="184"/>
        <v>0</v>
      </c>
      <c r="BU217" s="76">
        <f t="shared" si="185"/>
        <v>10137.923083333335</v>
      </c>
      <c r="BV217" s="76">
        <f t="shared" si="186"/>
        <v>21905.444916666667</v>
      </c>
      <c r="BW217" s="173">
        <f t="shared" si="187"/>
        <v>262865.33900000004</v>
      </c>
      <c r="BX217" s="370" t="s">
        <v>265</v>
      </c>
      <c r="BY217" s="303"/>
    </row>
    <row r="218" spans="1:77" s="11" customFormat="1" ht="14.25" customHeight="1" x14ac:dyDescent="0.3">
      <c r="A218" s="243">
        <v>15</v>
      </c>
      <c r="B218" s="69" t="s">
        <v>311</v>
      </c>
      <c r="C218" s="69" t="s">
        <v>446</v>
      </c>
      <c r="D218" s="70" t="s">
        <v>61</v>
      </c>
      <c r="E218" s="71" t="s">
        <v>332</v>
      </c>
      <c r="F218" s="86">
        <v>89</v>
      </c>
      <c r="G218" s="87">
        <v>43453</v>
      </c>
      <c r="H218" s="87">
        <v>45279</v>
      </c>
      <c r="I218" s="86" t="s">
        <v>185</v>
      </c>
      <c r="J218" s="70">
        <v>1</v>
      </c>
      <c r="K218" s="70" t="s">
        <v>72</v>
      </c>
      <c r="L218" s="74">
        <v>17.03</v>
      </c>
      <c r="M218" s="70">
        <v>5.03</v>
      </c>
      <c r="N218" s="75">
        <v>17697</v>
      </c>
      <c r="O218" s="76">
        <f t="shared" si="415"/>
        <v>89015.91</v>
      </c>
      <c r="P218" s="43">
        <v>0</v>
      </c>
      <c r="Q218" s="70"/>
      <c r="R218" s="70"/>
      <c r="S218" s="70">
        <v>1</v>
      </c>
      <c r="T218" s="70"/>
      <c r="U218" s="70"/>
      <c r="V218" s="70">
        <f t="shared" si="335"/>
        <v>1</v>
      </c>
      <c r="W218" s="70">
        <f t="shared" si="248"/>
        <v>0</v>
      </c>
      <c r="X218" s="70">
        <f t="shared" si="248"/>
        <v>0</v>
      </c>
      <c r="Y218" s="76">
        <f t="shared" si="173"/>
        <v>0</v>
      </c>
      <c r="Z218" s="76">
        <f t="shared" si="174"/>
        <v>0</v>
      </c>
      <c r="AA218" s="76">
        <f t="shared" si="175"/>
        <v>0</v>
      </c>
      <c r="AB218" s="76">
        <f t="shared" si="176"/>
        <v>4945.3283333333338</v>
      </c>
      <c r="AC218" s="76">
        <f t="shared" si="177"/>
        <v>0</v>
      </c>
      <c r="AD218" s="76">
        <f t="shared" si="178"/>
        <v>0</v>
      </c>
      <c r="AE218" s="76">
        <f t="shared" si="179"/>
        <v>4945.3283333333338</v>
      </c>
      <c r="AF218" s="76">
        <f t="shared" si="452"/>
        <v>2472.6641666666669</v>
      </c>
      <c r="AG218" s="76">
        <f t="shared" si="423"/>
        <v>741.79925000000003</v>
      </c>
      <c r="AH218" s="76">
        <f t="shared" si="192"/>
        <v>196.63333333333333</v>
      </c>
      <c r="AI218" s="76">
        <f t="shared" si="327"/>
        <v>8356.4250833333335</v>
      </c>
      <c r="AJ218" s="84"/>
      <c r="AK218" s="84"/>
      <c r="AL218" s="84"/>
      <c r="AM218" s="83"/>
      <c r="AN218" s="78">
        <f t="shared" si="194"/>
        <v>0</v>
      </c>
      <c r="AO218" s="83"/>
      <c r="AP218" s="78">
        <f t="shared" si="195"/>
        <v>0</v>
      </c>
      <c r="AQ218" s="78"/>
      <c r="AR218" s="78">
        <f t="shared" si="453"/>
        <v>0</v>
      </c>
      <c r="AS218" s="83"/>
      <c r="AT218" s="78">
        <f t="shared" si="196"/>
        <v>0</v>
      </c>
      <c r="AU218" s="78"/>
      <c r="AV218" s="78">
        <f t="shared" si="197"/>
        <v>0</v>
      </c>
      <c r="AW218" s="77">
        <f t="shared" si="332"/>
        <v>0</v>
      </c>
      <c r="AX218" s="78">
        <f t="shared" si="332"/>
        <v>0</v>
      </c>
      <c r="AY218" s="77">
        <f t="shared" si="333"/>
        <v>0</v>
      </c>
      <c r="AZ218" s="78">
        <f t="shared" si="333"/>
        <v>0</v>
      </c>
      <c r="BA218" s="84"/>
      <c r="BB218" s="84"/>
      <c r="BC218" s="84"/>
      <c r="BD218" s="84"/>
      <c r="BE218" s="78">
        <f t="shared" si="198"/>
        <v>0</v>
      </c>
      <c r="BF218" s="70"/>
      <c r="BG218" s="70"/>
      <c r="BH218" s="70"/>
      <c r="BI218" s="76">
        <f t="shared" si="199"/>
        <v>0</v>
      </c>
      <c r="BJ218" s="76"/>
      <c r="BK218" s="76"/>
      <c r="BL218" s="76"/>
      <c r="BM218" s="76"/>
      <c r="BN218" s="76">
        <f t="shared" si="182"/>
        <v>1</v>
      </c>
      <c r="BO218" s="76">
        <f t="shared" ref="BO218:BO219" si="454">(AE218+AF218)*35%</f>
        <v>2596.2973750000001</v>
      </c>
      <c r="BP218" s="339"/>
      <c r="BQ218" s="101">
        <f t="shared" si="191"/>
        <v>0</v>
      </c>
      <c r="BR218" s="76">
        <f t="shared" si="202"/>
        <v>2596.2973750000001</v>
      </c>
      <c r="BS218" s="76">
        <f t="shared" si="183"/>
        <v>5883.7609166666671</v>
      </c>
      <c r="BT218" s="76">
        <f t="shared" si="184"/>
        <v>0</v>
      </c>
      <c r="BU218" s="76">
        <f t="shared" si="185"/>
        <v>5068.9615416666675</v>
      </c>
      <c r="BV218" s="76">
        <f t="shared" si="186"/>
        <v>10952.722458333334</v>
      </c>
      <c r="BW218" s="173">
        <f t="shared" si="187"/>
        <v>131432.66950000002</v>
      </c>
      <c r="BX218" s="370" t="s">
        <v>265</v>
      </c>
      <c r="BY218" s="303"/>
    </row>
    <row r="219" spans="1:77" s="11" customFormat="1" ht="14.25" customHeight="1" x14ac:dyDescent="0.3">
      <c r="A219" s="242">
        <v>16</v>
      </c>
      <c r="B219" s="69" t="s">
        <v>311</v>
      </c>
      <c r="C219" s="69" t="s">
        <v>258</v>
      </c>
      <c r="D219" s="70" t="s">
        <v>61</v>
      </c>
      <c r="E219" s="71" t="s">
        <v>332</v>
      </c>
      <c r="F219" s="86">
        <v>89</v>
      </c>
      <c r="G219" s="87">
        <v>43453</v>
      </c>
      <c r="H219" s="87">
        <v>45279</v>
      </c>
      <c r="I219" s="86" t="s">
        <v>185</v>
      </c>
      <c r="J219" s="70">
        <v>1</v>
      </c>
      <c r="K219" s="70" t="s">
        <v>72</v>
      </c>
      <c r="L219" s="74">
        <v>17.03</v>
      </c>
      <c r="M219" s="70">
        <v>5.03</v>
      </c>
      <c r="N219" s="75">
        <v>17697</v>
      </c>
      <c r="O219" s="76">
        <f t="shared" si="415"/>
        <v>89015.91</v>
      </c>
      <c r="P219" s="43">
        <v>0</v>
      </c>
      <c r="Q219" s="70"/>
      <c r="R219" s="70"/>
      <c r="S219" s="70">
        <v>1</v>
      </c>
      <c r="T219" s="70"/>
      <c r="U219" s="70"/>
      <c r="V219" s="70">
        <f t="shared" si="335"/>
        <v>1</v>
      </c>
      <c r="W219" s="70">
        <f t="shared" si="248"/>
        <v>0</v>
      </c>
      <c r="X219" s="70">
        <f t="shared" si="248"/>
        <v>0</v>
      </c>
      <c r="Y219" s="76">
        <f t="shared" ref="Y219:Y246" si="455">SUM(O219/18*P219)</f>
        <v>0</v>
      </c>
      <c r="Z219" s="76">
        <f t="shared" ref="Z219:Z246" si="456">SUM(O219/18*Q219)</f>
        <v>0</v>
      </c>
      <c r="AA219" s="76">
        <f t="shared" ref="AA219:AA246" si="457">SUM(O219/18*R219)</f>
        <v>0</v>
      </c>
      <c r="AB219" s="76">
        <f t="shared" ref="AB219:AB246" si="458">SUM(O219/18*S219)</f>
        <v>4945.3283333333338</v>
      </c>
      <c r="AC219" s="76">
        <f t="shared" ref="AC219:AC246" si="459">SUM(O219/18*T219)</f>
        <v>0</v>
      </c>
      <c r="AD219" s="76">
        <f t="shared" ref="AD219:AD246" si="460">SUM(O219/18*U219)</f>
        <v>0</v>
      </c>
      <c r="AE219" s="76">
        <f t="shared" ref="AE219:AE246" si="461">SUM(Y219:AD219)</f>
        <v>4945.3283333333338</v>
      </c>
      <c r="AF219" s="76">
        <f t="shared" si="452"/>
        <v>2472.6641666666669</v>
      </c>
      <c r="AG219" s="76">
        <f t="shared" si="423"/>
        <v>741.79925000000003</v>
      </c>
      <c r="AH219" s="76">
        <f t="shared" si="192"/>
        <v>196.63333333333333</v>
      </c>
      <c r="AI219" s="76">
        <f t="shared" si="327"/>
        <v>8356.4250833333335</v>
      </c>
      <c r="AJ219" s="84"/>
      <c r="AK219" s="84"/>
      <c r="AL219" s="84"/>
      <c r="AM219" s="83"/>
      <c r="AN219" s="78">
        <f t="shared" si="194"/>
        <v>0</v>
      </c>
      <c r="AO219" s="83"/>
      <c r="AP219" s="78">
        <f t="shared" si="195"/>
        <v>0</v>
      </c>
      <c r="AQ219" s="78"/>
      <c r="AR219" s="78">
        <f t="shared" si="453"/>
        <v>0</v>
      </c>
      <c r="AS219" s="83"/>
      <c r="AT219" s="78">
        <f t="shared" si="196"/>
        <v>0</v>
      </c>
      <c r="AU219" s="78"/>
      <c r="AV219" s="78">
        <f t="shared" si="197"/>
        <v>0</v>
      </c>
      <c r="AW219" s="77">
        <f t="shared" si="332"/>
        <v>0</v>
      </c>
      <c r="AX219" s="78">
        <f t="shared" si="332"/>
        <v>0</v>
      </c>
      <c r="AY219" s="77">
        <f t="shared" si="333"/>
        <v>0</v>
      </c>
      <c r="AZ219" s="78">
        <f t="shared" si="333"/>
        <v>0</v>
      </c>
      <c r="BA219" s="84"/>
      <c r="BB219" s="84"/>
      <c r="BC219" s="84"/>
      <c r="BD219" s="84"/>
      <c r="BE219" s="78">
        <f t="shared" si="198"/>
        <v>0</v>
      </c>
      <c r="BF219" s="70"/>
      <c r="BG219" s="70"/>
      <c r="BH219" s="70"/>
      <c r="BI219" s="76">
        <f t="shared" si="199"/>
        <v>0</v>
      </c>
      <c r="BJ219" s="76"/>
      <c r="BK219" s="76"/>
      <c r="BL219" s="76"/>
      <c r="BM219" s="76"/>
      <c r="BN219" s="76">
        <f t="shared" si="182"/>
        <v>1</v>
      </c>
      <c r="BO219" s="76">
        <f t="shared" si="454"/>
        <v>2596.2973750000001</v>
      </c>
      <c r="BP219" s="339"/>
      <c r="BQ219" s="101">
        <f t="shared" si="191"/>
        <v>0</v>
      </c>
      <c r="BR219" s="76">
        <f t="shared" si="202"/>
        <v>2596.2973750000001</v>
      </c>
      <c r="BS219" s="76">
        <f t="shared" ref="BS219:BS246" si="462">AE219+AG219+AH219+AJ219+AK219+AL219+BI219+BQ219</f>
        <v>5883.7609166666671</v>
      </c>
      <c r="BT219" s="76">
        <f t="shared" ref="BT219:BT246" si="463">AZ219+BE219+BK219+BM219</f>
        <v>0</v>
      </c>
      <c r="BU219" s="76">
        <f t="shared" ref="BU219:BU246" si="464">AF219+BO219</f>
        <v>5068.9615416666675</v>
      </c>
      <c r="BV219" s="76">
        <f t="shared" ref="BV219:BV246" si="465">SUM(AI219+BR219)</f>
        <v>10952.722458333334</v>
      </c>
      <c r="BW219" s="173">
        <f t="shared" ref="BW219:BW246" si="466">BV219*12</f>
        <v>131432.66950000002</v>
      </c>
      <c r="BX219" s="370" t="s">
        <v>265</v>
      </c>
      <c r="BY219" s="303"/>
    </row>
    <row r="220" spans="1:77" s="7" customFormat="1" ht="14.25" customHeight="1" x14ac:dyDescent="0.3">
      <c r="A220" s="243">
        <v>17</v>
      </c>
      <c r="B220" s="69" t="s">
        <v>360</v>
      </c>
      <c r="C220" s="69" t="s">
        <v>322</v>
      </c>
      <c r="D220" s="70" t="s">
        <v>61</v>
      </c>
      <c r="E220" s="71" t="s">
        <v>293</v>
      </c>
      <c r="F220" s="86"/>
      <c r="G220" s="87"/>
      <c r="H220" s="87"/>
      <c r="I220" s="86"/>
      <c r="J220" s="70" t="s">
        <v>65</v>
      </c>
      <c r="K220" s="70" t="s">
        <v>62</v>
      </c>
      <c r="L220" s="74">
        <v>8.0399999999999991</v>
      </c>
      <c r="M220" s="70">
        <v>4.33</v>
      </c>
      <c r="N220" s="75">
        <v>17697</v>
      </c>
      <c r="O220" s="76">
        <f t="shared" si="415"/>
        <v>76628.009999999995</v>
      </c>
      <c r="P220" s="43">
        <v>0</v>
      </c>
      <c r="Q220" s="70"/>
      <c r="R220" s="70"/>
      <c r="S220" s="70">
        <v>0</v>
      </c>
      <c r="T220" s="70">
        <v>4</v>
      </c>
      <c r="U220" s="70"/>
      <c r="V220" s="70">
        <f t="shared" si="335"/>
        <v>0</v>
      </c>
      <c r="W220" s="70">
        <f t="shared" si="248"/>
        <v>4</v>
      </c>
      <c r="X220" s="70">
        <f t="shared" si="248"/>
        <v>0</v>
      </c>
      <c r="Y220" s="76">
        <f t="shared" si="455"/>
        <v>0</v>
      </c>
      <c r="Z220" s="76">
        <f t="shared" si="456"/>
        <v>0</v>
      </c>
      <c r="AA220" s="76">
        <f t="shared" si="457"/>
        <v>0</v>
      </c>
      <c r="AB220" s="76">
        <f t="shared" si="458"/>
        <v>0</v>
      </c>
      <c r="AC220" s="76">
        <f t="shared" si="459"/>
        <v>17028.446666666667</v>
      </c>
      <c r="AD220" s="76">
        <f t="shared" si="460"/>
        <v>0</v>
      </c>
      <c r="AE220" s="76">
        <f t="shared" si="461"/>
        <v>17028.446666666667</v>
      </c>
      <c r="AF220" s="76">
        <f t="shared" si="452"/>
        <v>8514.2233333333334</v>
      </c>
      <c r="AG220" s="76">
        <f t="shared" si="423"/>
        <v>2554.2669999999998</v>
      </c>
      <c r="AH220" s="76">
        <f t="shared" si="192"/>
        <v>786.5333333333333</v>
      </c>
      <c r="AI220" s="76">
        <f t="shared" si="327"/>
        <v>28883.470333333331</v>
      </c>
      <c r="AJ220" s="84"/>
      <c r="AK220" s="84"/>
      <c r="AL220" s="84"/>
      <c r="AM220" s="83"/>
      <c r="AN220" s="78">
        <f t="shared" si="194"/>
        <v>0</v>
      </c>
      <c r="AO220" s="83"/>
      <c r="AP220" s="78">
        <f t="shared" si="195"/>
        <v>0</v>
      </c>
      <c r="AQ220" s="78"/>
      <c r="AR220" s="78">
        <f t="shared" si="453"/>
        <v>0</v>
      </c>
      <c r="AS220" s="83"/>
      <c r="AT220" s="78">
        <f t="shared" si="196"/>
        <v>0</v>
      </c>
      <c r="AU220" s="78"/>
      <c r="AV220" s="78">
        <f t="shared" si="197"/>
        <v>0</v>
      </c>
      <c r="AW220" s="77">
        <f t="shared" si="332"/>
        <v>0</v>
      </c>
      <c r="AX220" s="78">
        <f t="shared" si="332"/>
        <v>0</v>
      </c>
      <c r="AY220" s="77">
        <f t="shared" si="333"/>
        <v>0</v>
      </c>
      <c r="AZ220" s="78">
        <f t="shared" si="333"/>
        <v>0</v>
      </c>
      <c r="BA220" s="84"/>
      <c r="BB220" s="85"/>
      <c r="BC220" s="85"/>
      <c r="BD220" s="85"/>
      <c r="BE220" s="78">
        <f t="shared" si="198"/>
        <v>0</v>
      </c>
      <c r="BF220" s="70"/>
      <c r="BG220" s="70"/>
      <c r="BH220" s="70"/>
      <c r="BI220" s="76">
        <f t="shared" si="199"/>
        <v>0</v>
      </c>
      <c r="BJ220" s="76"/>
      <c r="BK220" s="76"/>
      <c r="BL220" s="76"/>
      <c r="BM220" s="76"/>
      <c r="BN220" s="76"/>
      <c r="BO220" s="76"/>
      <c r="BP220" s="339"/>
      <c r="BQ220" s="101">
        <f t="shared" si="191"/>
        <v>0</v>
      </c>
      <c r="BR220" s="76">
        <f t="shared" si="202"/>
        <v>0</v>
      </c>
      <c r="BS220" s="76">
        <f t="shared" si="462"/>
        <v>20369.246999999999</v>
      </c>
      <c r="BT220" s="76">
        <f t="shared" si="463"/>
        <v>0</v>
      </c>
      <c r="BU220" s="76">
        <f t="shared" si="464"/>
        <v>8514.2233333333334</v>
      </c>
      <c r="BV220" s="76">
        <f t="shared" si="465"/>
        <v>28883.470333333331</v>
      </c>
      <c r="BW220" s="173">
        <f t="shared" si="466"/>
        <v>346601.64399999997</v>
      </c>
      <c r="BX220" s="370"/>
    </row>
    <row r="221" spans="1:77" s="7" customFormat="1" ht="14.25" customHeight="1" x14ac:dyDescent="0.3">
      <c r="A221" s="242">
        <v>18</v>
      </c>
      <c r="B221" s="69" t="s">
        <v>360</v>
      </c>
      <c r="C221" s="69" t="s">
        <v>323</v>
      </c>
      <c r="D221" s="70" t="s">
        <v>61</v>
      </c>
      <c r="E221" s="75" t="s">
        <v>295</v>
      </c>
      <c r="F221" s="86">
        <v>12</v>
      </c>
      <c r="G221" s="87">
        <v>42875</v>
      </c>
      <c r="H221" s="87">
        <v>44701</v>
      </c>
      <c r="I221" s="86" t="s">
        <v>89</v>
      </c>
      <c r="J221" s="70" t="s">
        <v>296</v>
      </c>
      <c r="K221" s="70" t="s">
        <v>68</v>
      </c>
      <c r="L221" s="74">
        <v>8.0399999999999991</v>
      </c>
      <c r="M221" s="70">
        <v>4.74</v>
      </c>
      <c r="N221" s="75">
        <v>17697</v>
      </c>
      <c r="O221" s="76">
        <f t="shared" si="415"/>
        <v>83883.78</v>
      </c>
      <c r="P221" s="43">
        <v>0</v>
      </c>
      <c r="Q221" s="70"/>
      <c r="R221" s="70"/>
      <c r="S221" s="70">
        <v>0</v>
      </c>
      <c r="T221" s="70">
        <v>3</v>
      </c>
      <c r="U221" s="70"/>
      <c r="V221" s="70">
        <f t="shared" si="335"/>
        <v>0</v>
      </c>
      <c r="W221" s="70">
        <f t="shared" si="248"/>
        <v>3</v>
      </c>
      <c r="X221" s="70">
        <f t="shared" si="248"/>
        <v>0</v>
      </c>
      <c r="Y221" s="76">
        <f t="shared" si="455"/>
        <v>0</v>
      </c>
      <c r="Z221" s="76">
        <f t="shared" si="456"/>
        <v>0</v>
      </c>
      <c r="AA221" s="76">
        <f t="shared" si="457"/>
        <v>0</v>
      </c>
      <c r="AB221" s="76">
        <f t="shared" si="458"/>
        <v>0</v>
      </c>
      <c r="AC221" s="76">
        <f t="shared" si="459"/>
        <v>13980.630000000001</v>
      </c>
      <c r="AD221" s="76">
        <f t="shared" si="460"/>
        <v>0</v>
      </c>
      <c r="AE221" s="76">
        <f t="shared" si="461"/>
        <v>13980.630000000001</v>
      </c>
      <c r="AF221" s="76">
        <f t="shared" si="452"/>
        <v>6990.3150000000005</v>
      </c>
      <c r="AG221" s="76">
        <f t="shared" si="423"/>
        <v>2097.0945000000002</v>
      </c>
      <c r="AH221" s="76">
        <f t="shared" si="192"/>
        <v>589.9</v>
      </c>
      <c r="AI221" s="76">
        <f t="shared" si="327"/>
        <v>23657.9395</v>
      </c>
      <c r="AJ221" s="84"/>
      <c r="AK221" s="84"/>
      <c r="AL221" s="84"/>
      <c r="AM221" s="83"/>
      <c r="AN221" s="78">
        <f t="shared" si="194"/>
        <v>0</v>
      </c>
      <c r="AO221" s="83"/>
      <c r="AP221" s="78">
        <f t="shared" si="195"/>
        <v>0</v>
      </c>
      <c r="AQ221" s="78"/>
      <c r="AR221" s="78">
        <f t="shared" si="453"/>
        <v>0</v>
      </c>
      <c r="AS221" s="83"/>
      <c r="AT221" s="78">
        <f t="shared" si="196"/>
        <v>0</v>
      </c>
      <c r="AU221" s="78"/>
      <c r="AV221" s="78">
        <f t="shared" si="197"/>
        <v>0</v>
      </c>
      <c r="AW221" s="77">
        <f t="shared" si="332"/>
        <v>0</v>
      </c>
      <c r="AX221" s="78">
        <f t="shared" si="332"/>
        <v>0</v>
      </c>
      <c r="AY221" s="77">
        <f t="shared" si="333"/>
        <v>0</v>
      </c>
      <c r="AZ221" s="78">
        <f t="shared" si="333"/>
        <v>0</v>
      </c>
      <c r="BA221" s="84"/>
      <c r="BB221" s="85"/>
      <c r="BC221" s="85"/>
      <c r="BD221" s="85"/>
      <c r="BE221" s="78">
        <f t="shared" si="198"/>
        <v>0</v>
      </c>
      <c r="BF221" s="70"/>
      <c r="BG221" s="70"/>
      <c r="BH221" s="70"/>
      <c r="BI221" s="76">
        <f t="shared" si="199"/>
        <v>0</v>
      </c>
      <c r="BJ221" s="76"/>
      <c r="BK221" s="76"/>
      <c r="BL221" s="76"/>
      <c r="BM221" s="76"/>
      <c r="BN221" s="76"/>
      <c r="BO221" s="76"/>
      <c r="BP221" s="339"/>
      <c r="BQ221" s="101">
        <f t="shared" si="191"/>
        <v>0</v>
      </c>
      <c r="BR221" s="76">
        <f t="shared" si="202"/>
        <v>0</v>
      </c>
      <c r="BS221" s="76">
        <f t="shared" si="462"/>
        <v>16667.624500000002</v>
      </c>
      <c r="BT221" s="76">
        <f t="shared" si="463"/>
        <v>0</v>
      </c>
      <c r="BU221" s="76">
        <f t="shared" si="464"/>
        <v>6990.3150000000005</v>
      </c>
      <c r="BV221" s="76">
        <f t="shared" si="465"/>
        <v>23657.9395</v>
      </c>
      <c r="BW221" s="173">
        <f t="shared" si="466"/>
        <v>283895.27399999998</v>
      </c>
      <c r="BX221" s="370"/>
    </row>
    <row r="222" spans="1:77" s="135" customFormat="1" ht="14.25" customHeight="1" x14ac:dyDescent="0.3">
      <c r="A222" s="243">
        <v>19</v>
      </c>
      <c r="B222" s="69" t="s">
        <v>174</v>
      </c>
      <c r="C222" s="69" t="s">
        <v>175</v>
      </c>
      <c r="D222" s="70" t="s">
        <v>61</v>
      </c>
      <c r="E222" s="71" t="s">
        <v>273</v>
      </c>
      <c r="F222" s="72"/>
      <c r="G222" s="73"/>
      <c r="H222" s="73"/>
      <c r="I222" s="72"/>
      <c r="J222" s="70" t="s">
        <v>65</v>
      </c>
      <c r="K222" s="70" t="s">
        <v>274</v>
      </c>
      <c r="L222" s="74">
        <v>4.01</v>
      </c>
      <c r="M222" s="70">
        <v>4.2300000000000004</v>
      </c>
      <c r="N222" s="75">
        <v>17697</v>
      </c>
      <c r="O222" s="76">
        <f t="shared" si="415"/>
        <v>74858.310000000012</v>
      </c>
      <c r="P222" s="43">
        <v>0</v>
      </c>
      <c r="Q222" s="70"/>
      <c r="R222" s="70"/>
      <c r="S222" s="70">
        <v>0</v>
      </c>
      <c r="T222" s="70">
        <v>1</v>
      </c>
      <c r="U222" s="70"/>
      <c r="V222" s="70">
        <f t="shared" si="335"/>
        <v>0</v>
      </c>
      <c r="W222" s="70">
        <f t="shared" si="248"/>
        <v>1</v>
      </c>
      <c r="X222" s="70">
        <f t="shared" si="248"/>
        <v>0</v>
      </c>
      <c r="Y222" s="76">
        <f t="shared" si="455"/>
        <v>0</v>
      </c>
      <c r="Z222" s="76">
        <f t="shared" si="456"/>
        <v>0</v>
      </c>
      <c r="AA222" s="76">
        <f t="shared" si="457"/>
        <v>0</v>
      </c>
      <c r="AB222" s="76">
        <f t="shared" si="458"/>
        <v>0</v>
      </c>
      <c r="AC222" s="76">
        <f t="shared" si="459"/>
        <v>4158.795000000001</v>
      </c>
      <c r="AD222" s="76">
        <f t="shared" si="460"/>
        <v>0</v>
      </c>
      <c r="AE222" s="76">
        <f t="shared" si="461"/>
        <v>4158.795000000001</v>
      </c>
      <c r="AF222" s="76">
        <f t="shared" si="452"/>
        <v>2079.3975000000005</v>
      </c>
      <c r="AG222" s="76">
        <f t="shared" si="423"/>
        <v>623.81925000000012</v>
      </c>
      <c r="AH222" s="76">
        <f t="shared" ref="AH222:AH246" si="467">SUM(N222/18*S222+N222/18*T222+N222/18*U222)*20%</f>
        <v>196.63333333333333</v>
      </c>
      <c r="AI222" s="76">
        <f t="shared" si="327"/>
        <v>7058.6450833333347</v>
      </c>
      <c r="AJ222" s="84"/>
      <c r="AK222" s="84"/>
      <c r="AL222" s="84"/>
      <c r="AM222" s="83"/>
      <c r="AN222" s="78">
        <f t="shared" si="194"/>
        <v>0</v>
      </c>
      <c r="AO222" s="83"/>
      <c r="AP222" s="78">
        <f t="shared" si="195"/>
        <v>0</v>
      </c>
      <c r="AQ222" s="78">
        <f t="shared" ref="AQ222:AQ235" si="468">AM222+AO222</f>
        <v>0</v>
      </c>
      <c r="AR222" s="78">
        <f t="shared" si="453"/>
        <v>0</v>
      </c>
      <c r="AS222" s="83"/>
      <c r="AT222" s="78">
        <f t="shared" si="196"/>
        <v>0</v>
      </c>
      <c r="AU222" s="83"/>
      <c r="AV222" s="78">
        <f t="shared" si="197"/>
        <v>0</v>
      </c>
      <c r="AW222" s="77">
        <f t="shared" si="332"/>
        <v>0</v>
      </c>
      <c r="AX222" s="78">
        <f t="shared" si="332"/>
        <v>0</v>
      </c>
      <c r="AY222" s="77">
        <f t="shared" si="333"/>
        <v>0</v>
      </c>
      <c r="AZ222" s="78">
        <f t="shared" si="333"/>
        <v>0</v>
      </c>
      <c r="BA222" s="84"/>
      <c r="BB222" s="85"/>
      <c r="BC222" s="85"/>
      <c r="BD222" s="85"/>
      <c r="BE222" s="78">
        <f t="shared" si="198"/>
        <v>0</v>
      </c>
      <c r="BF222" s="70"/>
      <c r="BG222" s="70"/>
      <c r="BH222" s="70"/>
      <c r="BI222" s="76">
        <f t="shared" si="199"/>
        <v>0</v>
      </c>
      <c r="BJ222" s="76"/>
      <c r="BK222" s="76">
        <f t="shared" ref="BK222:BK229" si="469">(O222/18*BJ222)*30%</f>
        <v>0</v>
      </c>
      <c r="BL222" s="76"/>
      <c r="BM222" s="76">
        <f t="shared" ref="BM222:BM235" si="470">(O222/18*BL222)*30%</f>
        <v>0</v>
      </c>
      <c r="BN222" s="76"/>
      <c r="BO222" s="76"/>
      <c r="BP222" s="339"/>
      <c r="BQ222" s="101">
        <f t="shared" si="191"/>
        <v>0</v>
      </c>
      <c r="BR222" s="76">
        <f t="shared" si="202"/>
        <v>0</v>
      </c>
      <c r="BS222" s="76">
        <f t="shared" si="462"/>
        <v>4979.2475833333347</v>
      </c>
      <c r="BT222" s="76">
        <f t="shared" si="463"/>
        <v>0</v>
      </c>
      <c r="BU222" s="76">
        <f t="shared" si="464"/>
        <v>2079.3975000000005</v>
      </c>
      <c r="BV222" s="76">
        <f t="shared" si="465"/>
        <v>7058.6450833333347</v>
      </c>
      <c r="BW222" s="173">
        <f t="shared" si="466"/>
        <v>84703.741000000009</v>
      </c>
      <c r="BX222" s="370"/>
    </row>
    <row r="223" spans="1:77" s="11" customFormat="1" ht="14.25" customHeight="1" x14ac:dyDescent="0.3">
      <c r="A223" s="242">
        <v>20</v>
      </c>
      <c r="B223" s="69" t="s">
        <v>90</v>
      </c>
      <c r="C223" s="69" t="s">
        <v>324</v>
      </c>
      <c r="D223" s="70" t="s">
        <v>61</v>
      </c>
      <c r="E223" s="71" t="s">
        <v>91</v>
      </c>
      <c r="F223" s="86">
        <v>86</v>
      </c>
      <c r="G223" s="87">
        <v>43458</v>
      </c>
      <c r="H223" s="87">
        <v>45284</v>
      </c>
      <c r="I223" s="86" t="s">
        <v>278</v>
      </c>
      <c r="J223" s="43" t="s">
        <v>58</v>
      </c>
      <c r="K223" s="70" t="s">
        <v>64</v>
      </c>
      <c r="L223" s="89">
        <v>29.04</v>
      </c>
      <c r="M223" s="70">
        <v>5.41</v>
      </c>
      <c r="N223" s="75">
        <v>17697</v>
      </c>
      <c r="O223" s="76">
        <f t="shared" si="415"/>
        <v>95740.77</v>
      </c>
      <c r="P223" s="43">
        <v>0</v>
      </c>
      <c r="Q223" s="70"/>
      <c r="R223" s="70"/>
      <c r="S223" s="70">
        <v>0</v>
      </c>
      <c r="T223" s="70">
        <v>2</v>
      </c>
      <c r="U223" s="70"/>
      <c r="V223" s="70">
        <f t="shared" si="335"/>
        <v>0</v>
      </c>
      <c r="W223" s="70">
        <f t="shared" si="248"/>
        <v>2</v>
      </c>
      <c r="X223" s="70">
        <f t="shared" si="248"/>
        <v>0</v>
      </c>
      <c r="Y223" s="76">
        <f t="shared" si="455"/>
        <v>0</v>
      </c>
      <c r="Z223" s="76">
        <f t="shared" si="456"/>
        <v>0</v>
      </c>
      <c r="AA223" s="76">
        <f t="shared" si="457"/>
        <v>0</v>
      </c>
      <c r="AB223" s="76">
        <f t="shared" si="458"/>
        <v>0</v>
      </c>
      <c r="AC223" s="76">
        <f t="shared" si="459"/>
        <v>10637.863333333335</v>
      </c>
      <c r="AD223" s="76">
        <f t="shared" si="460"/>
        <v>0</v>
      </c>
      <c r="AE223" s="76">
        <f t="shared" si="461"/>
        <v>10637.863333333335</v>
      </c>
      <c r="AF223" s="76">
        <f t="shared" si="452"/>
        <v>5318.9316666666673</v>
      </c>
      <c r="AG223" s="76">
        <f t="shared" si="423"/>
        <v>1595.6795000000002</v>
      </c>
      <c r="AH223" s="76">
        <f t="shared" si="467"/>
        <v>393.26666666666665</v>
      </c>
      <c r="AI223" s="76">
        <f t="shared" si="327"/>
        <v>17945.741166666667</v>
      </c>
      <c r="AJ223" s="84"/>
      <c r="AK223" s="84"/>
      <c r="AL223" s="84"/>
      <c r="AM223" s="83"/>
      <c r="AN223" s="78">
        <f t="shared" si="194"/>
        <v>0</v>
      </c>
      <c r="AO223" s="83"/>
      <c r="AP223" s="78">
        <f t="shared" si="195"/>
        <v>0</v>
      </c>
      <c r="AQ223" s="78">
        <f t="shared" si="468"/>
        <v>0</v>
      </c>
      <c r="AR223" s="78">
        <f t="shared" si="453"/>
        <v>0</v>
      </c>
      <c r="AS223" s="83"/>
      <c r="AT223" s="78">
        <f t="shared" si="196"/>
        <v>0</v>
      </c>
      <c r="AU223" s="83"/>
      <c r="AV223" s="78">
        <f t="shared" si="197"/>
        <v>0</v>
      </c>
      <c r="AW223" s="77">
        <f t="shared" si="332"/>
        <v>0</v>
      </c>
      <c r="AX223" s="78">
        <f t="shared" si="332"/>
        <v>0</v>
      </c>
      <c r="AY223" s="77">
        <f t="shared" si="333"/>
        <v>0</v>
      </c>
      <c r="AZ223" s="78">
        <f t="shared" si="333"/>
        <v>0</v>
      </c>
      <c r="BA223" s="84"/>
      <c r="BB223" s="85"/>
      <c r="BC223" s="84"/>
      <c r="BD223" s="85"/>
      <c r="BE223" s="78">
        <f t="shared" si="198"/>
        <v>0</v>
      </c>
      <c r="BF223" s="70"/>
      <c r="BG223" s="70"/>
      <c r="BH223" s="70"/>
      <c r="BI223" s="76">
        <f t="shared" si="199"/>
        <v>0</v>
      </c>
      <c r="BJ223" s="76"/>
      <c r="BK223" s="76">
        <f t="shared" si="469"/>
        <v>0</v>
      </c>
      <c r="BL223" s="76"/>
      <c r="BM223" s="76">
        <f t="shared" si="470"/>
        <v>0</v>
      </c>
      <c r="BN223" s="76">
        <f t="shared" ref="BN223:BN242" si="471">V223+W223+X223</f>
        <v>2</v>
      </c>
      <c r="BO223" s="76">
        <f t="shared" si="201"/>
        <v>6382.7180000000008</v>
      </c>
      <c r="BP223" s="339"/>
      <c r="BQ223" s="101">
        <f t="shared" si="191"/>
        <v>0</v>
      </c>
      <c r="BR223" s="76">
        <f t="shared" si="202"/>
        <v>6382.7180000000008</v>
      </c>
      <c r="BS223" s="76">
        <f t="shared" si="462"/>
        <v>12626.809500000001</v>
      </c>
      <c r="BT223" s="76">
        <f t="shared" si="463"/>
        <v>0</v>
      </c>
      <c r="BU223" s="76">
        <f t="shared" si="464"/>
        <v>11701.649666666668</v>
      </c>
      <c r="BV223" s="76">
        <f t="shared" si="465"/>
        <v>24328.459166666667</v>
      </c>
      <c r="BW223" s="173">
        <f t="shared" si="466"/>
        <v>291941.51</v>
      </c>
      <c r="BX223" s="370" t="s">
        <v>344</v>
      </c>
    </row>
    <row r="224" spans="1:77" s="11" customFormat="1" ht="14.25" customHeight="1" x14ac:dyDescent="0.3">
      <c r="A224" s="243">
        <v>21</v>
      </c>
      <c r="B224" s="69" t="s">
        <v>90</v>
      </c>
      <c r="C224" s="69" t="s">
        <v>404</v>
      </c>
      <c r="D224" s="70" t="s">
        <v>61</v>
      </c>
      <c r="E224" s="71" t="s">
        <v>91</v>
      </c>
      <c r="F224" s="86">
        <v>86</v>
      </c>
      <c r="G224" s="87">
        <v>43458</v>
      </c>
      <c r="H224" s="87">
        <v>45284</v>
      </c>
      <c r="I224" s="86" t="s">
        <v>278</v>
      </c>
      <c r="J224" s="43" t="s">
        <v>58</v>
      </c>
      <c r="K224" s="70" t="s">
        <v>64</v>
      </c>
      <c r="L224" s="89">
        <v>29.04</v>
      </c>
      <c r="M224" s="70">
        <v>5.41</v>
      </c>
      <c r="N224" s="75">
        <v>17697</v>
      </c>
      <c r="O224" s="76">
        <f t="shared" si="415"/>
        <v>95740.77</v>
      </c>
      <c r="P224" s="43">
        <v>0</v>
      </c>
      <c r="Q224" s="70"/>
      <c r="R224" s="70"/>
      <c r="S224" s="70">
        <v>0</v>
      </c>
      <c r="T224" s="70">
        <v>1</v>
      </c>
      <c r="U224" s="70"/>
      <c r="V224" s="70">
        <f t="shared" si="335"/>
        <v>0</v>
      </c>
      <c r="W224" s="70">
        <f t="shared" si="248"/>
        <v>1</v>
      </c>
      <c r="X224" s="70">
        <f t="shared" si="248"/>
        <v>0</v>
      </c>
      <c r="Y224" s="76">
        <f t="shared" si="455"/>
        <v>0</v>
      </c>
      <c r="Z224" s="76">
        <f t="shared" si="456"/>
        <v>0</v>
      </c>
      <c r="AA224" s="76">
        <f t="shared" si="457"/>
        <v>0</v>
      </c>
      <c r="AB224" s="76">
        <f t="shared" si="458"/>
        <v>0</v>
      </c>
      <c r="AC224" s="76">
        <f t="shared" si="459"/>
        <v>5318.9316666666673</v>
      </c>
      <c r="AD224" s="76">
        <f t="shared" si="460"/>
        <v>0</v>
      </c>
      <c r="AE224" s="76">
        <f t="shared" si="461"/>
        <v>5318.9316666666673</v>
      </c>
      <c r="AF224" s="76">
        <f t="shared" si="452"/>
        <v>2659.4658333333336</v>
      </c>
      <c r="AG224" s="76">
        <f t="shared" si="423"/>
        <v>797.83975000000009</v>
      </c>
      <c r="AH224" s="76">
        <f t="shared" si="467"/>
        <v>196.63333333333333</v>
      </c>
      <c r="AI224" s="76">
        <f t="shared" si="327"/>
        <v>8972.8705833333333</v>
      </c>
      <c r="AJ224" s="84"/>
      <c r="AK224" s="84"/>
      <c r="AL224" s="84"/>
      <c r="AM224" s="83"/>
      <c r="AN224" s="78">
        <f t="shared" si="194"/>
        <v>0</v>
      </c>
      <c r="AO224" s="83"/>
      <c r="AP224" s="78">
        <f t="shared" si="195"/>
        <v>0</v>
      </c>
      <c r="AQ224" s="78">
        <f t="shared" ref="AQ224:AQ225" si="472">AM224+AO224</f>
        <v>0</v>
      </c>
      <c r="AR224" s="78">
        <f t="shared" si="453"/>
        <v>0</v>
      </c>
      <c r="AS224" s="83"/>
      <c r="AT224" s="78">
        <f t="shared" si="196"/>
        <v>0</v>
      </c>
      <c r="AU224" s="83"/>
      <c r="AV224" s="78">
        <f t="shared" si="197"/>
        <v>0</v>
      </c>
      <c r="AW224" s="77">
        <f t="shared" si="332"/>
        <v>0</v>
      </c>
      <c r="AX224" s="78">
        <f t="shared" si="332"/>
        <v>0</v>
      </c>
      <c r="AY224" s="77">
        <f t="shared" si="333"/>
        <v>0</v>
      </c>
      <c r="AZ224" s="78">
        <f t="shared" si="333"/>
        <v>0</v>
      </c>
      <c r="BA224" s="84"/>
      <c r="BB224" s="85"/>
      <c r="BC224" s="84"/>
      <c r="BD224" s="85"/>
      <c r="BE224" s="78">
        <f t="shared" si="198"/>
        <v>0</v>
      </c>
      <c r="BF224" s="70"/>
      <c r="BG224" s="70"/>
      <c r="BH224" s="70"/>
      <c r="BI224" s="76">
        <f t="shared" si="199"/>
        <v>0</v>
      </c>
      <c r="BJ224" s="76"/>
      <c r="BK224" s="76">
        <f t="shared" ref="BK224:BK225" si="473">(O224/18*BJ224)*30%</f>
        <v>0</v>
      </c>
      <c r="BL224" s="76"/>
      <c r="BM224" s="76">
        <f t="shared" si="470"/>
        <v>0</v>
      </c>
      <c r="BN224" s="76">
        <f t="shared" si="471"/>
        <v>1</v>
      </c>
      <c r="BO224" s="76">
        <f t="shared" si="201"/>
        <v>3191.3590000000004</v>
      </c>
      <c r="BP224" s="339"/>
      <c r="BQ224" s="101">
        <f t="shared" si="191"/>
        <v>0</v>
      </c>
      <c r="BR224" s="76">
        <f t="shared" si="202"/>
        <v>3191.3590000000004</v>
      </c>
      <c r="BS224" s="76">
        <f t="shared" si="462"/>
        <v>6313.4047500000006</v>
      </c>
      <c r="BT224" s="76">
        <f t="shared" si="463"/>
        <v>0</v>
      </c>
      <c r="BU224" s="76">
        <f t="shared" si="464"/>
        <v>5850.824833333334</v>
      </c>
      <c r="BV224" s="76">
        <f t="shared" si="465"/>
        <v>12164.229583333334</v>
      </c>
      <c r="BW224" s="173">
        <f t="shared" si="466"/>
        <v>145970.755</v>
      </c>
      <c r="BX224" s="370" t="s">
        <v>344</v>
      </c>
    </row>
    <row r="225" spans="1:77" s="11" customFormat="1" ht="14.25" customHeight="1" x14ac:dyDescent="0.3">
      <c r="A225" s="242">
        <v>22</v>
      </c>
      <c r="B225" s="69" t="s">
        <v>90</v>
      </c>
      <c r="C225" s="69" t="s">
        <v>405</v>
      </c>
      <c r="D225" s="70" t="s">
        <v>61</v>
      </c>
      <c r="E225" s="71" t="s">
        <v>91</v>
      </c>
      <c r="F225" s="86">
        <v>86</v>
      </c>
      <c r="G225" s="87">
        <v>43458</v>
      </c>
      <c r="H225" s="87">
        <v>45284</v>
      </c>
      <c r="I225" s="86" t="s">
        <v>278</v>
      </c>
      <c r="J225" s="43" t="s">
        <v>58</v>
      </c>
      <c r="K225" s="70" t="s">
        <v>64</v>
      </c>
      <c r="L225" s="89">
        <v>29.04</v>
      </c>
      <c r="M225" s="70">
        <v>5.41</v>
      </c>
      <c r="N225" s="75">
        <v>17697</v>
      </c>
      <c r="O225" s="76">
        <f t="shared" si="415"/>
        <v>95740.77</v>
      </c>
      <c r="P225" s="43">
        <v>0</v>
      </c>
      <c r="Q225" s="70"/>
      <c r="R225" s="70"/>
      <c r="S225" s="70">
        <v>0</v>
      </c>
      <c r="T225" s="70">
        <v>1</v>
      </c>
      <c r="U225" s="70"/>
      <c r="V225" s="70">
        <f t="shared" si="335"/>
        <v>0</v>
      </c>
      <c r="W225" s="70">
        <f t="shared" si="248"/>
        <v>1</v>
      </c>
      <c r="X225" s="70">
        <f t="shared" si="248"/>
        <v>0</v>
      </c>
      <c r="Y225" s="76">
        <f t="shared" si="455"/>
        <v>0</v>
      </c>
      <c r="Z225" s="76">
        <f t="shared" si="456"/>
        <v>0</v>
      </c>
      <c r="AA225" s="76">
        <f t="shared" si="457"/>
        <v>0</v>
      </c>
      <c r="AB225" s="76">
        <f t="shared" si="458"/>
        <v>0</v>
      </c>
      <c r="AC225" s="76">
        <f t="shared" si="459"/>
        <v>5318.9316666666673</v>
      </c>
      <c r="AD225" s="76">
        <f t="shared" si="460"/>
        <v>0</v>
      </c>
      <c r="AE225" s="76">
        <f t="shared" si="461"/>
        <v>5318.9316666666673</v>
      </c>
      <c r="AF225" s="76">
        <f t="shared" si="452"/>
        <v>2659.4658333333336</v>
      </c>
      <c r="AG225" s="76">
        <f t="shared" si="423"/>
        <v>797.83975000000009</v>
      </c>
      <c r="AH225" s="76">
        <f t="shared" si="467"/>
        <v>196.63333333333333</v>
      </c>
      <c r="AI225" s="76">
        <f t="shared" si="327"/>
        <v>8972.8705833333333</v>
      </c>
      <c r="AJ225" s="84"/>
      <c r="AK225" s="84"/>
      <c r="AL225" s="84"/>
      <c r="AM225" s="83"/>
      <c r="AN225" s="78">
        <f t="shared" si="194"/>
        <v>0</v>
      </c>
      <c r="AO225" s="83"/>
      <c r="AP225" s="78">
        <f t="shared" si="195"/>
        <v>0</v>
      </c>
      <c r="AQ225" s="78">
        <f t="shared" si="472"/>
        <v>0</v>
      </c>
      <c r="AR225" s="78">
        <f t="shared" si="453"/>
        <v>0</v>
      </c>
      <c r="AS225" s="83"/>
      <c r="AT225" s="78">
        <f t="shared" si="196"/>
        <v>0</v>
      </c>
      <c r="AU225" s="83"/>
      <c r="AV225" s="78">
        <f t="shared" si="197"/>
        <v>0</v>
      </c>
      <c r="AW225" s="77">
        <f t="shared" si="332"/>
        <v>0</v>
      </c>
      <c r="AX225" s="78">
        <f t="shared" si="332"/>
        <v>0</v>
      </c>
      <c r="AY225" s="77">
        <f t="shared" si="333"/>
        <v>0</v>
      </c>
      <c r="AZ225" s="78">
        <f t="shared" si="333"/>
        <v>0</v>
      </c>
      <c r="BA225" s="84"/>
      <c r="BB225" s="85"/>
      <c r="BC225" s="84"/>
      <c r="BD225" s="85"/>
      <c r="BE225" s="78">
        <f t="shared" si="198"/>
        <v>0</v>
      </c>
      <c r="BF225" s="70"/>
      <c r="BG225" s="70"/>
      <c r="BH225" s="70"/>
      <c r="BI225" s="76">
        <f t="shared" si="199"/>
        <v>0</v>
      </c>
      <c r="BJ225" s="76"/>
      <c r="BK225" s="76">
        <f t="shared" si="473"/>
        <v>0</v>
      </c>
      <c r="BL225" s="76"/>
      <c r="BM225" s="76">
        <f t="shared" si="470"/>
        <v>0</v>
      </c>
      <c r="BN225" s="76">
        <f t="shared" si="471"/>
        <v>1</v>
      </c>
      <c r="BO225" s="76">
        <f t="shared" si="201"/>
        <v>3191.3590000000004</v>
      </c>
      <c r="BP225" s="339"/>
      <c r="BQ225" s="101">
        <f t="shared" si="191"/>
        <v>0</v>
      </c>
      <c r="BR225" s="76">
        <f t="shared" si="202"/>
        <v>3191.3590000000004</v>
      </c>
      <c r="BS225" s="76">
        <f t="shared" si="462"/>
        <v>6313.4047500000006</v>
      </c>
      <c r="BT225" s="76">
        <f t="shared" si="463"/>
        <v>0</v>
      </c>
      <c r="BU225" s="76">
        <f t="shared" si="464"/>
        <v>5850.824833333334</v>
      </c>
      <c r="BV225" s="76">
        <f t="shared" si="465"/>
        <v>12164.229583333334</v>
      </c>
      <c r="BW225" s="173">
        <f t="shared" si="466"/>
        <v>145970.755</v>
      </c>
      <c r="BX225" s="370" t="s">
        <v>344</v>
      </c>
    </row>
    <row r="226" spans="1:77" s="2" customFormat="1" ht="14.25" customHeight="1" x14ac:dyDescent="0.3">
      <c r="A226" s="243">
        <v>23</v>
      </c>
      <c r="B226" s="69" t="s">
        <v>92</v>
      </c>
      <c r="C226" s="69" t="s">
        <v>325</v>
      </c>
      <c r="D226" s="70" t="s">
        <v>61</v>
      </c>
      <c r="E226" s="71" t="s">
        <v>94</v>
      </c>
      <c r="F226" s="86">
        <v>66</v>
      </c>
      <c r="G226" s="87">
        <v>42895</v>
      </c>
      <c r="H226" s="87">
        <v>44721</v>
      </c>
      <c r="I226" s="86" t="s">
        <v>187</v>
      </c>
      <c r="J226" s="70" t="s">
        <v>71</v>
      </c>
      <c r="K226" s="70" t="s">
        <v>72</v>
      </c>
      <c r="L226" s="74">
        <v>21.03</v>
      </c>
      <c r="M226" s="70">
        <v>5.12</v>
      </c>
      <c r="N226" s="75">
        <v>17697</v>
      </c>
      <c r="O226" s="76">
        <f t="shared" si="415"/>
        <v>90608.639999999999</v>
      </c>
      <c r="P226" s="43">
        <v>0</v>
      </c>
      <c r="Q226" s="70"/>
      <c r="R226" s="70"/>
      <c r="S226" s="70">
        <v>2</v>
      </c>
      <c r="T226" s="70"/>
      <c r="U226" s="70"/>
      <c r="V226" s="70">
        <f t="shared" si="335"/>
        <v>2</v>
      </c>
      <c r="W226" s="70">
        <f t="shared" si="248"/>
        <v>0</v>
      </c>
      <c r="X226" s="70">
        <f t="shared" si="248"/>
        <v>0</v>
      </c>
      <c r="Y226" s="76">
        <f t="shared" si="455"/>
        <v>0</v>
      </c>
      <c r="Z226" s="76">
        <f t="shared" si="456"/>
        <v>0</v>
      </c>
      <c r="AA226" s="76">
        <f t="shared" si="457"/>
        <v>0</v>
      </c>
      <c r="AB226" s="76">
        <f t="shared" si="458"/>
        <v>10067.626666666667</v>
      </c>
      <c r="AC226" s="76">
        <f t="shared" si="459"/>
        <v>0</v>
      </c>
      <c r="AD226" s="76">
        <f t="shared" si="460"/>
        <v>0</v>
      </c>
      <c r="AE226" s="76">
        <f t="shared" si="461"/>
        <v>10067.626666666667</v>
      </c>
      <c r="AF226" s="76">
        <f t="shared" si="452"/>
        <v>5033.8133333333335</v>
      </c>
      <c r="AG226" s="76">
        <f t="shared" si="423"/>
        <v>1510.1440000000002</v>
      </c>
      <c r="AH226" s="76">
        <f t="shared" si="467"/>
        <v>393.26666666666665</v>
      </c>
      <c r="AI226" s="76">
        <f t="shared" si="327"/>
        <v>17004.850666666665</v>
      </c>
      <c r="AJ226" s="84"/>
      <c r="AK226" s="84"/>
      <c r="AL226" s="84"/>
      <c r="AM226" s="83"/>
      <c r="AN226" s="78">
        <f t="shared" si="194"/>
        <v>0</v>
      </c>
      <c r="AO226" s="83"/>
      <c r="AP226" s="78">
        <f t="shared" si="195"/>
        <v>0</v>
      </c>
      <c r="AQ226" s="78">
        <f t="shared" si="468"/>
        <v>0</v>
      </c>
      <c r="AR226" s="78">
        <f t="shared" si="453"/>
        <v>0</v>
      </c>
      <c r="AS226" s="83"/>
      <c r="AT226" s="78">
        <f t="shared" si="196"/>
        <v>0</v>
      </c>
      <c r="AU226" s="83"/>
      <c r="AV226" s="78">
        <f t="shared" si="197"/>
        <v>0</v>
      </c>
      <c r="AW226" s="77">
        <f t="shared" si="332"/>
        <v>0</v>
      </c>
      <c r="AX226" s="78">
        <f t="shared" si="332"/>
        <v>0</v>
      </c>
      <c r="AY226" s="77">
        <f t="shared" si="333"/>
        <v>0</v>
      </c>
      <c r="AZ226" s="78">
        <f t="shared" si="333"/>
        <v>0</v>
      </c>
      <c r="BA226" s="84"/>
      <c r="BB226" s="85"/>
      <c r="BC226" s="84"/>
      <c r="BD226" s="85"/>
      <c r="BE226" s="78">
        <f t="shared" si="198"/>
        <v>0</v>
      </c>
      <c r="BF226" s="70"/>
      <c r="BG226" s="70"/>
      <c r="BH226" s="70"/>
      <c r="BI226" s="76">
        <f t="shared" si="199"/>
        <v>0</v>
      </c>
      <c r="BJ226" s="76"/>
      <c r="BK226" s="76">
        <f t="shared" si="469"/>
        <v>0</v>
      </c>
      <c r="BL226" s="76"/>
      <c r="BM226" s="76">
        <f t="shared" si="470"/>
        <v>0</v>
      </c>
      <c r="BN226" s="76"/>
      <c r="BO226" s="76"/>
      <c r="BP226" s="339"/>
      <c r="BQ226" s="101">
        <f t="shared" si="191"/>
        <v>0</v>
      </c>
      <c r="BR226" s="76">
        <f t="shared" si="202"/>
        <v>0</v>
      </c>
      <c r="BS226" s="76">
        <f t="shared" si="462"/>
        <v>11971.037333333334</v>
      </c>
      <c r="BT226" s="76">
        <f t="shared" si="463"/>
        <v>0</v>
      </c>
      <c r="BU226" s="76">
        <f t="shared" si="464"/>
        <v>5033.8133333333335</v>
      </c>
      <c r="BV226" s="76">
        <f t="shared" si="465"/>
        <v>17004.850666666665</v>
      </c>
      <c r="BW226" s="173">
        <f t="shared" si="466"/>
        <v>204058.20799999998</v>
      </c>
      <c r="BX226" s="370"/>
      <c r="BY226" s="131"/>
    </row>
    <row r="227" spans="1:77" s="3" customFormat="1" ht="14.25" customHeight="1" x14ac:dyDescent="0.3">
      <c r="A227" s="242">
        <v>24</v>
      </c>
      <c r="B227" s="108" t="s">
        <v>244</v>
      </c>
      <c r="C227" s="48" t="s">
        <v>320</v>
      </c>
      <c r="D227" s="43" t="s">
        <v>61</v>
      </c>
      <c r="E227" s="108" t="s">
        <v>164</v>
      </c>
      <c r="F227" s="86">
        <v>112</v>
      </c>
      <c r="G227" s="87">
        <v>44071</v>
      </c>
      <c r="H227" s="87">
        <v>45897</v>
      </c>
      <c r="I227" s="86" t="s">
        <v>185</v>
      </c>
      <c r="J227" s="43" t="s">
        <v>71</v>
      </c>
      <c r="K227" s="43" t="s">
        <v>72</v>
      </c>
      <c r="L227" s="89">
        <v>37.04</v>
      </c>
      <c r="M227" s="43">
        <v>5.2</v>
      </c>
      <c r="N227" s="75">
        <v>17697</v>
      </c>
      <c r="O227" s="76">
        <f t="shared" si="415"/>
        <v>92024.400000000009</v>
      </c>
      <c r="P227" s="43">
        <v>0</v>
      </c>
      <c r="Q227" s="43"/>
      <c r="R227" s="43"/>
      <c r="S227" s="43">
        <v>1</v>
      </c>
      <c r="T227" s="43"/>
      <c r="U227" s="43"/>
      <c r="V227" s="70">
        <f t="shared" si="335"/>
        <v>1</v>
      </c>
      <c r="W227" s="70">
        <f t="shared" si="248"/>
        <v>0</v>
      </c>
      <c r="X227" s="70">
        <f t="shared" si="248"/>
        <v>0</v>
      </c>
      <c r="Y227" s="76">
        <f t="shared" si="455"/>
        <v>0</v>
      </c>
      <c r="Z227" s="76">
        <f t="shared" si="456"/>
        <v>0</v>
      </c>
      <c r="AA227" s="76">
        <f t="shared" si="457"/>
        <v>0</v>
      </c>
      <c r="AB227" s="76">
        <f t="shared" si="458"/>
        <v>5112.4666666666672</v>
      </c>
      <c r="AC227" s="76">
        <f t="shared" si="459"/>
        <v>0</v>
      </c>
      <c r="AD227" s="76">
        <f t="shared" si="460"/>
        <v>0</v>
      </c>
      <c r="AE227" s="76">
        <f t="shared" si="461"/>
        <v>5112.4666666666672</v>
      </c>
      <c r="AF227" s="76">
        <f t="shared" si="452"/>
        <v>2556.2333333333336</v>
      </c>
      <c r="AG227" s="76">
        <f t="shared" si="423"/>
        <v>766.87000000000012</v>
      </c>
      <c r="AH227" s="76">
        <f t="shared" si="467"/>
        <v>196.63333333333333</v>
      </c>
      <c r="AI227" s="76">
        <f t="shared" si="327"/>
        <v>8632.2033333333347</v>
      </c>
      <c r="AJ227" s="100"/>
      <c r="AK227" s="100"/>
      <c r="AL227" s="100"/>
      <c r="AM227" s="99"/>
      <c r="AN227" s="78">
        <f t="shared" si="194"/>
        <v>0</v>
      </c>
      <c r="AO227" s="99"/>
      <c r="AP227" s="78">
        <f t="shared" si="195"/>
        <v>0</v>
      </c>
      <c r="AQ227" s="78">
        <f t="shared" si="468"/>
        <v>0</v>
      </c>
      <c r="AR227" s="78">
        <f t="shared" si="453"/>
        <v>0</v>
      </c>
      <c r="AS227" s="99"/>
      <c r="AT227" s="78">
        <f t="shared" si="196"/>
        <v>0</v>
      </c>
      <c r="AU227" s="99"/>
      <c r="AV227" s="78">
        <f t="shared" si="197"/>
        <v>0</v>
      </c>
      <c r="AW227" s="77">
        <f t="shared" si="332"/>
        <v>0</v>
      </c>
      <c r="AX227" s="78">
        <f t="shared" si="332"/>
        <v>0</v>
      </c>
      <c r="AY227" s="77">
        <f t="shared" si="333"/>
        <v>0</v>
      </c>
      <c r="AZ227" s="78">
        <f t="shared" si="333"/>
        <v>0</v>
      </c>
      <c r="BA227" s="100"/>
      <c r="BB227" s="100"/>
      <c r="BC227" s="100"/>
      <c r="BD227" s="100"/>
      <c r="BE227" s="78">
        <f t="shared" si="198"/>
        <v>0</v>
      </c>
      <c r="BF227" s="43"/>
      <c r="BG227" s="43"/>
      <c r="BH227" s="43"/>
      <c r="BI227" s="76">
        <f t="shared" si="199"/>
        <v>0</v>
      </c>
      <c r="BJ227" s="101"/>
      <c r="BK227" s="101">
        <f t="shared" si="469"/>
        <v>0</v>
      </c>
      <c r="BL227" s="101"/>
      <c r="BM227" s="101">
        <f t="shared" si="470"/>
        <v>0</v>
      </c>
      <c r="BN227" s="76">
        <f t="shared" si="471"/>
        <v>1</v>
      </c>
      <c r="BO227" s="76">
        <f t="shared" ref="BO227:BO228" si="474">(AE227+AF227)*35%</f>
        <v>2684.0450000000001</v>
      </c>
      <c r="BP227" s="378"/>
      <c r="BQ227" s="101">
        <f t="shared" ref="BQ227:BQ246" si="475">7079/18*BP227</f>
        <v>0</v>
      </c>
      <c r="BR227" s="76">
        <f t="shared" si="202"/>
        <v>2684.0450000000001</v>
      </c>
      <c r="BS227" s="76">
        <f t="shared" si="462"/>
        <v>6075.97</v>
      </c>
      <c r="BT227" s="76">
        <f t="shared" si="463"/>
        <v>0</v>
      </c>
      <c r="BU227" s="76">
        <f t="shared" si="464"/>
        <v>5240.2783333333336</v>
      </c>
      <c r="BV227" s="76">
        <f t="shared" si="465"/>
        <v>11316.248333333335</v>
      </c>
      <c r="BW227" s="173">
        <f t="shared" si="466"/>
        <v>135794.98000000001</v>
      </c>
      <c r="BX227" s="370" t="s">
        <v>270</v>
      </c>
    </row>
    <row r="228" spans="1:77" s="3" customFormat="1" ht="14.25" customHeight="1" x14ac:dyDescent="0.3">
      <c r="A228" s="243">
        <v>25</v>
      </c>
      <c r="B228" s="108" t="s">
        <v>244</v>
      </c>
      <c r="C228" s="48" t="s">
        <v>231</v>
      </c>
      <c r="D228" s="43" t="s">
        <v>61</v>
      </c>
      <c r="E228" s="108" t="s">
        <v>164</v>
      </c>
      <c r="F228" s="86">
        <v>112</v>
      </c>
      <c r="G228" s="87">
        <v>44071</v>
      </c>
      <c r="H228" s="87">
        <v>45897</v>
      </c>
      <c r="I228" s="86" t="s">
        <v>185</v>
      </c>
      <c r="J228" s="43" t="s">
        <v>71</v>
      </c>
      <c r="K228" s="43" t="s">
        <v>72</v>
      </c>
      <c r="L228" s="89">
        <v>37.04</v>
      </c>
      <c r="M228" s="43">
        <v>5.2</v>
      </c>
      <c r="N228" s="75">
        <v>17697</v>
      </c>
      <c r="O228" s="76">
        <f t="shared" si="415"/>
        <v>92024.400000000009</v>
      </c>
      <c r="P228" s="43">
        <v>0</v>
      </c>
      <c r="Q228" s="43"/>
      <c r="R228" s="43"/>
      <c r="S228" s="43">
        <v>1</v>
      </c>
      <c r="T228" s="43"/>
      <c r="U228" s="43"/>
      <c r="V228" s="70">
        <f t="shared" si="335"/>
        <v>1</v>
      </c>
      <c r="W228" s="70">
        <f t="shared" si="248"/>
        <v>0</v>
      </c>
      <c r="X228" s="70">
        <f t="shared" si="248"/>
        <v>0</v>
      </c>
      <c r="Y228" s="76">
        <f t="shared" si="455"/>
        <v>0</v>
      </c>
      <c r="Z228" s="76">
        <f t="shared" si="456"/>
        <v>0</v>
      </c>
      <c r="AA228" s="76">
        <f t="shared" si="457"/>
        <v>0</v>
      </c>
      <c r="AB228" s="76">
        <f t="shared" si="458"/>
        <v>5112.4666666666672</v>
      </c>
      <c r="AC228" s="76">
        <f t="shared" si="459"/>
        <v>0</v>
      </c>
      <c r="AD228" s="76">
        <f t="shared" si="460"/>
        <v>0</v>
      </c>
      <c r="AE228" s="76">
        <f t="shared" si="461"/>
        <v>5112.4666666666672</v>
      </c>
      <c r="AF228" s="76">
        <f t="shared" si="452"/>
        <v>2556.2333333333336</v>
      </c>
      <c r="AG228" s="76">
        <f t="shared" si="423"/>
        <v>766.87000000000012</v>
      </c>
      <c r="AH228" s="76">
        <f t="shared" si="467"/>
        <v>196.63333333333333</v>
      </c>
      <c r="AI228" s="76">
        <f t="shared" ref="AI228:AI246" si="476">AH228+AG228+AF228+AE228</f>
        <v>8632.2033333333347</v>
      </c>
      <c r="AJ228" s="100"/>
      <c r="AK228" s="100"/>
      <c r="AL228" s="100"/>
      <c r="AM228" s="99"/>
      <c r="AN228" s="78">
        <f t="shared" ref="AN228:AN246" si="477">N228/18*AM228*40%</f>
        <v>0</v>
      </c>
      <c r="AO228" s="99"/>
      <c r="AP228" s="78">
        <f t="shared" ref="AP228:AP246" si="478">N228/18*AO228*50%</f>
        <v>0</v>
      </c>
      <c r="AQ228" s="78">
        <f t="shared" si="468"/>
        <v>0</v>
      </c>
      <c r="AR228" s="78">
        <f t="shared" si="453"/>
        <v>0</v>
      </c>
      <c r="AS228" s="99"/>
      <c r="AT228" s="78">
        <f t="shared" ref="AT228:AT246" si="479">N228/18*AS228*50%</f>
        <v>0</v>
      </c>
      <c r="AU228" s="99"/>
      <c r="AV228" s="78">
        <f t="shared" ref="AV228:AV246" si="480">N228/18*AU228*40%</f>
        <v>0</v>
      </c>
      <c r="AW228" s="77">
        <f t="shared" si="332"/>
        <v>0</v>
      </c>
      <c r="AX228" s="78">
        <f t="shared" si="332"/>
        <v>0</v>
      </c>
      <c r="AY228" s="77">
        <f t="shared" si="333"/>
        <v>0</v>
      </c>
      <c r="AZ228" s="78">
        <f t="shared" si="333"/>
        <v>0</v>
      </c>
      <c r="BA228" s="100"/>
      <c r="BB228" s="100"/>
      <c r="BC228" s="100"/>
      <c r="BD228" s="100"/>
      <c r="BE228" s="78">
        <f t="shared" ref="BE228:BE246" si="481">SUM(N228*BB228)*50%+(N228*BC228)*60%+(N228*BD228)*60%</f>
        <v>0</v>
      </c>
      <c r="BF228" s="43"/>
      <c r="BG228" s="43"/>
      <c r="BH228" s="43"/>
      <c r="BI228" s="76">
        <f t="shared" ref="BI228:BI246" si="482">SUM(N228*BF228*20%)+(N228*BG228)*30%</f>
        <v>0</v>
      </c>
      <c r="BJ228" s="101"/>
      <c r="BK228" s="101">
        <f t="shared" si="469"/>
        <v>0</v>
      </c>
      <c r="BL228" s="101"/>
      <c r="BM228" s="101">
        <f t="shared" si="470"/>
        <v>0</v>
      </c>
      <c r="BN228" s="76">
        <f t="shared" si="471"/>
        <v>1</v>
      </c>
      <c r="BO228" s="76">
        <f t="shared" si="474"/>
        <v>2684.0450000000001</v>
      </c>
      <c r="BP228" s="378"/>
      <c r="BQ228" s="101">
        <f t="shared" si="475"/>
        <v>0</v>
      </c>
      <c r="BR228" s="76">
        <f t="shared" ref="BR228:BR246" si="483">AJ228+AK228+AL228+AZ228+BE228+BI228+BK228+BM228+BO228+BQ228</f>
        <v>2684.0450000000001</v>
      </c>
      <c r="BS228" s="76">
        <f t="shared" si="462"/>
        <v>6075.97</v>
      </c>
      <c r="BT228" s="76">
        <f t="shared" si="463"/>
        <v>0</v>
      </c>
      <c r="BU228" s="76">
        <f t="shared" si="464"/>
        <v>5240.2783333333336</v>
      </c>
      <c r="BV228" s="76">
        <f t="shared" si="465"/>
        <v>11316.248333333335</v>
      </c>
      <c r="BW228" s="173">
        <f t="shared" si="466"/>
        <v>135794.98000000001</v>
      </c>
      <c r="BX228" s="370" t="s">
        <v>270</v>
      </c>
    </row>
    <row r="229" spans="1:77" s="3" customFormat="1" ht="14.25" customHeight="1" x14ac:dyDescent="0.3">
      <c r="A229" s="242">
        <v>26</v>
      </c>
      <c r="B229" s="108" t="s">
        <v>167</v>
      </c>
      <c r="C229" s="48" t="s">
        <v>129</v>
      </c>
      <c r="D229" s="43" t="s">
        <v>61</v>
      </c>
      <c r="E229" s="93" t="s">
        <v>95</v>
      </c>
      <c r="F229" s="97">
        <v>77</v>
      </c>
      <c r="G229" s="98">
        <v>43304</v>
      </c>
      <c r="H229" s="88">
        <v>45130</v>
      </c>
      <c r="I229" s="97" t="s">
        <v>182</v>
      </c>
      <c r="J229" s="43" t="s">
        <v>58</v>
      </c>
      <c r="K229" s="43" t="s">
        <v>64</v>
      </c>
      <c r="L229" s="89">
        <v>35.04</v>
      </c>
      <c r="M229" s="43">
        <v>5.41</v>
      </c>
      <c r="N229" s="75">
        <v>17697</v>
      </c>
      <c r="O229" s="76">
        <f t="shared" si="415"/>
        <v>95740.77</v>
      </c>
      <c r="P229" s="43">
        <v>0</v>
      </c>
      <c r="Q229" s="43"/>
      <c r="R229" s="43"/>
      <c r="S229" s="43">
        <v>0</v>
      </c>
      <c r="T229" s="43">
        <v>1</v>
      </c>
      <c r="U229" s="43"/>
      <c r="V229" s="70">
        <f t="shared" si="335"/>
        <v>0</v>
      </c>
      <c r="W229" s="70">
        <f t="shared" si="248"/>
        <v>1</v>
      </c>
      <c r="X229" s="70">
        <f t="shared" si="248"/>
        <v>0</v>
      </c>
      <c r="Y229" s="76">
        <f t="shared" si="455"/>
        <v>0</v>
      </c>
      <c r="Z229" s="76">
        <f t="shared" si="456"/>
        <v>0</v>
      </c>
      <c r="AA229" s="76">
        <f t="shared" si="457"/>
        <v>0</v>
      </c>
      <c r="AB229" s="76">
        <f t="shared" si="458"/>
        <v>0</v>
      </c>
      <c r="AC229" s="76">
        <f t="shared" si="459"/>
        <v>5318.9316666666673</v>
      </c>
      <c r="AD229" s="76">
        <f t="shared" si="460"/>
        <v>0</v>
      </c>
      <c r="AE229" s="76">
        <f t="shared" si="461"/>
        <v>5318.9316666666673</v>
      </c>
      <c r="AF229" s="76">
        <f t="shared" si="452"/>
        <v>2659.4658333333336</v>
      </c>
      <c r="AG229" s="76">
        <f t="shared" si="423"/>
        <v>797.83975000000009</v>
      </c>
      <c r="AH229" s="76">
        <f t="shared" si="467"/>
        <v>196.63333333333333</v>
      </c>
      <c r="AI229" s="76">
        <f t="shared" si="476"/>
        <v>8972.8705833333333</v>
      </c>
      <c r="AJ229" s="100"/>
      <c r="AK229" s="100"/>
      <c r="AL229" s="100"/>
      <c r="AM229" s="99"/>
      <c r="AN229" s="78">
        <f t="shared" si="477"/>
        <v>0</v>
      </c>
      <c r="AO229" s="99"/>
      <c r="AP229" s="78">
        <f t="shared" si="478"/>
        <v>0</v>
      </c>
      <c r="AQ229" s="78">
        <f t="shared" si="468"/>
        <v>0</v>
      </c>
      <c r="AR229" s="78">
        <f t="shared" si="453"/>
        <v>0</v>
      </c>
      <c r="AS229" s="99"/>
      <c r="AT229" s="78">
        <f t="shared" si="479"/>
        <v>0</v>
      </c>
      <c r="AU229" s="99"/>
      <c r="AV229" s="78">
        <f t="shared" si="480"/>
        <v>0</v>
      </c>
      <c r="AW229" s="77">
        <f t="shared" si="332"/>
        <v>0</v>
      </c>
      <c r="AX229" s="78">
        <f t="shared" si="332"/>
        <v>0</v>
      </c>
      <c r="AY229" s="77">
        <f t="shared" si="333"/>
        <v>0</v>
      </c>
      <c r="AZ229" s="78">
        <f t="shared" si="333"/>
        <v>0</v>
      </c>
      <c r="BA229" s="100"/>
      <c r="BB229" s="177"/>
      <c r="BC229" s="100"/>
      <c r="BD229" s="177"/>
      <c r="BE229" s="78">
        <f t="shared" si="481"/>
        <v>0</v>
      </c>
      <c r="BF229" s="43"/>
      <c r="BG229" s="43"/>
      <c r="BH229" s="43"/>
      <c r="BI229" s="76">
        <f t="shared" si="482"/>
        <v>0</v>
      </c>
      <c r="BJ229" s="101"/>
      <c r="BK229" s="101">
        <f t="shared" si="469"/>
        <v>0</v>
      </c>
      <c r="BL229" s="101"/>
      <c r="BM229" s="101">
        <f t="shared" si="470"/>
        <v>0</v>
      </c>
      <c r="BN229" s="76">
        <f t="shared" si="471"/>
        <v>1</v>
      </c>
      <c r="BO229" s="76">
        <f t="shared" ref="BO229" si="484">(AE229+AF229)*40%</f>
        <v>3191.3590000000004</v>
      </c>
      <c r="BP229" s="339"/>
      <c r="BQ229" s="101">
        <f t="shared" si="475"/>
        <v>0</v>
      </c>
      <c r="BR229" s="76">
        <f t="shared" si="483"/>
        <v>3191.3590000000004</v>
      </c>
      <c r="BS229" s="76">
        <f t="shared" si="462"/>
        <v>6313.4047500000006</v>
      </c>
      <c r="BT229" s="76">
        <f t="shared" si="463"/>
        <v>0</v>
      </c>
      <c r="BU229" s="76">
        <f t="shared" si="464"/>
        <v>5850.824833333334</v>
      </c>
      <c r="BV229" s="76">
        <f t="shared" si="465"/>
        <v>12164.229583333334</v>
      </c>
      <c r="BW229" s="173">
        <f t="shared" si="466"/>
        <v>145970.755</v>
      </c>
      <c r="BX229" s="370" t="s">
        <v>345</v>
      </c>
    </row>
    <row r="230" spans="1:77" s="4" customFormat="1" ht="14.25" customHeight="1" x14ac:dyDescent="0.3">
      <c r="A230" s="243">
        <v>27</v>
      </c>
      <c r="B230" s="108" t="s">
        <v>251</v>
      </c>
      <c r="C230" s="48" t="s">
        <v>326</v>
      </c>
      <c r="D230" s="43" t="s">
        <v>61</v>
      </c>
      <c r="E230" s="108" t="s">
        <v>252</v>
      </c>
      <c r="F230" s="86"/>
      <c r="G230" s="87"/>
      <c r="H230" s="87"/>
      <c r="I230" s="86"/>
      <c r="J230" s="43" t="s">
        <v>65</v>
      </c>
      <c r="K230" s="43" t="s">
        <v>62</v>
      </c>
      <c r="L230" s="89">
        <v>2.04</v>
      </c>
      <c r="M230" s="43">
        <v>4.1399999999999997</v>
      </c>
      <c r="N230" s="75">
        <v>17697</v>
      </c>
      <c r="O230" s="76">
        <f t="shared" si="415"/>
        <v>73265.579999999987</v>
      </c>
      <c r="P230" s="43">
        <v>0</v>
      </c>
      <c r="Q230" s="43"/>
      <c r="R230" s="43"/>
      <c r="S230" s="43">
        <v>0</v>
      </c>
      <c r="T230" s="43">
        <v>6</v>
      </c>
      <c r="U230" s="43"/>
      <c r="V230" s="70">
        <f t="shared" si="335"/>
        <v>0</v>
      </c>
      <c r="W230" s="70">
        <f t="shared" si="248"/>
        <v>6</v>
      </c>
      <c r="X230" s="70">
        <f t="shared" si="248"/>
        <v>0</v>
      </c>
      <c r="Y230" s="76">
        <f t="shared" si="455"/>
        <v>0</v>
      </c>
      <c r="Z230" s="76">
        <f t="shared" si="456"/>
        <v>0</v>
      </c>
      <c r="AA230" s="76">
        <f t="shared" si="457"/>
        <v>0</v>
      </c>
      <c r="AB230" s="76">
        <f t="shared" si="458"/>
        <v>0</v>
      </c>
      <c r="AC230" s="76">
        <f t="shared" si="459"/>
        <v>24421.859999999997</v>
      </c>
      <c r="AD230" s="76">
        <f t="shared" si="460"/>
        <v>0</v>
      </c>
      <c r="AE230" s="76">
        <f t="shared" si="461"/>
        <v>24421.859999999997</v>
      </c>
      <c r="AF230" s="76">
        <f t="shared" si="452"/>
        <v>12210.929999999998</v>
      </c>
      <c r="AG230" s="76">
        <f t="shared" si="423"/>
        <v>3663.2789999999995</v>
      </c>
      <c r="AH230" s="76">
        <f t="shared" si="467"/>
        <v>1179.8</v>
      </c>
      <c r="AI230" s="76">
        <f t="shared" si="476"/>
        <v>41475.868999999992</v>
      </c>
      <c r="AJ230" s="100"/>
      <c r="AK230" s="100"/>
      <c r="AL230" s="100"/>
      <c r="AM230" s="99"/>
      <c r="AN230" s="78">
        <f t="shared" si="477"/>
        <v>0</v>
      </c>
      <c r="AO230" s="99"/>
      <c r="AP230" s="78">
        <f t="shared" si="478"/>
        <v>0</v>
      </c>
      <c r="AQ230" s="78">
        <f t="shared" si="468"/>
        <v>0</v>
      </c>
      <c r="AR230" s="78">
        <f t="shared" si="453"/>
        <v>0</v>
      </c>
      <c r="AS230" s="99"/>
      <c r="AT230" s="78">
        <f t="shared" si="479"/>
        <v>0</v>
      </c>
      <c r="AU230" s="99"/>
      <c r="AV230" s="78">
        <f t="shared" si="480"/>
        <v>0</v>
      </c>
      <c r="AW230" s="77">
        <f t="shared" si="332"/>
        <v>0</v>
      </c>
      <c r="AX230" s="78">
        <f t="shared" si="332"/>
        <v>0</v>
      </c>
      <c r="AY230" s="77">
        <f t="shared" si="333"/>
        <v>0</v>
      </c>
      <c r="AZ230" s="78">
        <f t="shared" si="333"/>
        <v>0</v>
      </c>
      <c r="BA230" s="100"/>
      <c r="BB230" s="100"/>
      <c r="BC230" s="100"/>
      <c r="BD230" s="100"/>
      <c r="BE230" s="78">
        <f t="shared" si="481"/>
        <v>0</v>
      </c>
      <c r="BF230" s="43"/>
      <c r="BG230" s="43"/>
      <c r="BH230" s="43"/>
      <c r="BI230" s="76">
        <f t="shared" si="482"/>
        <v>0</v>
      </c>
      <c r="BJ230" s="101"/>
      <c r="BK230" s="101">
        <f t="shared" ref="BK230:BK235" si="485">(O230/18*BJ230)*30%</f>
        <v>0</v>
      </c>
      <c r="BL230" s="101"/>
      <c r="BM230" s="101">
        <f t="shared" si="470"/>
        <v>0</v>
      </c>
      <c r="BN230" s="76"/>
      <c r="BO230" s="76"/>
      <c r="BP230" s="378"/>
      <c r="BQ230" s="101">
        <f t="shared" si="475"/>
        <v>0</v>
      </c>
      <c r="BR230" s="76">
        <f t="shared" si="483"/>
        <v>0</v>
      </c>
      <c r="BS230" s="76">
        <f t="shared" si="462"/>
        <v>29264.938999999995</v>
      </c>
      <c r="BT230" s="76">
        <f t="shared" si="463"/>
        <v>0</v>
      </c>
      <c r="BU230" s="76">
        <f t="shared" si="464"/>
        <v>12210.929999999998</v>
      </c>
      <c r="BV230" s="76">
        <f t="shared" si="465"/>
        <v>41475.868999999992</v>
      </c>
      <c r="BW230" s="173">
        <f t="shared" si="466"/>
        <v>497710.4279999999</v>
      </c>
      <c r="BX230" s="370"/>
    </row>
    <row r="231" spans="1:77" s="2" customFormat="1" ht="14.25" customHeight="1" x14ac:dyDescent="0.3">
      <c r="A231" s="242">
        <v>28</v>
      </c>
      <c r="B231" s="48" t="s">
        <v>243</v>
      </c>
      <c r="C231" s="48" t="s">
        <v>328</v>
      </c>
      <c r="D231" s="43" t="s">
        <v>61</v>
      </c>
      <c r="E231" s="93" t="s">
        <v>211</v>
      </c>
      <c r="F231" s="97"/>
      <c r="G231" s="98"/>
      <c r="H231" s="98"/>
      <c r="I231" s="97"/>
      <c r="J231" s="43" t="s">
        <v>65</v>
      </c>
      <c r="K231" s="43" t="s">
        <v>62</v>
      </c>
      <c r="L231" s="89">
        <v>8.0399999999999991</v>
      </c>
      <c r="M231" s="43">
        <v>4.33</v>
      </c>
      <c r="N231" s="75">
        <v>17697</v>
      </c>
      <c r="O231" s="76">
        <f t="shared" si="415"/>
        <v>76628.009999999995</v>
      </c>
      <c r="P231" s="43">
        <v>0</v>
      </c>
      <c r="Q231" s="43"/>
      <c r="R231" s="43"/>
      <c r="S231" s="43">
        <v>0</v>
      </c>
      <c r="T231" s="43">
        <v>1</v>
      </c>
      <c r="U231" s="43"/>
      <c r="V231" s="70">
        <f t="shared" si="335"/>
        <v>0</v>
      </c>
      <c r="W231" s="70">
        <f t="shared" si="248"/>
        <v>1</v>
      </c>
      <c r="X231" s="70">
        <f t="shared" si="248"/>
        <v>0</v>
      </c>
      <c r="Y231" s="76">
        <f t="shared" si="455"/>
        <v>0</v>
      </c>
      <c r="Z231" s="76">
        <f t="shared" si="456"/>
        <v>0</v>
      </c>
      <c r="AA231" s="76">
        <f t="shared" si="457"/>
        <v>0</v>
      </c>
      <c r="AB231" s="76">
        <f t="shared" si="458"/>
        <v>0</v>
      </c>
      <c r="AC231" s="76">
        <f t="shared" si="459"/>
        <v>4257.1116666666667</v>
      </c>
      <c r="AD231" s="76">
        <f t="shared" si="460"/>
        <v>0</v>
      </c>
      <c r="AE231" s="76">
        <f t="shared" si="461"/>
        <v>4257.1116666666667</v>
      </c>
      <c r="AF231" s="76">
        <f t="shared" si="452"/>
        <v>2128.5558333333333</v>
      </c>
      <c r="AG231" s="76">
        <f t="shared" si="423"/>
        <v>638.56674999999996</v>
      </c>
      <c r="AH231" s="76">
        <f t="shared" si="467"/>
        <v>196.63333333333333</v>
      </c>
      <c r="AI231" s="76">
        <f t="shared" si="476"/>
        <v>7220.8675833333327</v>
      </c>
      <c r="AJ231" s="100"/>
      <c r="AK231" s="100"/>
      <c r="AL231" s="100"/>
      <c r="AM231" s="99"/>
      <c r="AN231" s="78">
        <f t="shared" si="477"/>
        <v>0</v>
      </c>
      <c r="AO231" s="99"/>
      <c r="AP231" s="78">
        <f t="shared" si="478"/>
        <v>0</v>
      </c>
      <c r="AQ231" s="78">
        <f t="shared" si="468"/>
        <v>0</v>
      </c>
      <c r="AR231" s="78">
        <f t="shared" si="453"/>
        <v>0</v>
      </c>
      <c r="AS231" s="99"/>
      <c r="AT231" s="78">
        <f t="shared" si="479"/>
        <v>0</v>
      </c>
      <c r="AU231" s="99"/>
      <c r="AV231" s="78">
        <f t="shared" si="480"/>
        <v>0</v>
      </c>
      <c r="AW231" s="77">
        <f t="shared" si="332"/>
        <v>0</v>
      </c>
      <c r="AX231" s="78">
        <f t="shared" si="332"/>
        <v>0</v>
      </c>
      <c r="AY231" s="77">
        <f t="shared" si="333"/>
        <v>0</v>
      </c>
      <c r="AZ231" s="78">
        <f t="shared" si="333"/>
        <v>0</v>
      </c>
      <c r="BA231" s="100"/>
      <c r="BB231" s="100"/>
      <c r="BC231" s="100"/>
      <c r="BD231" s="100"/>
      <c r="BE231" s="78">
        <f t="shared" si="481"/>
        <v>0</v>
      </c>
      <c r="BF231" s="43"/>
      <c r="BG231" s="43"/>
      <c r="BH231" s="43"/>
      <c r="BI231" s="76">
        <f t="shared" si="482"/>
        <v>0</v>
      </c>
      <c r="BJ231" s="101"/>
      <c r="BK231" s="101">
        <f t="shared" si="485"/>
        <v>0</v>
      </c>
      <c r="BL231" s="101"/>
      <c r="BM231" s="101">
        <f t="shared" si="470"/>
        <v>0</v>
      </c>
      <c r="BN231" s="76"/>
      <c r="BO231" s="76"/>
      <c r="BP231" s="378"/>
      <c r="BQ231" s="101">
        <f t="shared" si="475"/>
        <v>0</v>
      </c>
      <c r="BR231" s="76">
        <f t="shared" si="483"/>
        <v>0</v>
      </c>
      <c r="BS231" s="76">
        <f t="shared" si="462"/>
        <v>5092.3117499999998</v>
      </c>
      <c r="BT231" s="76">
        <f t="shared" si="463"/>
        <v>0</v>
      </c>
      <c r="BU231" s="76">
        <f t="shared" si="464"/>
        <v>2128.5558333333333</v>
      </c>
      <c r="BV231" s="76">
        <f t="shared" si="465"/>
        <v>7220.8675833333327</v>
      </c>
      <c r="BW231" s="173">
        <f t="shared" si="466"/>
        <v>86650.410999999993</v>
      </c>
      <c r="BX231" s="370"/>
    </row>
    <row r="232" spans="1:77" s="3" customFormat="1" ht="14.25" customHeight="1" x14ac:dyDescent="0.3">
      <c r="A232" s="243">
        <v>29</v>
      </c>
      <c r="B232" s="48" t="s">
        <v>112</v>
      </c>
      <c r="C232" s="48" t="s">
        <v>325</v>
      </c>
      <c r="D232" s="43" t="s">
        <v>61</v>
      </c>
      <c r="E232" s="108" t="s">
        <v>113</v>
      </c>
      <c r="F232" s="86">
        <v>91</v>
      </c>
      <c r="G232" s="87">
        <v>43453</v>
      </c>
      <c r="H232" s="87">
        <v>45279</v>
      </c>
      <c r="I232" s="86" t="s">
        <v>187</v>
      </c>
      <c r="J232" s="43">
        <v>1</v>
      </c>
      <c r="K232" s="43" t="s">
        <v>72</v>
      </c>
      <c r="L232" s="89">
        <v>16</v>
      </c>
      <c r="M232" s="43">
        <v>5.03</v>
      </c>
      <c r="N232" s="75">
        <v>17697</v>
      </c>
      <c r="O232" s="76">
        <f t="shared" si="415"/>
        <v>89015.91</v>
      </c>
      <c r="P232" s="43">
        <v>0</v>
      </c>
      <c r="Q232" s="43"/>
      <c r="R232" s="43"/>
      <c r="S232" s="43">
        <v>0</v>
      </c>
      <c r="T232" s="43">
        <v>4</v>
      </c>
      <c r="U232" s="43"/>
      <c r="V232" s="70">
        <f t="shared" si="335"/>
        <v>0</v>
      </c>
      <c r="W232" s="70">
        <f t="shared" si="248"/>
        <v>4</v>
      </c>
      <c r="X232" s="70">
        <f t="shared" si="248"/>
        <v>0</v>
      </c>
      <c r="Y232" s="76">
        <f t="shared" si="455"/>
        <v>0</v>
      </c>
      <c r="Z232" s="76">
        <f t="shared" si="456"/>
        <v>0</v>
      </c>
      <c r="AA232" s="76">
        <f t="shared" si="457"/>
        <v>0</v>
      </c>
      <c r="AB232" s="76">
        <f t="shared" si="458"/>
        <v>0</v>
      </c>
      <c r="AC232" s="76">
        <f t="shared" si="459"/>
        <v>19781.313333333335</v>
      </c>
      <c r="AD232" s="76">
        <f t="shared" si="460"/>
        <v>0</v>
      </c>
      <c r="AE232" s="76">
        <f t="shared" si="461"/>
        <v>19781.313333333335</v>
      </c>
      <c r="AF232" s="76">
        <f t="shared" si="452"/>
        <v>9890.6566666666677</v>
      </c>
      <c r="AG232" s="76">
        <f t="shared" si="423"/>
        <v>2967.1970000000001</v>
      </c>
      <c r="AH232" s="76">
        <f t="shared" si="467"/>
        <v>786.5333333333333</v>
      </c>
      <c r="AI232" s="76">
        <f t="shared" si="476"/>
        <v>33425.700333333334</v>
      </c>
      <c r="AJ232" s="100"/>
      <c r="AK232" s="100"/>
      <c r="AL232" s="100"/>
      <c r="AM232" s="99"/>
      <c r="AN232" s="78">
        <f t="shared" si="477"/>
        <v>0</v>
      </c>
      <c r="AO232" s="99"/>
      <c r="AP232" s="78">
        <f t="shared" si="478"/>
        <v>0</v>
      </c>
      <c r="AQ232" s="78">
        <f t="shared" si="468"/>
        <v>0</v>
      </c>
      <c r="AR232" s="78">
        <f t="shared" si="453"/>
        <v>0</v>
      </c>
      <c r="AS232" s="99"/>
      <c r="AT232" s="78">
        <f t="shared" si="479"/>
        <v>0</v>
      </c>
      <c r="AU232" s="99"/>
      <c r="AV232" s="78">
        <f t="shared" si="480"/>
        <v>0</v>
      </c>
      <c r="AW232" s="77">
        <f t="shared" si="332"/>
        <v>0</v>
      </c>
      <c r="AX232" s="78">
        <f t="shared" si="332"/>
        <v>0</v>
      </c>
      <c r="AY232" s="77">
        <f t="shared" si="333"/>
        <v>0</v>
      </c>
      <c r="AZ232" s="78">
        <f t="shared" si="333"/>
        <v>0</v>
      </c>
      <c r="BA232" s="100"/>
      <c r="BB232" s="177"/>
      <c r="BC232" s="177"/>
      <c r="BD232" s="177"/>
      <c r="BE232" s="78">
        <f t="shared" si="481"/>
        <v>0</v>
      </c>
      <c r="BF232" s="43"/>
      <c r="BG232" s="43"/>
      <c r="BH232" s="43"/>
      <c r="BI232" s="76">
        <f t="shared" si="482"/>
        <v>0</v>
      </c>
      <c r="BJ232" s="101"/>
      <c r="BK232" s="101">
        <f t="shared" si="485"/>
        <v>0</v>
      </c>
      <c r="BL232" s="101"/>
      <c r="BM232" s="101">
        <f t="shared" si="470"/>
        <v>0</v>
      </c>
      <c r="BN232" s="76">
        <f t="shared" si="471"/>
        <v>4</v>
      </c>
      <c r="BO232" s="76">
        <f>(AE232+AF232)*35%</f>
        <v>10385.1895</v>
      </c>
      <c r="BP232" s="339"/>
      <c r="BQ232" s="101">
        <f t="shared" si="475"/>
        <v>0</v>
      </c>
      <c r="BR232" s="76">
        <f t="shared" si="483"/>
        <v>10385.1895</v>
      </c>
      <c r="BS232" s="76">
        <f t="shared" si="462"/>
        <v>23535.043666666668</v>
      </c>
      <c r="BT232" s="76">
        <f t="shared" si="463"/>
        <v>0</v>
      </c>
      <c r="BU232" s="76">
        <f t="shared" si="464"/>
        <v>20275.84616666667</v>
      </c>
      <c r="BV232" s="76">
        <f t="shared" si="465"/>
        <v>43810.889833333335</v>
      </c>
      <c r="BW232" s="173">
        <f t="shared" si="466"/>
        <v>525730.67800000007</v>
      </c>
      <c r="BX232" s="370" t="s">
        <v>346</v>
      </c>
    </row>
    <row r="233" spans="1:77" s="2" customFormat="1" ht="14.25" customHeight="1" x14ac:dyDescent="0.3">
      <c r="A233" s="242">
        <v>30</v>
      </c>
      <c r="B233" s="48" t="s">
        <v>114</v>
      </c>
      <c r="C233" s="48" t="s">
        <v>229</v>
      </c>
      <c r="D233" s="43" t="s">
        <v>108</v>
      </c>
      <c r="E233" s="93" t="s">
        <v>115</v>
      </c>
      <c r="F233" s="86">
        <v>30</v>
      </c>
      <c r="G233" s="87">
        <v>41445</v>
      </c>
      <c r="H233" s="88">
        <v>43271</v>
      </c>
      <c r="I233" s="86" t="s">
        <v>185</v>
      </c>
      <c r="J233" s="43" t="s">
        <v>58</v>
      </c>
      <c r="K233" s="43" t="s">
        <v>116</v>
      </c>
      <c r="L233" s="89">
        <v>40.04</v>
      </c>
      <c r="M233" s="43">
        <v>4.5199999999999996</v>
      </c>
      <c r="N233" s="75">
        <v>17697</v>
      </c>
      <c r="O233" s="76">
        <f t="shared" si="415"/>
        <v>79990.439999999988</v>
      </c>
      <c r="P233" s="43">
        <v>0</v>
      </c>
      <c r="Q233" s="43"/>
      <c r="R233" s="43"/>
      <c r="S233" s="43">
        <v>2</v>
      </c>
      <c r="T233" s="43"/>
      <c r="U233" s="43"/>
      <c r="V233" s="70">
        <f t="shared" si="335"/>
        <v>2</v>
      </c>
      <c r="W233" s="70">
        <f t="shared" si="248"/>
        <v>0</v>
      </c>
      <c r="X233" s="70">
        <f t="shared" si="248"/>
        <v>0</v>
      </c>
      <c r="Y233" s="76">
        <f t="shared" si="455"/>
        <v>0</v>
      </c>
      <c r="Z233" s="76">
        <f t="shared" si="456"/>
        <v>0</v>
      </c>
      <c r="AA233" s="76">
        <f t="shared" si="457"/>
        <v>0</v>
      </c>
      <c r="AB233" s="76">
        <f t="shared" si="458"/>
        <v>8887.8266666666659</v>
      </c>
      <c r="AC233" s="76">
        <f t="shared" si="459"/>
        <v>0</v>
      </c>
      <c r="AD233" s="76">
        <f t="shared" si="460"/>
        <v>0</v>
      </c>
      <c r="AE233" s="76">
        <f t="shared" si="461"/>
        <v>8887.8266666666659</v>
      </c>
      <c r="AF233" s="76">
        <f t="shared" si="452"/>
        <v>4443.913333333333</v>
      </c>
      <c r="AG233" s="76">
        <f t="shared" si="423"/>
        <v>1333.174</v>
      </c>
      <c r="AH233" s="76">
        <f t="shared" si="467"/>
        <v>393.26666666666665</v>
      </c>
      <c r="AI233" s="76">
        <f t="shared" si="476"/>
        <v>15058.180666666665</v>
      </c>
      <c r="AJ233" s="100"/>
      <c r="AK233" s="100"/>
      <c r="AL233" s="100"/>
      <c r="AM233" s="99"/>
      <c r="AN233" s="78">
        <f t="shared" si="477"/>
        <v>0</v>
      </c>
      <c r="AO233" s="99"/>
      <c r="AP233" s="78">
        <f t="shared" si="478"/>
        <v>0</v>
      </c>
      <c r="AQ233" s="78">
        <f t="shared" si="468"/>
        <v>0</v>
      </c>
      <c r="AR233" s="78">
        <f t="shared" si="453"/>
        <v>0</v>
      </c>
      <c r="AS233" s="99"/>
      <c r="AT233" s="78">
        <f t="shared" si="479"/>
        <v>0</v>
      </c>
      <c r="AU233" s="99"/>
      <c r="AV233" s="78">
        <f t="shared" si="480"/>
        <v>0</v>
      </c>
      <c r="AW233" s="77">
        <f t="shared" si="332"/>
        <v>0</v>
      </c>
      <c r="AX233" s="78">
        <f t="shared" si="332"/>
        <v>0</v>
      </c>
      <c r="AY233" s="77">
        <f t="shared" si="333"/>
        <v>0</v>
      </c>
      <c r="AZ233" s="78">
        <f t="shared" si="333"/>
        <v>0</v>
      </c>
      <c r="BA233" s="100"/>
      <c r="BB233" s="177"/>
      <c r="BC233" s="177"/>
      <c r="BD233" s="177"/>
      <c r="BE233" s="78">
        <f t="shared" si="481"/>
        <v>0</v>
      </c>
      <c r="BF233" s="43"/>
      <c r="BG233" s="43"/>
      <c r="BH233" s="43"/>
      <c r="BI233" s="76">
        <f t="shared" si="482"/>
        <v>0</v>
      </c>
      <c r="BJ233" s="101"/>
      <c r="BK233" s="101">
        <f t="shared" si="485"/>
        <v>0</v>
      </c>
      <c r="BL233" s="101"/>
      <c r="BM233" s="101">
        <f t="shared" si="470"/>
        <v>0</v>
      </c>
      <c r="BN233" s="76"/>
      <c r="BO233" s="76"/>
      <c r="BP233" s="378"/>
      <c r="BQ233" s="101">
        <f t="shared" si="475"/>
        <v>0</v>
      </c>
      <c r="BR233" s="76">
        <f t="shared" si="483"/>
        <v>0</v>
      </c>
      <c r="BS233" s="76">
        <f t="shared" si="462"/>
        <v>10614.267333333333</v>
      </c>
      <c r="BT233" s="76">
        <f t="shared" si="463"/>
        <v>0</v>
      </c>
      <c r="BU233" s="76">
        <f t="shared" si="464"/>
        <v>4443.913333333333</v>
      </c>
      <c r="BV233" s="76">
        <f t="shared" si="465"/>
        <v>15058.180666666665</v>
      </c>
      <c r="BW233" s="173">
        <f t="shared" si="466"/>
        <v>180698.16799999998</v>
      </c>
      <c r="BX233" s="370"/>
    </row>
    <row r="234" spans="1:77" s="2" customFormat="1" ht="14.25" customHeight="1" x14ac:dyDescent="0.3">
      <c r="A234" s="243">
        <v>31</v>
      </c>
      <c r="B234" s="48" t="s">
        <v>114</v>
      </c>
      <c r="C234" s="48" t="s">
        <v>232</v>
      </c>
      <c r="D234" s="43" t="s">
        <v>108</v>
      </c>
      <c r="E234" s="93" t="s">
        <v>115</v>
      </c>
      <c r="F234" s="86">
        <v>30</v>
      </c>
      <c r="G234" s="87">
        <v>41445</v>
      </c>
      <c r="H234" s="88">
        <v>43271</v>
      </c>
      <c r="I234" s="86" t="s">
        <v>185</v>
      </c>
      <c r="J234" s="43" t="s">
        <v>58</v>
      </c>
      <c r="K234" s="43" t="s">
        <v>116</v>
      </c>
      <c r="L234" s="89">
        <v>40.04</v>
      </c>
      <c r="M234" s="43">
        <v>4.5199999999999996</v>
      </c>
      <c r="N234" s="75">
        <v>17697</v>
      </c>
      <c r="O234" s="76">
        <f t="shared" si="415"/>
        <v>79990.439999999988</v>
      </c>
      <c r="P234" s="43">
        <v>0</v>
      </c>
      <c r="Q234" s="43"/>
      <c r="R234" s="43"/>
      <c r="S234" s="43">
        <v>1</v>
      </c>
      <c r="T234" s="43"/>
      <c r="U234" s="43"/>
      <c r="V234" s="70">
        <f t="shared" si="335"/>
        <v>1</v>
      </c>
      <c r="W234" s="70">
        <f t="shared" si="248"/>
        <v>0</v>
      </c>
      <c r="X234" s="70">
        <f t="shared" si="248"/>
        <v>0</v>
      </c>
      <c r="Y234" s="76">
        <f t="shared" si="455"/>
        <v>0</v>
      </c>
      <c r="Z234" s="76">
        <f t="shared" si="456"/>
        <v>0</v>
      </c>
      <c r="AA234" s="76">
        <f t="shared" si="457"/>
        <v>0</v>
      </c>
      <c r="AB234" s="76">
        <f t="shared" si="458"/>
        <v>4443.913333333333</v>
      </c>
      <c r="AC234" s="76">
        <f t="shared" si="459"/>
        <v>0</v>
      </c>
      <c r="AD234" s="76">
        <f t="shared" si="460"/>
        <v>0</v>
      </c>
      <c r="AE234" s="76">
        <f t="shared" si="461"/>
        <v>4443.913333333333</v>
      </c>
      <c r="AF234" s="76">
        <f t="shared" si="452"/>
        <v>2221.9566666666665</v>
      </c>
      <c r="AG234" s="76">
        <f t="shared" si="423"/>
        <v>666.58699999999999</v>
      </c>
      <c r="AH234" s="76">
        <f t="shared" si="467"/>
        <v>196.63333333333333</v>
      </c>
      <c r="AI234" s="76">
        <f t="shared" si="476"/>
        <v>7529.0903333333326</v>
      </c>
      <c r="AJ234" s="100"/>
      <c r="AK234" s="100"/>
      <c r="AL234" s="100"/>
      <c r="AM234" s="99"/>
      <c r="AN234" s="78">
        <f t="shared" si="477"/>
        <v>0</v>
      </c>
      <c r="AO234" s="99"/>
      <c r="AP234" s="78">
        <f t="shared" si="478"/>
        <v>0</v>
      </c>
      <c r="AQ234" s="78">
        <f t="shared" si="468"/>
        <v>0</v>
      </c>
      <c r="AR234" s="78">
        <f t="shared" si="453"/>
        <v>0</v>
      </c>
      <c r="AS234" s="99"/>
      <c r="AT234" s="78">
        <f t="shared" si="479"/>
        <v>0</v>
      </c>
      <c r="AU234" s="99"/>
      <c r="AV234" s="78">
        <f t="shared" si="480"/>
        <v>0</v>
      </c>
      <c r="AW234" s="77">
        <f t="shared" si="332"/>
        <v>0</v>
      </c>
      <c r="AX234" s="78">
        <f t="shared" si="332"/>
        <v>0</v>
      </c>
      <c r="AY234" s="77">
        <f t="shared" si="333"/>
        <v>0</v>
      </c>
      <c r="AZ234" s="78">
        <f t="shared" si="333"/>
        <v>0</v>
      </c>
      <c r="BA234" s="100"/>
      <c r="BB234" s="177"/>
      <c r="BC234" s="177"/>
      <c r="BD234" s="177"/>
      <c r="BE234" s="78">
        <f t="shared" si="481"/>
        <v>0</v>
      </c>
      <c r="BF234" s="43"/>
      <c r="BG234" s="43"/>
      <c r="BH234" s="43"/>
      <c r="BI234" s="76">
        <f t="shared" si="482"/>
        <v>0</v>
      </c>
      <c r="BJ234" s="101"/>
      <c r="BK234" s="101">
        <f t="shared" si="485"/>
        <v>0</v>
      </c>
      <c r="BL234" s="101"/>
      <c r="BM234" s="101">
        <f t="shared" si="470"/>
        <v>0</v>
      </c>
      <c r="BN234" s="76"/>
      <c r="BO234" s="76"/>
      <c r="BP234" s="378"/>
      <c r="BQ234" s="101">
        <f t="shared" si="475"/>
        <v>0</v>
      </c>
      <c r="BR234" s="76">
        <f t="shared" si="483"/>
        <v>0</v>
      </c>
      <c r="BS234" s="76">
        <f t="shared" si="462"/>
        <v>5307.1336666666666</v>
      </c>
      <c r="BT234" s="76">
        <f t="shared" si="463"/>
        <v>0</v>
      </c>
      <c r="BU234" s="76">
        <f t="shared" si="464"/>
        <v>2221.9566666666665</v>
      </c>
      <c r="BV234" s="76">
        <f t="shared" si="465"/>
        <v>7529.0903333333326</v>
      </c>
      <c r="BW234" s="173">
        <f t="shared" si="466"/>
        <v>90349.083999999988</v>
      </c>
      <c r="BX234" s="370"/>
    </row>
    <row r="235" spans="1:77" s="2" customFormat="1" ht="14.25" customHeight="1" x14ac:dyDescent="0.3">
      <c r="A235" s="242">
        <v>32</v>
      </c>
      <c r="B235" s="48" t="s">
        <v>114</v>
      </c>
      <c r="C235" s="48" t="s">
        <v>231</v>
      </c>
      <c r="D235" s="43" t="s">
        <v>108</v>
      </c>
      <c r="E235" s="93" t="s">
        <v>115</v>
      </c>
      <c r="F235" s="86">
        <v>30</v>
      </c>
      <c r="G235" s="87">
        <v>41445</v>
      </c>
      <c r="H235" s="88">
        <v>43271</v>
      </c>
      <c r="I235" s="86" t="s">
        <v>185</v>
      </c>
      <c r="J235" s="43" t="s">
        <v>58</v>
      </c>
      <c r="K235" s="43" t="s">
        <v>116</v>
      </c>
      <c r="L235" s="89">
        <v>40.04</v>
      </c>
      <c r="M235" s="43">
        <v>4.5199999999999996</v>
      </c>
      <c r="N235" s="75">
        <v>17697</v>
      </c>
      <c r="O235" s="76">
        <f t="shared" si="415"/>
        <v>79990.439999999988</v>
      </c>
      <c r="P235" s="43">
        <v>0</v>
      </c>
      <c r="Q235" s="43"/>
      <c r="R235" s="43"/>
      <c r="S235" s="43">
        <v>1</v>
      </c>
      <c r="T235" s="43"/>
      <c r="U235" s="43"/>
      <c r="V235" s="70">
        <f t="shared" si="335"/>
        <v>1</v>
      </c>
      <c r="W235" s="70">
        <f t="shared" ref="W235:X246" si="486">SUM(Q235+T235)</f>
        <v>0</v>
      </c>
      <c r="X235" s="70">
        <f t="shared" si="486"/>
        <v>0</v>
      </c>
      <c r="Y235" s="76">
        <f t="shared" si="455"/>
        <v>0</v>
      </c>
      <c r="Z235" s="76">
        <f t="shared" si="456"/>
        <v>0</v>
      </c>
      <c r="AA235" s="76">
        <f t="shared" si="457"/>
        <v>0</v>
      </c>
      <c r="AB235" s="76">
        <f t="shared" si="458"/>
        <v>4443.913333333333</v>
      </c>
      <c r="AC235" s="76">
        <f t="shared" si="459"/>
        <v>0</v>
      </c>
      <c r="AD235" s="76">
        <f t="shared" si="460"/>
        <v>0</v>
      </c>
      <c r="AE235" s="76">
        <f t="shared" si="461"/>
        <v>4443.913333333333</v>
      </c>
      <c r="AF235" s="76">
        <f t="shared" si="452"/>
        <v>2221.9566666666665</v>
      </c>
      <c r="AG235" s="76">
        <f t="shared" si="423"/>
        <v>666.58699999999999</v>
      </c>
      <c r="AH235" s="76">
        <f t="shared" si="467"/>
        <v>196.63333333333333</v>
      </c>
      <c r="AI235" s="76">
        <f t="shared" si="476"/>
        <v>7529.0903333333326</v>
      </c>
      <c r="AJ235" s="100"/>
      <c r="AK235" s="100"/>
      <c r="AL235" s="100"/>
      <c r="AM235" s="99"/>
      <c r="AN235" s="78">
        <f t="shared" si="477"/>
        <v>0</v>
      </c>
      <c r="AO235" s="99"/>
      <c r="AP235" s="78">
        <f t="shared" si="478"/>
        <v>0</v>
      </c>
      <c r="AQ235" s="78">
        <f t="shared" si="468"/>
        <v>0</v>
      </c>
      <c r="AR235" s="78">
        <f t="shared" si="453"/>
        <v>0</v>
      </c>
      <c r="AS235" s="99"/>
      <c r="AT235" s="78">
        <f t="shared" si="479"/>
        <v>0</v>
      </c>
      <c r="AU235" s="99"/>
      <c r="AV235" s="78">
        <f t="shared" si="480"/>
        <v>0</v>
      </c>
      <c r="AW235" s="77">
        <f t="shared" si="332"/>
        <v>0</v>
      </c>
      <c r="AX235" s="78">
        <f t="shared" si="332"/>
        <v>0</v>
      </c>
      <c r="AY235" s="77">
        <f t="shared" si="333"/>
        <v>0</v>
      </c>
      <c r="AZ235" s="78">
        <f t="shared" si="333"/>
        <v>0</v>
      </c>
      <c r="BA235" s="100"/>
      <c r="BB235" s="177"/>
      <c r="BC235" s="177"/>
      <c r="BD235" s="177"/>
      <c r="BE235" s="78">
        <f t="shared" si="481"/>
        <v>0</v>
      </c>
      <c r="BF235" s="43"/>
      <c r="BG235" s="43"/>
      <c r="BH235" s="43"/>
      <c r="BI235" s="76">
        <f t="shared" si="482"/>
        <v>0</v>
      </c>
      <c r="BJ235" s="101"/>
      <c r="BK235" s="101">
        <f t="shared" si="485"/>
        <v>0</v>
      </c>
      <c r="BL235" s="101"/>
      <c r="BM235" s="101">
        <f t="shared" si="470"/>
        <v>0</v>
      </c>
      <c r="BN235" s="76"/>
      <c r="BO235" s="76"/>
      <c r="BP235" s="378"/>
      <c r="BQ235" s="101">
        <f t="shared" si="475"/>
        <v>0</v>
      </c>
      <c r="BR235" s="76">
        <f t="shared" si="483"/>
        <v>0</v>
      </c>
      <c r="BS235" s="76">
        <f t="shared" si="462"/>
        <v>5307.1336666666666</v>
      </c>
      <c r="BT235" s="76">
        <f t="shared" si="463"/>
        <v>0</v>
      </c>
      <c r="BU235" s="76">
        <f t="shared" si="464"/>
        <v>2221.9566666666665</v>
      </c>
      <c r="BV235" s="76">
        <f t="shared" si="465"/>
        <v>7529.0903333333326</v>
      </c>
      <c r="BW235" s="173">
        <f t="shared" si="466"/>
        <v>90349.083999999988</v>
      </c>
      <c r="BX235" s="370"/>
    </row>
    <row r="236" spans="1:77" s="3" customFormat="1" ht="14.25" customHeight="1" x14ac:dyDescent="0.3">
      <c r="A236" s="243">
        <v>33</v>
      </c>
      <c r="B236" s="75" t="s">
        <v>387</v>
      </c>
      <c r="C236" s="69" t="s">
        <v>452</v>
      </c>
      <c r="D236" s="92" t="s">
        <v>178</v>
      </c>
      <c r="E236" s="93" t="s">
        <v>388</v>
      </c>
      <c r="F236" s="86">
        <v>84</v>
      </c>
      <c r="G236" s="87">
        <v>43308</v>
      </c>
      <c r="H236" s="87">
        <v>45134</v>
      </c>
      <c r="I236" s="86" t="s">
        <v>185</v>
      </c>
      <c r="J236" s="70" t="s">
        <v>296</v>
      </c>
      <c r="K236" s="70" t="s">
        <v>353</v>
      </c>
      <c r="L236" s="74">
        <v>10.039999999999999</v>
      </c>
      <c r="M236" s="70">
        <v>4.8099999999999996</v>
      </c>
      <c r="N236" s="75">
        <v>17697</v>
      </c>
      <c r="O236" s="76">
        <f t="shared" si="415"/>
        <v>85122.569999999992</v>
      </c>
      <c r="P236" s="43">
        <v>0</v>
      </c>
      <c r="Q236" s="70"/>
      <c r="R236" s="70"/>
      <c r="S236" s="70">
        <v>2</v>
      </c>
      <c r="T236" s="254"/>
      <c r="U236" s="70"/>
      <c r="V236" s="70">
        <f t="shared" si="335"/>
        <v>2</v>
      </c>
      <c r="W236" s="70">
        <f t="shared" si="486"/>
        <v>0</v>
      </c>
      <c r="X236" s="70">
        <f t="shared" si="486"/>
        <v>0</v>
      </c>
      <c r="Y236" s="76">
        <f t="shared" si="455"/>
        <v>0</v>
      </c>
      <c r="Z236" s="76">
        <f t="shared" si="456"/>
        <v>0</v>
      </c>
      <c r="AA236" s="76">
        <f t="shared" si="457"/>
        <v>0</v>
      </c>
      <c r="AB236" s="76">
        <f t="shared" si="458"/>
        <v>9458.0633333333317</v>
      </c>
      <c r="AC236" s="76">
        <f t="shared" si="459"/>
        <v>0</v>
      </c>
      <c r="AD236" s="76">
        <f t="shared" si="460"/>
        <v>0</v>
      </c>
      <c r="AE236" s="76">
        <f t="shared" si="461"/>
        <v>9458.0633333333317</v>
      </c>
      <c r="AF236" s="76">
        <f t="shared" si="452"/>
        <v>4729.0316666666658</v>
      </c>
      <c r="AG236" s="76">
        <f t="shared" si="423"/>
        <v>1418.7094999999999</v>
      </c>
      <c r="AH236" s="76">
        <f t="shared" si="467"/>
        <v>393.26666666666665</v>
      </c>
      <c r="AI236" s="76">
        <f t="shared" si="476"/>
        <v>15999.071166666665</v>
      </c>
      <c r="AJ236" s="82"/>
      <c r="AK236" s="82"/>
      <c r="AL236" s="82"/>
      <c r="AM236" s="83"/>
      <c r="AN236" s="78">
        <f t="shared" si="477"/>
        <v>0</v>
      </c>
      <c r="AO236" s="83"/>
      <c r="AP236" s="78">
        <f t="shared" si="478"/>
        <v>0</v>
      </c>
      <c r="AQ236" s="78"/>
      <c r="AR236" s="78">
        <f t="shared" si="453"/>
        <v>0</v>
      </c>
      <c r="AS236" s="83"/>
      <c r="AT236" s="78">
        <f t="shared" si="479"/>
        <v>0</v>
      </c>
      <c r="AU236" s="78"/>
      <c r="AV236" s="78">
        <f t="shared" si="480"/>
        <v>0</v>
      </c>
      <c r="AW236" s="77">
        <f t="shared" si="332"/>
        <v>0</v>
      </c>
      <c r="AX236" s="78">
        <f t="shared" si="332"/>
        <v>0</v>
      </c>
      <c r="AY236" s="77">
        <f t="shared" si="333"/>
        <v>0</v>
      </c>
      <c r="AZ236" s="78">
        <f t="shared" si="333"/>
        <v>0</v>
      </c>
      <c r="BA236" s="84"/>
      <c r="BB236" s="85"/>
      <c r="BC236" s="85"/>
      <c r="BD236" s="85"/>
      <c r="BE236" s="78">
        <f t="shared" si="481"/>
        <v>0</v>
      </c>
      <c r="BF236" s="70"/>
      <c r="BG236" s="70"/>
      <c r="BH236" s="70"/>
      <c r="BI236" s="76">
        <f t="shared" si="482"/>
        <v>0</v>
      </c>
      <c r="BJ236" s="76"/>
      <c r="BK236" s="76">
        <f t="shared" ref="BK236" si="487">(O236/18*BJ236)*1.25*30%</f>
        <v>0</v>
      </c>
      <c r="BL236" s="76"/>
      <c r="BM236" s="76"/>
      <c r="BN236" s="76">
        <f t="shared" si="471"/>
        <v>2</v>
      </c>
      <c r="BO236" s="76">
        <f>(AE236+AF236)*30%</f>
        <v>4256.1284999999989</v>
      </c>
      <c r="BP236" s="339"/>
      <c r="BQ236" s="101">
        <f t="shared" si="475"/>
        <v>0</v>
      </c>
      <c r="BR236" s="76">
        <f t="shared" si="483"/>
        <v>4256.1284999999989</v>
      </c>
      <c r="BS236" s="76">
        <f t="shared" si="462"/>
        <v>11270.039499999999</v>
      </c>
      <c r="BT236" s="76">
        <f t="shared" si="463"/>
        <v>0</v>
      </c>
      <c r="BU236" s="76">
        <f t="shared" si="464"/>
        <v>8985.1601666666647</v>
      </c>
      <c r="BV236" s="76">
        <f t="shared" si="465"/>
        <v>20255.199666666664</v>
      </c>
      <c r="BW236" s="173">
        <f t="shared" si="466"/>
        <v>243062.39599999995</v>
      </c>
      <c r="BX236" s="370" t="s">
        <v>271</v>
      </c>
      <c r="BY236" s="136"/>
    </row>
    <row r="237" spans="1:77" s="3" customFormat="1" ht="14.25" customHeight="1" x14ac:dyDescent="0.3">
      <c r="A237" s="242">
        <v>34</v>
      </c>
      <c r="B237" s="75" t="s">
        <v>387</v>
      </c>
      <c r="C237" s="69" t="s">
        <v>258</v>
      </c>
      <c r="D237" s="92" t="s">
        <v>178</v>
      </c>
      <c r="E237" s="93" t="s">
        <v>388</v>
      </c>
      <c r="F237" s="86">
        <v>84</v>
      </c>
      <c r="G237" s="87">
        <v>43308</v>
      </c>
      <c r="H237" s="87">
        <v>45134</v>
      </c>
      <c r="I237" s="86" t="s">
        <v>185</v>
      </c>
      <c r="J237" s="70" t="s">
        <v>296</v>
      </c>
      <c r="K237" s="70" t="s">
        <v>353</v>
      </c>
      <c r="L237" s="74">
        <v>10.039999999999999</v>
      </c>
      <c r="M237" s="70">
        <v>4.8099999999999996</v>
      </c>
      <c r="N237" s="75">
        <v>17697</v>
      </c>
      <c r="O237" s="76">
        <f t="shared" si="415"/>
        <v>85122.569999999992</v>
      </c>
      <c r="P237" s="43">
        <v>0</v>
      </c>
      <c r="Q237" s="70"/>
      <c r="R237" s="70"/>
      <c r="S237" s="70">
        <v>2</v>
      </c>
      <c r="T237" s="254"/>
      <c r="U237" s="70"/>
      <c r="V237" s="70">
        <f t="shared" si="335"/>
        <v>2</v>
      </c>
      <c r="W237" s="70">
        <f t="shared" si="486"/>
        <v>0</v>
      </c>
      <c r="X237" s="70">
        <f t="shared" si="486"/>
        <v>0</v>
      </c>
      <c r="Y237" s="76">
        <f t="shared" si="455"/>
        <v>0</v>
      </c>
      <c r="Z237" s="76">
        <f t="shared" si="456"/>
        <v>0</v>
      </c>
      <c r="AA237" s="76">
        <f t="shared" si="457"/>
        <v>0</v>
      </c>
      <c r="AB237" s="76">
        <f t="shared" si="458"/>
        <v>9458.0633333333317</v>
      </c>
      <c r="AC237" s="76">
        <f t="shared" si="459"/>
        <v>0</v>
      </c>
      <c r="AD237" s="76">
        <f t="shared" si="460"/>
        <v>0</v>
      </c>
      <c r="AE237" s="76">
        <f t="shared" si="461"/>
        <v>9458.0633333333317</v>
      </c>
      <c r="AF237" s="76">
        <f t="shared" si="452"/>
        <v>4729.0316666666658</v>
      </c>
      <c r="AG237" s="76">
        <f t="shared" si="423"/>
        <v>1418.7094999999999</v>
      </c>
      <c r="AH237" s="76">
        <f t="shared" si="467"/>
        <v>393.26666666666665</v>
      </c>
      <c r="AI237" s="76">
        <f t="shared" si="476"/>
        <v>15999.071166666665</v>
      </c>
      <c r="AJ237" s="82"/>
      <c r="AK237" s="82"/>
      <c r="AL237" s="82"/>
      <c r="AM237" s="83"/>
      <c r="AN237" s="78">
        <f t="shared" si="477"/>
        <v>0</v>
      </c>
      <c r="AO237" s="83"/>
      <c r="AP237" s="78">
        <f t="shared" si="478"/>
        <v>0</v>
      </c>
      <c r="AQ237" s="78"/>
      <c r="AR237" s="78">
        <f t="shared" si="453"/>
        <v>0</v>
      </c>
      <c r="AS237" s="83"/>
      <c r="AT237" s="78">
        <f t="shared" si="479"/>
        <v>0</v>
      </c>
      <c r="AU237" s="78"/>
      <c r="AV237" s="78">
        <f t="shared" si="480"/>
        <v>0</v>
      </c>
      <c r="AW237" s="77">
        <f t="shared" si="332"/>
        <v>0</v>
      </c>
      <c r="AX237" s="78">
        <f t="shared" si="332"/>
        <v>0</v>
      </c>
      <c r="AY237" s="77">
        <f t="shared" si="333"/>
        <v>0</v>
      </c>
      <c r="AZ237" s="78">
        <f t="shared" si="333"/>
        <v>0</v>
      </c>
      <c r="BA237" s="84"/>
      <c r="BB237" s="85"/>
      <c r="BC237" s="85"/>
      <c r="BD237" s="85"/>
      <c r="BE237" s="78">
        <f t="shared" si="481"/>
        <v>0</v>
      </c>
      <c r="BF237" s="70"/>
      <c r="BG237" s="70"/>
      <c r="BH237" s="70"/>
      <c r="BI237" s="76">
        <f t="shared" si="482"/>
        <v>0</v>
      </c>
      <c r="BJ237" s="76"/>
      <c r="BK237" s="76">
        <f t="shared" ref="BK237" si="488">(O237/18*BJ237)*1.25*30%</f>
        <v>0</v>
      </c>
      <c r="BL237" s="76"/>
      <c r="BM237" s="76"/>
      <c r="BN237" s="76">
        <f t="shared" si="471"/>
        <v>2</v>
      </c>
      <c r="BO237" s="76">
        <f>(AE237+AF237)*30%</f>
        <v>4256.1284999999989</v>
      </c>
      <c r="BP237" s="339"/>
      <c r="BQ237" s="101">
        <f t="shared" si="475"/>
        <v>0</v>
      </c>
      <c r="BR237" s="76">
        <f t="shared" si="483"/>
        <v>4256.1284999999989</v>
      </c>
      <c r="BS237" s="76">
        <f t="shared" si="462"/>
        <v>11270.039499999999</v>
      </c>
      <c r="BT237" s="76">
        <f t="shared" si="463"/>
        <v>0</v>
      </c>
      <c r="BU237" s="76">
        <f t="shared" si="464"/>
        <v>8985.1601666666647</v>
      </c>
      <c r="BV237" s="76">
        <f t="shared" si="465"/>
        <v>20255.199666666664</v>
      </c>
      <c r="BW237" s="173">
        <f t="shared" si="466"/>
        <v>243062.39599999995</v>
      </c>
      <c r="BX237" s="370" t="s">
        <v>271</v>
      </c>
      <c r="BY237" s="136"/>
    </row>
    <row r="238" spans="1:77" s="3" customFormat="1" ht="14.25" customHeight="1" x14ac:dyDescent="0.3">
      <c r="A238" s="243">
        <v>35</v>
      </c>
      <c r="B238" s="48" t="s">
        <v>117</v>
      </c>
      <c r="C238" s="48" t="s">
        <v>321</v>
      </c>
      <c r="D238" s="43" t="s">
        <v>61</v>
      </c>
      <c r="E238" s="93" t="s">
        <v>164</v>
      </c>
      <c r="F238" s="86">
        <v>90</v>
      </c>
      <c r="G238" s="87">
        <v>43453</v>
      </c>
      <c r="H238" s="87">
        <v>45279</v>
      </c>
      <c r="I238" s="86" t="s">
        <v>185</v>
      </c>
      <c r="J238" s="43">
        <v>1</v>
      </c>
      <c r="K238" s="43" t="s">
        <v>72</v>
      </c>
      <c r="L238" s="89">
        <v>16.09</v>
      </c>
      <c r="M238" s="43">
        <v>5.03</v>
      </c>
      <c r="N238" s="75">
        <v>17697</v>
      </c>
      <c r="O238" s="76">
        <f t="shared" si="415"/>
        <v>89015.91</v>
      </c>
      <c r="P238" s="43">
        <v>0</v>
      </c>
      <c r="Q238" s="43"/>
      <c r="R238" s="43"/>
      <c r="S238" s="43">
        <v>2</v>
      </c>
      <c r="T238" s="43"/>
      <c r="U238" s="43"/>
      <c r="V238" s="70">
        <f t="shared" si="335"/>
        <v>2</v>
      </c>
      <c r="W238" s="70">
        <f t="shared" si="486"/>
        <v>0</v>
      </c>
      <c r="X238" s="70">
        <f t="shared" si="486"/>
        <v>0</v>
      </c>
      <c r="Y238" s="76">
        <f t="shared" si="455"/>
        <v>0</v>
      </c>
      <c r="Z238" s="76">
        <f t="shared" si="456"/>
        <v>0</v>
      </c>
      <c r="AA238" s="76">
        <f t="shared" si="457"/>
        <v>0</v>
      </c>
      <c r="AB238" s="76">
        <f t="shared" si="458"/>
        <v>9890.6566666666677</v>
      </c>
      <c r="AC238" s="76">
        <f t="shared" si="459"/>
        <v>0</v>
      </c>
      <c r="AD238" s="76">
        <f t="shared" si="460"/>
        <v>0</v>
      </c>
      <c r="AE238" s="76">
        <f t="shared" si="461"/>
        <v>9890.6566666666677</v>
      </c>
      <c r="AF238" s="76">
        <f t="shared" si="452"/>
        <v>4945.3283333333338</v>
      </c>
      <c r="AG238" s="76">
        <f t="shared" si="423"/>
        <v>1483.5985000000001</v>
      </c>
      <c r="AH238" s="76">
        <f t="shared" si="467"/>
        <v>393.26666666666665</v>
      </c>
      <c r="AI238" s="76">
        <f t="shared" si="476"/>
        <v>16712.850166666667</v>
      </c>
      <c r="AJ238" s="100"/>
      <c r="AK238" s="100"/>
      <c r="AL238" s="100"/>
      <c r="AM238" s="99"/>
      <c r="AN238" s="78">
        <f t="shared" si="477"/>
        <v>0</v>
      </c>
      <c r="AO238" s="99"/>
      <c r="AP238" s="78">
        <f t="shared" si="478"/>
        <v>0</v>
      </c>
      <c r="AQ238" s="78">
        <f>AM238+AO238</f>
        <v>0</v>
      </c>
      <c r="AR238" s="78">
        <f t="shared" si="453"/>
        <v>0</v>
      </c>
      <c r="AS238" s="99"/>
      <c r="AT238" s="78">
        <f t="shared" si="479"/>
        <v>0</v>
      </c>
      <c r="AU238" s="99"/>
      <c r="AV238" s="78">
        <f t="shared" si="480"/>
        <v>0</v>
      </c>
      <c r="AW238" s="77">
        <f t="shared" si="332"/>
        <v>0</v>
      </c>
      <c r="AX238" s="78">
        <f t="shared" si="332"/>
        <v>0</v>
      </c>
      <c r="AY238" s="77">
        <f t="shared" si="333"/>
        <v>0</v>
      </c>
      <c r="AZ238" s="78">
        <f t="shared" si="333"/>
        <v>0</v>
      </c>
      <c r="BA238" s="100"/>
      <c r="BB238" s="177"/>
      <c r="BC238" s="177"/>
      <c r="BD238" s="177"/>
      <c r="BE238" s="78">
        <f t="shared" si="481"/>
        <v>0</v>
      </c>
      <c r="BF238" s="43"/>
      <c r="BG238" s="43"/>
      <c r="BH238" s="43"/>
      <c r="BI238" s="76">
        <f t="shared" si="482"/>
        <v>0</v>
      </c>
      <c r="BJ238" s="101"/>
      <c r="BK238" s="101">
        <f>(O238/18*BJ238)*30%</f>
        <v>0</v>
      </c>
      <c r="BL238" s="101"/>
      <c r="BM238" s="101">
        <f t="shared" ref="BM238:BM246" si="489">(O238/18*BL238)*30%</f>
        <v>0</v>
      </c>
      <c r="BN238" s="76">
        <f t="shared" si="471"/>
        <v>2</v>
      </c>
      <c r="BO238" s="76">
        <f>(AE238+AF238)*35%</f>
        <v>5192.5947500000002</v>
      </c>
      <c r="BP238" s="339"/>
      <c r="BQ238" s="101">
        <f t="shared" si="475"/>
        <v>0</v>
      </c>
      <c r="BR238" s="76">
        <f t="shared" si="483"/>
        <v>5192.5947500000002</v>
      </c>
      <c r="BS238" s="76">
        <f t="shared" si="462"/>
        <v>11767.521833333334</v>
      </c>
      <c r="BT238" s="76">
        <f t="shared" si="463"/>
        <v>0</v>
      </c>
      <c r="BU238" s="76">
        <f t="shared" si="464"/>
        <v>10137.923083333335</v>
      </c>
      <c r="BV238" s="76">
        <f t="shared" si="465"/>
        <v>21905.444916666667</v>
      </c>
      <c r="BW238" s="173">
        <f t="shared" si="466"/>
        <v>262865.33900000004</v>
      </c>
      <c r="BX238" s="370" t="s">
        <v>346</v>
      </c>
      <c r="BY238" s="136"/>
    </row>
    <row r="239" spans="1:77" s="3" customFormat="1" ht="14.25" customHeight="1" x14ac:dyDescent="0.3">
      <c r="A239" s="242">
        <v>36</v>
      </c>
      <c r="B239" s="48" t="s">
        <v>117</v>
      </c>
      <c r="C239" s="48" t="s">
        <v>258</v>
      </c>
      <c r="D239" s="43" t="s">
        <v>61</v>
      </c>
      <c r="E239" s="93" t="s">
        <v>164</v>
      </c>
      <c r="F239" s="86">
        <v>90</v>
      </c>
      <c r="G239" s="87">
        <v>43453</v>
      </c>
      <c r="H239" s="87">
        <v>45279</v>
      </c>
      <c r="I239" s="86" t="s">
        <v>185</v>
      </c>
      <c r="J239" s="43">
        <v>1</v>
      </c>
      <c r="K239" s="43" t="s">
        <v>72</v>
      </c>
      <c r="L239" s="89">
        <v>16.09</v>
      </c>
      <c r="M239" s="43">
        <v>5.03</v>
      </c>
      <c r="N239" s="75">
        <v>17697</v>
      </c>
      <c r="O239" s="76">
        <f t="shared" si="415"/>
        <v>89015.91</v>
      </c>
      <c r="P239" s="43">
        <v>0</v>
      </c>
      <c r="Q239" s="43"/>
      <c r="R239" s="43"/>
      <c r="S239" s="43">
        <v>2</v>
      </c>
      <c r="T239" s="43"/>
      <c r="U239" s="43"/>
      <c r="V239" s="70">
        <f t="shared" si="335"/>
        <v>2</v>
      </c>
      <c r="W239" s="70">
        <f t="shared" si="486"/>
        <v>0</v>
      </c>
      <c r="X239" s="70">
        <f t="shared" si="486"/>
        <v>0</v>
      </c>
      <c r="Y239" s="76">
        <f t="shared" si="455"/>
        <v>0</v>
      </c>
      <c r="Z239" s="76">
        <f t="shared" si="456"/>
        <v>0</v>
      </c>
      <c r="AA239" s="76">
        <f t="shared" si="457"/>
        <v>0</v>
      </c>
      <c r="AB239" s="76">
        <f t="shared" si="458"/>
        <v>9890.6566666666677</v>
      </c>
      <c r="AC239" s="76">
        <f t="shared" si="459"/>
        <v>0</v>
      </c>
      <c r="AD239" s="76">
        <f t="shared" si="460"/>
        <v>0</v>
      </c>
      <c r="AE239" s="76">
        <f t="shared" si="461"/>
        <v>9890.6566666666677</v>
      </c>
      <c r="AF239" s="76">
        <f t="shared" si="452"/>
        <v>4945.3283333333338</v>
      </c>
      <c r="AG239" s="76">
        <f t="shared" si="423"/>
        <v>1483.5985000000001</v>
      </c>
      <c r="AH239" s="76">
        <f t="shared" si="467"/>
        <v>393.26666666666665</v>
      </c>
      <c r="AI239" s="76">
        <f t="shared" si="476"/>
        <v>16712.850166666667</v>
      </c>
      <c r="AJ239" s="100"/>
      <c r="AK239" s="100"/>
      <c r="AL239" s="100"/>
      <c r="AM239" s="99"/>
      <c r="AN239" s="78">
        <f t="shared" si="477"/>
        <v>0</v>
      </c>
      <c r="AO239" s="99"/>
      <c r="AP239" s="78">
        <f t="shared" si="478"/>
        <v>0</v>
      </c>
      <c r="AQ239" s="78">
        <f t="shared" ref="AQ239:AQ246" si="490">AM239+AO239</f>
        <v>0</v>
      </c>
      <c r="AR239" s="78">
        <f t="shared" si="453"/>
        <v>0</v>
      </c>
      <c r="AS239" s="99"/>
      <c r="AT239" s="78">
        <f t="shared" si="479"/>
        <v>0</v>
      </c>
      <c r="AU239" s="99"/>
      <c r="AV239" s="78">
        <f t="shared" si="480"/>
        <v>0</v>
      </c>
      <c r="AW239" s="77">
        <f t="shared" si="332"/>
        <v>0</v>
      </c>
      <c r="AX239" s="78">
        <f t="shared" si="332"/>
        <v>0</v>
      </c>
      <c r="AY239" s="77">
        <f t="shared" si="333"/>
        <v>0</v>
      </c>
      <c r="AZ239" s="78">
        <f t="shared" si="333"/>
        <v>0</v>
      </c>
      <c r="BA239" s="100"/>
      <c r="BB239" s="177"/>
      <c r="BC239" s="177"/>
      <c r="BD239" s="177"/>
      <c r="BE239" s="78">
        <f t="shared" si="481"/>
        <v>0</v>
      </c>
      <c r="BF239" s="43"/>
      <c r="BG239" s="43"/>
      <c r="BH239" s="43"/>
      <c r="BI239" s="76">
        <f t="shared" si="482"/>
        <v>0</v>
      </c>
      <c r="BJ239" s="101"/>
      <c r="BK239" s="101">
        <f t="shared" ref="BK239" si="491">(O239/18*BJ239)*30%</f>
        <v>0</v>
      </c>
      <c r="BL239" s="101"/>
      <c r="BM239" s="101">
        <f t="shared" si="489"/>
        <v>0</v>
      </c>
      <c r="BN239" s="76">
        <f t="shared" si="471"/>
        <v>2</v>
      </c>
      <c r="BO239" s="76">
        <f>(AE239+AF239)*35%</f>
        <v>5192.5947500000002</v>
      </c>
      <c r="BP239" s="339"/>
      <c r="BQ239" s="101">
        <f t="shared" si="475"/>
        <v>0</v>
      </c>
      <c r="BR239" s="76">
        <f t="shared" si="483"/>
        <v>5192.5947500000002</v>
      </c>
      <c r="BS239" s="76">
        <f t="shared" si="462"/>
        <v>11767.521833333334</v>
      </c>
      <c r="BT239" s="76">
        <f t="shared" si="463"/>
        <v>0</v>
      </c>
      <c r="BU239" s="76">
        <f t="shared" si="464"/>
        <v>10137.923083333335</v>
      </c>
      <c r="BV239" s="76">
        <f t="shared" si="465"/>
        <v>21905.444916666667</v>
      </c>
      <c r="BW239" s="173">
        <f t="shared" si="466"/>
        <v>262865.33900000004</v>
      </c>
      <c r="BX239" s="370" t="s">
        <v>346</v>
      </c>
      <c r="BY239" s="136"/>
    </row>
    <row r="240" spans="1:77" s="3" customFormat="1" ht="14.25" customHeight="1" x14ac:dyDescent="0.3">
      <c r="A240" s="243">
        <v>37</v>
      </c>
      <c r="B240" s="48" t="s">
        <v>84</v>
      </c>
      <c r="C240" s="48" t="s">
        <v>447</v>
      </c>
      <c r="D240" s="43" t="s">
        <v>61</v>
      </c>
      <c r="E240" s="108" t="s">
        <v>303</v>
      </c>
      <c r="F240" s="48">
        <v>99</v>
      </c>
      <c r="G240" s="111">
        <v>43661</v>
      </c>
      <c r="H240" s="111">
        <v>45488</v>
      </c>
      <c r="I240" s="48" t="s">
        <v>185</v>
      </c>
      <c r="J240" s="43">
        <v>1</v>
      </c>
      <c r="K240" s="43" t="s">
        <v>72</v>
      </c>
      <c r="L240" s="89">
        <v>21.05</v>
      </c>
      <c r="M240" s="43">
        <v>5.12</v>
      </c>
      <c r="N240" s="75">
        <v>17697</v>
      </c>
      <c r="O240" s="76">
        <f t="shared" si="415"/>
        <v>90608.639999999999</v>
      </c>
      <c r="P240" s="43">
        <v>0</v>
      </c>
      <c r="Q240" s="43"/>
      <c r="R240" s="43"/>
      <c r="S240" s="43">
        <v>2</v>
      </c>
      <c r="T240" s="43"/>
      <c r="U240" s="43"/>
      <c r="V240" s="70">
        <f t="shared" si="335"/>
        <v>2</v>
      </c>
      <c r="W240" s="70">
        <f t="shared" si="486"/>
        <v>0</v>
      </c>
      <c r="X240" s="70">
        <f t="shared" si="486"/>
        <v>0</v>
      </c>
      <c r="Y240" s="76">
        <f t="shared" si="455"/>
        <v>0</v>
      </c>
      <c r="Z240" s="76">
        <f t="shared" si="456"/>
        <v>0</v>
      </c>
      <c r="AA240" s="76">
        <f t="shared" si="457"/>
        <v>0</v>
      </c>
      <c r="AB240" s="76">
        <f t="shared" si="458"/>
        <v>10067.626666666667</v>
      </c>
      <c r="AC240" s="76">
        <f t="shared" si="459"/>
        <v>0</v>
      </c>
      <c r="AD240" s="76">
        <f t="shared" si="460"/>
        <v>0</v>
      </c>
      <c r="AE240" s="76">
        <f t="shared" si="461"/>
        <v>10067.626666666667</v>
      </c>
      <c r="AF240" s="76">
        <f t="shared" si="452"/>
        <v>5033.8133333333335</v>
      </c>
      <c r="AG240" s="76">
        <f t="shared" si="423"/>
        <v>1510.1440000000002</v>
      </c>
      <c r="AH240" s="76">
        <f t="shared" si="467"/>
        <v>393.26666666666665</v>
      </c>
      <c r="AI240" s="76">
        <f t="shared" si="476"/>
        <v>17004.850666666665</v>
      </c>
      <c r="AJ240" s="100"/>
      <c r="AK240" s="100"/>
      <c r="AL240" s="84"/>
      <c r="AM240" s="99"/>
      <c r="AN240" s="78">
        <f t="shared" si="477"/>
        <v>0</v>
      </c>
      <c r="AO240" s="99"/>
      <c r="AP240" s="78">
        <f t="shared" si="478"/>
        <v>0</v>
      </c>
      <c r="AQ240" s="78">
        <f t="shared" si="490"/>
        <v>0</v>
      </c>
      <c r="AR240" s="78">
        <f t="shared" si="453"/>
        <v>0</v>
      </c>
      <c r="AS240" s="99"/>
      <c r="AT240" s="78">
        <f t="shared" si="479"/>
        <v>0</v>
      </c>
      <c r="AU240" s="99"/>
      <c r="AV240" s="78">
        <f t="shared" si="480"/>
        <v>0</v>
      </c>
      <c r="AW240" s="77">
        <f t="shared" si="332"/>
        <v>0</v>
      </c>
      <c r="AX240" s="78">
        <f t="shared" si="332"/>
        <v>0</v>
      </c>
      <c r="AY240" s="77">
        <f t="shared" si="333"/>
        <v>0</v>
      </c>
      <c r="AZ240" s="78">
        <f t="shared" si="333"/>
        <v>0</v>
      </c>
      <c r="BA240" s="100"/>
      <c r="BB240" s="177"/>
      <c r="BC240" s="177"/>
      <c r="BD240" s="177"/>
      <c r="BE240" s="78">
        <f t="shared" si="481"/>
        <v>0</v>
      </c>
      <c r="BF240" s="43"/>
      <c r="BG240" s="43"/>
      <c r="BH240" s="43"/>
      <c r="BI240" s="76">
        <f t="shared" si="482"/>
        <v>0</v>
      </c>
      <c r="BJ240" s="101"/>
      <c r="BK240" s="101">
        <f>(O240/18*BJ240)*30%</f>
        <v>0</v>
      </c>
      <c r="BL240" s="101"/>
      <c r="BM240" s="101">
        <f t="shared" si="489"/>
        <v>0</v>
      </c>
      <c r="BN240" s="76">
        <f t="shared" si="471"/>
        <v>2</v>
      </c>
      <c r="BO240" s="76">
        <f t="shared" ref="BO240:BO242" si="492">(AE240+AF240)*35%</f>
        <v>5285.5039999999999</v>
      </c>
      <c r="BP240" s="339"/>
      <c r="BQ240" s="101">
        <f t="shared" si="475"/>
        <v>0</v>
      </c>
      <c r="BR240" s="76">
        <f t="shared" si="483"/>
        <v>5285.5039999999999</v>
      </c>
      <c r="BS240" s="76">
        <f t="shared" si="462"/>
        <v>11971.037333333334</v>
      </c>
      <c r="BT240" s="76">
        <f t="shared" si="463"/>
        <v>0</v>
      </c>
      <c r="BU240" s="76">
        <f t="shared" si="464"/>
        <v>10319.317333333332</v>
      </c>
      <c r="BV240" s="76">
        <f t="shared" si="465"/>
        <v>22290.354666666666</v>
      </c>
      <c r="BW240" s="173">
        <f t="shared" si="466"/>
        <v>267484.25599999999</v>
      </c>
      <c r="BX240" s="370" t="s">
        <v>265</v>
      </c>
      <c r="BY240" s="136"/>
    </row>
    <row r="241" spans="1:77" s="3" customFormat="1" ht="14.25" customHeight="1" x14ac:dyDescent="0.3">
      <c r="A241" s="242">
        <v>38</v>
      </c>
      <c r="B241" s="48" t="s">
        <v>84</v>
      </c>
      <c r="C241" s="48" t="s">
        <v>327</v>
      </c>
      <c r="D241" s="43" t="s">
        <v>61</v>
      </c>
      <c r="E241" s="108" t="s">
        <v>303</v>
      </c>
      <c r="F241" s="48">
        <v>99</v>
      </c>
      <c r="G241" s="111">
        <v>43661</v>
      </c>
      <c r="H241" s="111">
        <v>45488</v>
      </c>
      <c r="I241" s="48" t="s">
        <v>185</v>
      </c>
      <c r="J241" s="43">
        <v>1</v>
      </c>
      <c r="K241" s="43" t="s">
        <v>72</v>
      </c>
      <c r="L241" s="89">
        <v>21.05</v>
      </c>
      <c r="M241" s="43">
        <v>5.12</v>
      </c>
      <c r="N241" s="75">
        <v>17697</v>
      </c>
      <c r="O241" s="76">
        <f t="shared" si="415"/>
        <v>90608.639999999999</v>
      </c>
      <c r="P241" s="43">
        <v>0</v>
      </c>
      <c r="Q241" s="43"/>
      <c r="R241" s="43"/>
      <c r="S241" s="43">
        <v>1</v>
      </c>
      <c r="T241" s="43"/>
      <c r="U241" s="43"/>
      <c r="V241" s="70">
        <f t="shared" si="335"/>
        <v>1</v>
      </c>
      <c r="W241" s="70">
        <f t="shared" si="486"/>
        <v>0</v>
      </c>
      <c r="X241" s="70">
        <f t="shared" si="486"/>
        <v>0</v>
      </c>
      <c r="Y241" s="76">
        <f t="shared" si="455"/>
        <v>0</v>
      </c>
      <c r="Z241" s="76">
        <f t="shared" si="456"/>
        <v>0</v>
      </c>
      <c r="AA241" s="76">
        <f t="shared" si="457"/>
        <v>0</v>
      </c>
      <c r="AB241" s="76">
        <f t="shared" si="458"/>
        <v>5033.8133333333335</v>
      </c>
      <c r="AC241" s="76">
        <f t="shared" si="459"/>
        <v>0</v>
      </c>
      <c r="AD241" s="76">
        <f t="shared" si="460"/>
        <v>0</v>
      </c>
      <c r="AE241" s="76">
        <f t="shared" si="461"/>
        <v>5033.8133333333335</v>
      </c>
      <c r="AF241" s="76">
        <f t="shared" si="452"/>
        <v>2516.9066666666668</v>
      </c>
      <c r="AG241" s="76">
        <f t="shared" si="423"/>
        <v>755.07200000000012</v>
      </c>
      <c r="AH241" s="76">
        <f t="shared" si="467"/>
        <v>196.63333333333333</v>
      </c>
      <c r="AI241" s="76">
        <f t="shared" si="476"/>
        <v>8502.4253333333327</v>
      </c>
      <c r="AJ241" s="100"/>
      <c r="AK241" s="100"/>
      <c r="AL241" s="84"/>
      <c r="AM241" s="99"/>
      <c r="AN241" s="78">
        <f t="shared" si="477"/>
        <v>0</v>
      </c>
      <c r="AO241" s="99"/>
      <c r="AP241" s="78">
        <f t="shared" si="478"/>
        <v>0</v>
      </c>
      <c r="AQ241" s="78">
        <f t="shared" si="490"/>
        <v>0</v>
      </c>
      <c r="AR241" s="78">
        <f t="shared" si="453"/>
        <v>0</v>
      </c>
      <c r="AS241" s="99"/>
      <c r="AT241" s="78">
        <f t="shared" si="479"/>
        <v>0</v>
      </c>
      <c r="AU241" s="99"/>
      <c r="AV241" s="78">
        <f t="shared" si="480"/>
        <v>0</v>
      </c>
      <c r="AW241" s="77">
        <f t="shared" si="332"/>
        <v>0</v>
      </c>
      <c r="AX241" s="78">
        <f t="shared" si="332"/>
        <v>0</v>
      </c>
      <c r="AY241" s="77">
        <f t="shared" si="333"/>
        <v>0</v>
      </c>
      <c r="AZ241" s="78">
        <f t="shared" si="333"/>
        <v>0</v>
      </c>
      <c r="BA241" s="100"/>
      <c r="BB241" s="177"/>
      <c r="BC241" s="177"/>
      <c r="BD241" s="177"/>
      <c r="BE241" s="78">
        <f t="shared" si="481"/>
        <v>0</v>
      </c>
      <c r="BF241" s="43"/>
      <c r="BG241" s="43"/>
      <c r="BH241" s="43"/>
      <c r="BI241" s="76">
        <f t="shared" si="482"/>
        <v>0</v>
      </c>
      <c r="BJ241" s="101"/>
      <c r="BK241" s="101">
        <f>(O241/18*BJ241)*30%</f>
        <v>0</v>
      </c>
      <c r="BL241" s="101"/>
      <c r="BM241" s="101">
        <f t="shared" si="489"/>
        <v>0</v>
      </c>
      <c r="BN241" s="76">
        <f t="shared" si="471"/>
        <v>1</v>
      </c>
      <c r="BO241" s="76">
        <f t="shared" si="492"/>
        <v>2642.752</v>
      </c>
      <c r="BP241" s="339"/>
      <c r="BQ241" s="101">
        <f t="shared" si="475"/>
        <v>0</v>
      </c>
      <c r="BR241" s="76">
        <f t="shared" si="483"/>
        <v>2642.752</v>
      </c>
      <c r="BS241" s="76">
        <f t="shared" si="462"/>
        <v>5985.5186666666668</v>
      </c>
      <c r="BT241" s="76">
        <f t="shared" si="463"/>
        <v>0</v>
      </c>
      <c r="BU241" s="76">
        <f t="shared" si="464"/>
        <v>5159.6586666666662</v>
      </c>
      <c r="BV241" s="76">
        <f t="shared" si="465"/>
        <v>11145.177333333333</v>
      </c>
      <c r="BW241" s="173">
        <f t="shared" si="466"/>
        <v>133742.128</v>
      </c>
      <c r="BX241" s="370" t="s">
        <v>265</v>
      </c>
      <c r="BY241" s="136"/>
    </row>
    <row r="242" spans="1:77" s="3" customFormat="1" ht="14.25" customHeight="1" x14ac:dyDescent="0.3">
      <c r="A242" s="243">
        <v>39</v>
      </c>
      <c r="B242" s="48" t="s">
        <v>84</v>
      </c>
      <c r="C242" s="48" t="s">
        <v>258</v>
      </c>
      <c r="D242" s="43" t="s">
        <v>61</v>
      </c>
      <c r="E242" s="108" t="s">
        <v>303</v>
      </c>
      <c r="F242" s="48">
        <v>99</v>
      </c>
      <c r="G242" s="111">
        <v>43661</v>
      </c>
      <c r="H242" s="111">
        <v>45488</v>
      </c>
      <c r="I242" s="48" t="s">
        <v>185</v>
      </c>
      <c r="J242" s="43">
        <v>1</v>
      </c>
      <c r="K242" s="43" t="s">
        <v>72</v>
      </c>
      <c r="L242" s="89">
        <v>21.05</v>
      </c>
      <c r="M242" s="43">
        <v>5.12</v>
      </c>
      <c r="N242" s="75">
        <v>17697</v>
      </c>
      <c r="O242" s="76">
        <f t="shared" si="415"/>
        <v>90608.639999999999</v>
      </c>
      <c r="P242" s="43">
        <v>0</v>
      </c>
      <c r="Q242" s="43"/>
      <c r="R242" s="43"/>
      <c r="S242" s="43">
        <v>1</v>
      </c>
      <c r="T242" s="43"/>
      <c r="U242" s="43"/>
      <c r="V242" s="70">
        <f t="shared" si="335"/>
        <v>1</v>
      </c>
      <c r="W242" s="70">
        <f t="shared" si="486"/>
        <v>0</v>
      </c>
      <c r="X242" s="70">
        <f t="shared" si="486"/>
        <v>0</v>
      </c>
      <c r="Y242" s="76">
        <f t="shared" si="455"/>
        <v>0</v>
      </c>
      <c r="Z242" s="76">
        <f t="shared" si="456"/>
        <v>0</v>
      </c>
      <c r="AA242" s="76">
        <f t="shared" si="457"/>
        <v>0</v>
      </c>
      <c r="AB242" s="76">
        <f t="shared" si="458"/>
        <v>5033.8133333333335</v>
      </c>
      <c r="AC242" s="76">
        <f t="shared" si="459"/>
        <v>0</v>
      </c>
      <c r="AD242" s="76">
        <f t="shared" si="460"/>
        <v>0</v>
      </c>
      <c r="AE242" s="76">
        <f t="shared" si="461"/>
        <v>5033.8133333333335</v>
      </c>
      <c r="AF242" s="76">
        <f t="shared" si="452"/>
        <v>2516.9066666666668</v>
      </c>
      <c r="AG242" s="76">
        <f t="shared" si="423"/>
        <v>755.07200000000012</v>
      </c>
      <c r="AH242" s="76">
        <f t="shared" si="467"/>
        <v>196.63333333333333</v>
      </c>
      <c r="AI242" s="76">
        <f t="shared" si="476"/>
        <v>8502.4253333333327</v>
      </c>
      <c r="AJ242" s="100"/>
      <c r="AK242" s="100"/>
      <c r="AL242" s="84"/>
      <c r="AM242" s="99"/>
      <c r="AN242" s="78">
        <f t="shared" si="477"/>
        <v>0</v>
      </c>
      <c r="AO242" s="99"/>
      <c r="AP242" s="78">
        <f t="shared" si="478"/>
        <v>0</v>
      </c>
      <c r="AQ242" s="78">
        <f t="shared" si="490"/>
        <v>0</v>
      </c>
      <c r="AR242" s="78">
        <f t="shared" si="453"/>
        <v>0</v>
      </c>
      <c r="AS242" s="99"/>
      <c r="AT242" s="78">
        <f t="shared" si="479"/>
        <v>0</v>
      </c>
      <c r="AU242" s="99"/>
      <c r="AV242" s="78">
        <f t="shared" si="480"/>
        <v>0</v>
      </c>
      <c r="AW242" s="77">
        <f t="shared" si="332"/>
        <v>0</v>
      </c>
      <c r="AX242" s="78">
        <f t="shared" si="332"/>
        <v>0</v>
      </c>
      <c r="AY242" s="77">
        <f t="shared" si="333"/>
        <v>0</v>
      </c>
      <c r="AZ242" s="78">
        <f t="shared" si="333"/>
        <v>0</v>
      </c>
      <c r="BA242" s="100"/>
      <c r="BB242" s="177"/>
      <c r="BC242" s="177"/>
      <c r="BD242" s="177"/>
      <c r="BE242" s="78">
        <f t="shared" si="481"/>
        <v>0</v>
      </c>
      <c r="BF242" s="43"/>
      <c r="BG242" s="43"/>
      <c r="BH242" s="43"/>
      <c r="BI242" s="76">
        <f t="shared" si="482"/>
        <v>0</v>
      </c>
      <c r="BJ242" s="101"/>
      <c r="BK242" s="101">
        <f>(O242/18*BJ242)*30%</f>
        <v>0</v>
      </c>
      <c r="BL242" s="101"/>
      <c r="BM242" s="101">
        <f t="shared" si="489"/>
        <v>0</v>
      </c>
      <c r="BN242" s="76">
        <f t="shared" si="471"/>
        <v>1</v>
      </c>
      <c r="BO242" s="76">
        <f t="shared" si="492"/>
        <v>2642.752</v>
      </c>
      <c r="BP242" s="339"/>
      <c r="BQ242" s="101">
        <f t="shared" si="475"/>
        <v>0</v>
      </c>
      <c r="BR242" s="76">
        <f t="shared" si="483"/>
        <v>2642.752</v>
      </c>
      <c r="BS242" s="76">
        <f t="shared" si="462"/>
        <v>5985.5186666666668</v>
      </c>
      <c r="BT242" s="76">
        <f t="shared" si="463"/>
        <v>0</v>
      </c>
      <c r="BU242" s="76">
        <f t="shared" si="464"/>
        <v>5159.6586666666662</v>
      </c>
      <c r="BV242" s="76">
        <f t="shared" si="465"/>
        <v>11145.177333333333</v>
      </c>
      <c r="BW242" s="173">
        <f t="shared" si="466"/>
        <v>133742.128</v>
      </c>
      <c r="BX242" s="370" t="s">
        <v>265</v>
      </c>
      <c r="BY242" s="136"/>
    </row>
    <row r="243" spans="1:77" s="2" customFormat="1" ht="14.25" customHeight="1" x14ac:dyDescent="0.3">
      <c r="A243" s="242">
        <v>40</v>
      </c>
      <c r="B243" s="48" t="s">
        <v>137</v>
      </c>
      <c r="C243" s="48" t="s">
        <v>328</v>
      </c>
      <c r="D243" s="43" t="s">
        <v>61</v>
      </c>
      <c r="E243" s="93" t="s">
        <v>74</v>
      </c>
      <c r="F243" s="86">
        <v>75</v>
      </c>
      <c r="G243" s="87">
        <v>43189</v>
      </c>
      <c r="H243" s="87">
        <v>45015</v>
      </c>
      <c r="I243" s="86" t="s">
        <v>73</v>
      </c>
      <c r="J243" s="43">
        <v>1</v>
      </c>
      <c r="K243" s="43" t="s">
        <v>72</v>
      </c>
      <c r="L243" s="89">
        <v>22.09</v>
      </c>
      <c r="M243" s="43">
        <v>5.12</v>
      </c>
      <c r="N243" s="75">
        <v>17697</v>
      </c>
      <c r="O243" s="76">
        <f t="shared" si="415"/>
        <v>90608.639999999999</v>
      </c>
      <c r="P243" s="43">
        <v>0</v>
      </c>
      <c r="Q243" s="43"/>
      <c r="R243" s="43"/>
      <c r="S243" s="43">
        <v>0</v>
      </c>
      <c r="T243" s="43">
        <v>1</v>
      </c>
      <c r="U243" s="43"/>
      <c r="V243" s="70">
        <f t="shared" si="335"/>
        <v>0</v>
      </c>
      <c r="W243" s="70">
        <f t="shared" si="486"/>
        <v>1</v>
      </c>
      <c r="X243" s="70">
        <f t="shared" si="486"/>
        <v>0</v>
      </c>
      <c r="Y243" s="76">
        <f t="shared" si="455"/>
        <v>0</v>
      </c>
      <c r="Z243" s="76">
        <f t="shared" si="456"/>
        <v>0</v>
      </c>
      <c r="AA243" s="76">
        <f t="shared" si="457"/>
        <v>0</v>
      </c>
      <c r="AB243" s="76">
        <f t="shared" si="458"/>
        <v>0</v>
      </c>
      <c r="AC243" s="76">
        <f t="shared" si="459"/>
        <v>5033.8133333333335</v>
      </c>
      <c r="AD243" s="76">
        <f t="shared" si="460"/>
        <v>0</v>
      </c>
      <c r="AE243" s="76">
        <f t="shared" si="461"/>
        <v>5033.8133333333335</v>
      </c>
      <c r="AF243" s="76">
        <f t="shared" si="452"/>
        <v>2516.9066666666668</v>
      </c>
      <c r="AG243" s="76">
        <f t="shared" si="423"/>
        <v>755.07200000000012</v>
      </c>
      <c r="AH243" s="76">
        <f t="shared" si="467"/>
        <v>196.63333333333333</v>
      </c>
      <c r="AI243" s="76">
        <f t="shared" si="476"/>
        <v>8502.4253333333327</v>
      </c>
      <c r="AJ243" s="100"/>
      <c r="AK243" s="100"/>
      <c r="AL243" s="100"/>
      <c r="AM243" s="99"/>
      <c r="AN243" s="78">
        <f t="shared" si="477"/>
        <v>0</v>
      </c>
      <c r="AO243" s="99"/>
      <c r="AP243" s="78">
        <f t="shared" si="478"/>
        <v>0</v>
      </c>
      <c r="AQ243" s="78">
        <f t="shared" si="490"/>
        <v>0</v>
      </c>
      <c r="AR243" s="78">
        <f t="shared" si="453"/>
        <v>0</v>
      </c>
      <c r="AS243" s="99"/>
      <c r="AT243" s="78">
        <f t="shared" si="479"/>
        <v>0</v>
      </c>
      <c r="AU243" s="99"/>
      <c r="AV243" s="78">
        <f t="shared" si="480"/>
        <v>0</v>
      </c>
      <c r="AW243" s="77">
        <f t="shared" ref="AW243:AX246" si="493">AS243+AU243</f>
        <v>0</v>
      </c>
      <c r="AX243" s="78">
        <f t="shared" si="493"/>
        <v>0</v>
      </c>
      <c r="AY243" s="77">
        <f t="shared" ref="AY243:AZ246" si="494">AQ243+AW243</f>
        <v>0</v>
      </c>
      <c r="AZ243" s="78">
        <f t="shared" si="494"/>
        <v>0</v>
      </c>
      <c r="BA243" s="100"/>
      <c r="BB243" s="100"/>
      <c r="BC243" s="100"/>
      <c r="BD243" s="100"/>
      <c r="BE243" s="78">
        <f t="shared" si="481"/>
        <v>0</v>
      </c>
      <c r="BF243" s="43"/>
      <c r="BG243" s="43"/>
      <c r="BH243" s="43"/>
      <c r="BI243" s="76">
        <f t="shared" si="482"/>
        <v>0</v>
      </c>
      <c r="BJ243" s="101"/>
      <c r="BK243" s="101">
        <f t="shared" ref="BK243:BK246" si="495">(O243/18*BJ243)*30%</f>
        <v>0</v>
      </c>
      <c r="BL243" s="101"/>
      <c r="BM243" s="101">
        <f t="shared" si="489"/>
        <v>0</v>
      </c>
      <c r="BN243" s="76"/>
      <c r="BO243" s="76"/>
      <c r="BP243" s="378"/>
      <c r="BQ243" s="101">
        <f t="shared" si="475"/>
        <v>0</v>
      </c>
      <c r="BR243" s="76">
        <f t="shared" si="483"/>
        <v>0</v>
      </c>
      <c r="BS243" s="76">
        <f t="shared" si="462"/>
        <v>5985.5186666666668</v>
      </c>
      <c r="BT243" s="76">
        <f t="shared" si="463"/>
        <v>0</v>
      </c>
      <c r="BU243" s="76">
        <f t="shared" si="464"/>
        <v>2516.9066666666668</v>
      </c>
      <c r="BV243" s="76">
        <f t="shared" si="465"/>
        <v>8502.4253333333327</v>
      </c>
      <c r="BW243" s="173">
        <f t="shared" si="466"/>
        <v>102029.10399999999</v>
      </c>
      <c r="BX243" s="370"/>
    </row>
    <row r="244" spans="1:77" s="2" customFormat="1" ht="14.25" customHeight="1" x14ac:dyDescent="0.3">
      <c r="A244" s="243">
        <v>41</v>
      </c>
      <c r="B244" s="48" t="s">
        <v>173</v>
      </c>
      <c r="C244" s="48" t="s">
        <v>232</v>
      </c>
      <c r="D244" s="43" t="s">
        <v>61</v>
      </c>
      <c r="E244" s="108" t="s">
        <v>307</v>
      </c>
      <c r="F244" s="86">
        <v>53</v>
      </c>
      <c r="G244" s="87">
        <v>42559</v>
      </c>
      <c r="H244" s="87">
        <v>44385</v>
      </c>
      <c r="I244" s="86" t="s">
        <v>185</v>
      </c>
      <c r="J244" s="43" t="s">
        <v>71</v>
      </c>
      <c r="K244" s="43" t="s">
        <v>72</v>
      </c>
      <c r="L244" s="89">
        <v>24.04</v>
      </c>
      <c r="M244" s="43">
        <v>5.12</v>
      </c>
      <c r="N244" s="75">
        <v>17697</v>
      </c>
      <c r="O244" s="76">
        <f t="shared" si="415"/>
        <v>90608.639999999999</v>
      </c>
      <c r="P244" s="43">
        <v>0</v>
      </c>
      <c r="Q244" s="43"/>
      <c r="R244" s="43"/>
      <c r="S244" s="43">
        <v>1</v>
      </c>
      <c r="T244" s="43"/>
      <c r="U244" s="43"/>
      <c r="V244" s="70">
        <f t="shared" ref="V244:V246" si="496">SUM(P244+S244)</f>
        <v>1</v>
      </c>
      <c r="W244" s="70">
        <f t="shared" si="486"/>
        <v>0</v>
      </c>
      <c r="X244" s="70">
        <f t="shared" si="486"/>
        <v>0</v>
      </c>
      <c r="Y244" s="76">
        <f t="shared" si="455"/>
        <v>0</v>
      </c>
      <c r="Z244" s="76">
        <f t="shared" si="456"/>
        <v>0</v>
      </c>
      <c r="AA244" s="76">
        <f t="shared" si="457"/>
        <v>0</v>
      </c>
      <c r="AB244" s="76">
        <f t="shared" si="458"/>
        <v>5033.8133333333335</v>
      </c>
      <c r="AC244" s="76">
        <f t="shared" si="459"/>
        <v>0</v>
      </c>
      <c r="AD244" s="76">
        <f t="shared" si="460"/>
        <v>0</v>
      </c>
      <c r="AE244" s="76">
        <f t="shared" si="461"/>
        <v>5033.8133333333335</v>
      </c>
      <c r="AF244" s="76">
        <f t="shared" si="452"/>
        <v>2516.9066666666668</v>
      </c>
      <c r="AG244" s="76">
        <f t="shared" si="423"/>
        <v>755.07200000000012</v>
      </c>
      <c r="AH244" s="76">
        <f t="shared" si="467"/>
        <v>196.63333333333333</v>
      </c>
      <c r="AI244" s="76">
        <f t="shared" si="476"/>
        <v>8502.4253333333327</v>
      </c>
      <c r="AJ244" s="100"/>
      <c r="AK244" s="100"/>
      <c r="AL244" s="100"/>
      <c r="AM244" s="99"/>
      <c r="AN244" s="78">
        <f t="shared" si="477"/>
        <v>0</v>
      </c>
      <c r="AO244" s="99"/>
      <c r="AP244" s="78">
        <f t="shared" si="478"/>
        <v>0</v>
      </c>
      <c r="AQ244" s="78">
        <f t="shared" si="490"/>
        <v>0</v>
      </c>
      <c r="AR244" s="78">
        <f t="shared" si="453"/>
        <v>0</v>
      </c>
      <c r="AS244" s="99"/>
      <c r="AT244" s="78">
        <f t="shared" si="479"/>
        <v>0</v>
      </c>
      <c r="AU244" s="99"/>
      <c r="AV244" s="78">
        <f t="shared" si="480"/>
        <v>0</v>
      </c>
      <c r="AW244" s="77">
        <f t="shared" si="493"/>
        <v>0</v>
      </c>
      <c r="AX244" s="78">
        <f t="shared" si="493"/>
        <v>0</v>
      </c>
      <c r="AY244" s="77">
        <f t="shared" si="494"/>
        <v>0</v>
      </c>
      <c r="AZ244" s="78">
        <f t="shared" si="494"/>
        <v>0</v>
      </c>
      <c r="BA244" s="100"/>
      <c r="BB244" s="177"/>
      <c r="BC244" s="177"/>
      <c r="BD244" s="177"/>
      <c r="BE244" s="78">
        <f t="shared" si="481"/>
        <v>0</v>
      </c>
      <c r="BF244" s="43"/>
      <c r="BG244" s="43"/>
      <c r="BH244" s="43"/>
      <c r="BI244" s="76">
        <f t="shared" si="482"/>
        <v>0</v>
      </c>
      <c r="BJ244" s="101"/>
      <c r="BK244" s="101">
        <f t="shared" si="495"/>
        <v>0</v>
      </c>
      <c r="BL244" s="101"/>
      <c r="BM244" s="101">
        <f t="shared" si="489"/>
        <v>0</v>
      </c>
      <c r="BN244" s="76"/>
      <c r="BO244" s="76"/>
      <c r="BP244" s="378"/>
      <c r="BQ244" s="101">
        <f t="shared" si="475"/>
        <v>0</v>
      </c>
      <c r="BR244" s="76">
        <f t="shared" si="483"/>
        <v>0</v>
      </c>
      <c r="BS244" s="76">
        <f t="shared" si="462"/>
        <v>5985.5186666666668</v>
      </c>
      <c r="BT244" s="76">
        <f t="shared" si="463"/>
        <v>0</v>
      </c>
      <c r="BU244" s="76">
        <f t="shared" si="464"/>
        <v>2516.9066666666668</v>
      </c>
      <c r="BV244" s="76">
        <f t="shared" si="465"/>
        <v>8502.4253333333327</v>
      </c>
      <c r="BW244" s="173">
        <f t="shared" si="466"/>
        <v>102029.10399999999</v>
      </c>
      <c r="BX244" s="370"/>
    </row>
    <row r="245" spans="1:77" s="2" customFormat="1" ht="14.25" customHeight="1" x14ac:dyDescent="0.3">
      <c r="A245" s="242">
        <v>42</v>
      </c>
      <c r="B245" s="48" t="s">
        <v>173</v>
      </c>
      <c r="C245" s="48" t="s">
        <v>423</v>
      </c>
      <c r="D245" s="43" t="s">
        <v>61</v>
      </c>
      <c r="E245" s="108" t="s">
        <v>307</v>
      </c>
      <c r="F245" s="86">
        <v>53</v>
      </c>
      <c r="G245" s="87">
        <v>42559</v>
      </c>
      <c r="H245" s="87">
        <v>44385</v>
      </c>
      <c r="I245" s="86" t="s">
        <v>185</v>
      </c>
      <c r="J245" s="43" t="s">
        <v>71</v>
      </c>
      <c r="K245" s="43" t="s">
        <v>72</v>
      </c>
      <c r="L245" s="89">
        <v>24.04</v>
      </c>
      <c r="M245" s="43">
        <v>5.12</v>
      </c>
      <c r="N245" s="75">
        <v>17697</v>
      </c>
      <c r="O245" s="76">
        <f t="shared" si="415"/>
        <v>90608.639999999999</v>
      </c>
      <c r="P245" s="43">
        <v>0</v>
      </c>
      <c r="Q245" s="43"/>
      <c r="R245" s="43"/>
      <c r="S245" s="43">
        <v>2</v>
      </c>
      <c r="T245" s="43"/>
      <c r="U245" s="43"/>
      <c r="V245" s="70">
        <f t="shared" si="496"/>
        <v>2</v>
      </c>
      <c r="W245" s="70">
        <f t="shared" si="486"/>
        <v>0</v>
      </c>
      <c r="X245" s="70">
        <f t="shared" si="486"/>
        <v>0</v>
      </c>
      <c r="Y245" s="76">
        <f t="shared" si="455"/>
        <v>0</v>
      </c>
      <c r="Z245" s="76">
        <f t="shared" si="456"/>
        <v>0</v>
      </c>
      <c r="AA245" s="76">
        <f t="shared" si="457"/>
        <v>0</v>
      </c>
      <c r="AB245" s="76">
        <f t="shared" si="458"/>
        <v>10067.626666666667</v>
      </c>
      <c r="AC245" s="76">
        <f t="shared" si="459"/>
        <v>0</v>
      </c>
      <c r="AD245" s="76">
        <f t="shared" si="460"/>
        <v>0</v>
      </c>
      <c r="AE245" s="76">
        <f t="shared" si="461"/>
        <v>10067.626666666667</v>
      </c>
      <c r="AF245" s="76">
        <f t="shared" si="452"/>
        <v>5033.8133333333335</v>
      </c>
      <c r="AG245" s="76">
        <f t="shared" si="423"/>
        <v>1510.1440000000002</v>
      </c>
      <c r="AH245" s="76">
        <f t="shared" si="467"/>
        <v>393.26666666666665</v>
      </c>
      <c r="AI245" s="76">
        <f t="shared" si="476"/>
        <v>17004.850666666665</v>
      </c>
      <c r="AJ245" s="100"/>
      <c r="AK245" s="100"/>
      <c r="AL245" s="100"/>
      <c r="AM245" s="99"/>
      <c r="AN245" s="78">
        <f t="shared" si="477"/>
        <v>0</v>
      </c>
      <c r="AO245" s="99"/>
      <c r="AP245" s="78">
        <f t="shared" si="478"/>
        <v>0</v>
      </c>
      <c r="AQ245" s="78">
        <f t="shared" si="490"/>
        <v>0</v>
      </c>
      <c r="AR245" s="78">
        <f t="shared" si="453"/>
        <v>0</v>
      </c>
      <c r="AS245" s="99"/>
      <c r="AT245" s="78">
        <f t="shared" si="479"/>
        <v>0</v>
      </c>
      <c r="AU245" s="99"/>
      <c r="AV245" s="78">
        <f t="shared" si="480"/>
        <v>0</v>
      </c>
      <c r="AW245" s="77">
        <f t="shared" si="493"/>
        <v>0</v>
      </c>
      <c r="AX245" s="78">
        <f t="shared" si="493"/>
        <v>0</v>
      </c>
      <c r="AY245" s="77">
        <f t="shared" si="494"/>
        <v>0</v>
      </c>
      <c r="AZ245" s="78">
        <f t="shared" si="494"/>
        <v>0</v>
      </c>
      <c r="BA245" s="100"/>
      <c r="BB245" s="177"/>
      <c r="BC245" s="177"/>
      <c r="BD245" s="177"/>
      <c r="BE245" s="78">
        <f t="shared" si="481"/>
        <v>0</v>
      </c>
      <c r="BF245" s="43"/>
      <c r="BG245" s="43"/>
      <c r="BH245" s="43"/>
      <c r="BI245" s="76">
        <f t="shared" si="482"/>
        <v>0</v>
      </c>
      <c r="BJ245" s="101"/>
      <c r="BK245" s="101">
        <f t="shared" si="495"/>
        <v>0</v>
      </c>
      <c r="BL245" s="101"/>
      <c r="BM245" s="101">
        <f t="shared" si="489"/>
        <v>0</v>
      </c>
      <c r="BN245" s="76"/>
      <c r="BO245" s="76"/>
      <c r="BP245" s="378"/>
      <c r="BQ245" s="101">
        <f t="shared" si="475"/>
        <v>0</v>
      </c>
      <c r="BR245" s="76">
        <f t="shared" si="483"/>
        <v>0</v>
      </c>
      <c r="BS245" s="76">
        <f t="shared" si="462"/>
        <v>11971.037333333334</v>
      </c>
      <c r="BT245" s="76">
        <f t="shared" si="463"/>
        <v>0</v>
      </c>
      <c r="BU245" s="76">
        <f t="shared" si="464"/>
        <v>5033.8133333333335</v>
      </c>
      <c r="BV245" s="76">
        <f t="shared" si="465"/>
        <v>17004.850666666665</v>
      </c>
      <c r="BW245" s="173">
        <f t="shared" si="466"/>
        <v>204058.20799999998</v>
      </c>
      <c r="BX245" s="370"/>
    </row>
    <row r="246" spans="1:77" s="2" customFormat="1" ht="14.25" customHeight="1" x14ac:dyDescent="0.3">
      <c r="A246" s="243">
        <v>43</v>
      </c>
      <c r="B246" s="48" t="s">
        <v>173</v>
      </c>
      <c r="C246" s="48" t="s">
        <v>231</v>
      </c>
      <c r="D246" s="43" t="s">
        <v>61</v>
      </c>
      <c r="E246" s="108" t="s">
        <v>307</v>
      </c>
      <c r="F246" s="86">
        <v>53</v>
      </c>
      <c r="G246" s="87">
        <v>42559</v>
      </c>
      <c r="H246" s="87">
        <v>44385</v>
      </c>
      <c r="I246" s="86" t="s">
        <v>185</v>
      </c>
      <c r="J246" s="43" t="s">
        <v>71</v>
      </c>
      <c r="K246" s="43" t="s">
        <v>72</v>
      </c>
      <c r="L246" s="89">
        <v>24.04</v>
      </c>
      <c r="M246" s="43">
        <v>5.12</v>
      </c>
      <c r="N246" s="75">
        <v>17697</v>
      </c>
      <c r="O246" s="76">
        <f t="shared" si="415"/>
        <v>90608.639999999999</v>
      </c>
      <c r="P246" s="43">
        <v>0</v>
      </c>
      <c r="Q246" s="43"/>
      <c r="R246" s="43"/>
      <c r="S246" s="43">
        <v>1</v>
      </c>
      <c r="T246" s="43"/>
      <c r="U246" s="43"/>
      <c r="V246" s="70">
        <f t="shared" si="496"/>
        <v>1</v>
      </c>
      <c r="W246" s="70">
        <f t="shared" si="486"/>
        <v>0</v>
      </c>
      <c r="X246" s="70">
        <f t="shared" si="486"/>
        <v>0</v>
      </c>
      <c r="Y246" s="76">
        <f t="shared" si="455"/>
        <v>0</v>
      </c>
      <c r="Z246" s="76">
        <f t="shared" si="456"/>
        <v>0</v>
      </c>
      <c r="AA246" s="76">
        <f t="shared" si="457"/>
        <v>0</v>
      </c>
      <c r="AB246" s="76">
        <f t="shared" si="458"/>
        <v>5033.8133333333335</v>
      </c>
      <c r="AC246" s="76">
        <f t="shared" si="459"/>
        <v>0</v>
      </c>
      <c r="AD246" s="76">
        <f t="shared" si="460"/>
        <v>0</v>
      </c>
      <c r="AE246" s="76">
        <f t="shared" si="461"/>
        <v>5033.8133333333335</v>
      </c>
      <c r="AF246" s="76">
        <f t="shared" si="452"/>
        <v>2516.9066666666668</v>
      </c>
      <c r="AG246" s="76">
        <f t="shared" si="423"/>
        <v>755.07200000000012</v>
      </c>
      <c r="AH246" s="76">
        <f t="shared" si="467"/>
        <v>196.63333333333333</v>
      </c>
      <c r="AI246" s="76">
        <f t="shared" si="476"/>
        <v>8502.4253333333327</v>
      </c>
      <c r="AJ246" s="100"/>
      <c r="AK246" s="100"/>
      <c r="AL246" s="100"/>
      <c r="AM246" s="99"/>
      <c r="AN246" s="78">
        <f t="shared" si="477"/>
        <v>0</v>
      </c>
      <c r="AO246" s="99"/>
      <c r="AP246" s="78">
        <f t="shared" si="478"/>
        <v>0</v>
      </c>
      <c r="AQ246" s="78">
        <f t="shared" si="490"/>
        <v>0</v>
      </c>
      <c r="AR246" s="78">
        <f t="shared" si="453"/>
        <v>0</v>
      </c>
      <c r="AS246" s="99"/>
      <c r="AT246" s="78">
        <f t="shared" si="479"/>
        <v>0</v>
      </c>
      <c r="AU246" s="99"/>
      <c r="AV246" s="78">
        <f t="shared" si="480"/>
        <v>0</v>
      </c>
      <c r="AW246" s="77">
        <f t="shared" si="493"/>
        <v>0</v>
      </c>
      <c r="AX246" s="78">
        <f t="shared" si="493"/>
        <v>0</v>
      </c>
      <c r="AY246" s="77">
        <f t="shared" si="494"/>
        <v>0</v>
      </c>
      <c r="AZ246" s="78">
        <f t="shared" si="494"/>
        <v>0</v>
      </c>
      <c r="BA246" s="100"/>
      <c r="BB246" s="177"/>
      <c r="BC246" s="177"/>
      <c r="BD246" s="177"/>
      <c r="BE246" s="78">
        <f t="shared" si="481"/>
        <v>0</v>
      </c>
      <c r="BF246" s="43"/>
      <c r="BG246" s="43"/>
      <c r="BH246" s="43"/>
      <c r="BI246" s="76">
        <f t="shared" si="482"/>
        <v>0</v>
      </c>
      <c r="BJ246" s="101"/>
      <c r="BK246" s="101">
        <f t="shared" si="495"/>
        <v>0</v>
      </c>
      <c r="BL246" s="101"/>
      <c r="BM246" s="101">
        <f t="shared" si="489"/>
        <v>0</v>
      </c>
      <c r="BN246" s="76"/>
      <c r="BO246" s="76"/>
      <c r="BP246" s="378"/>
      <c r="BQ246" s="101">
        <f t="shared" si="475"/>
        <v>0</v>
      </c>
      <c r="BR246" s="76">
        <f t="shared" si="483"/>
        <v>0</v>
      </c>
      <c r="BS246" s="76">
        <f t="shared" si="462"/>
        <v>5985.5186666666668</v>
      </c>
      <c r="BT246" s="76">
        <f t="shared" si="463"/>
        <v>0</v>
      </c>
      <c r="BU246" s="76">
        <f t="shared" si="464"/>
        <v>2516.9066666666668</v>
      </c>
      <c r="BV246" s="76">
        <f t="shared" si="465"/>
        <v>8502.4253333333327</v>
      </c>
      <c r="BW246" s="173">
        <f t="shared" si="466"/>
        <v>102029.10399999999</v>
      </c>
      <c r="BX246" s="370"/>
    </row>
    <row r="247" spans="1:77" s="1" customFormat="1" ht="20.25" customHeight="1" x14ac:dyDescent="0.3">
      <c r="A247" s="240"/>
      <c r="B247" s="115" t="s">
        <v>139</v>
      </c>
      <c r="C247" s="113"/>
      <c r="D247" s="113"/>
      <c r="E247" s="93"/>
      <c r="F247" s="115"/>
      <c r="G247" s="116"/>
      <c r="H247" s="116"/>
      <c r="I247" s="115"/>
      <c r="J247" s="114"/>
      <c r="K247" s="113"/>
      <c r="L247" s="113"/>
      <c r="M247" s="113"/>
      <c r="N247" s="114"/>
      <c r="O247" s="120" t="e">
        <f t="shared" ref="O247:AT247" si="497">O96+O97+O142+O175+O196+O151+O204</f>
        <v>#REF!</v>
      </c>
      <c r="P247" s="120" t="e">
        <f t="shared" si="497"/>
        <v>#REF!</v>
      </c>
      <c r="Q247" s="120" t="e">
        <f t="shared" si="497"/>
        <v>#REF!</v>
      </c>
      <c r="R247" s="120" t="e">
        <f t="shared" si="497"/>
        <v>#REF!</v>
      </c>
      <c r="S247" s="120" t="e">
        <f t="shared" si="497"/>
        <v>#REF!</v>
      </c>
      <c r="T247" s="120" t="e">
        <f t="shared" si="497"/>
        <v>#REF!</v>
      </c>
      <c r="U247" s="120" t="e">
        <f t="shared" si="497"/>
        <v>#REF!</v>
      </c>
      <c r="V247" s="120" t="e">
        <f t="shared" si="497"/>
        <v>#REF!</v>
      </c>
      <c r="W247" s="120" t="e">
        <f t="shared" si="497"/>
        <v>#REF!</v>
      </c>
      <c r="X247" s="120" t="e">
        <f t="shared" si="497"/>
        <v>#REF!</v>
      </c>
      <c r="Y247" s="120" t="e">
        <f t="shared" si="497"/>
        <v>#REF!</v>
      </c>
      <c r="Z247" s="120" t="e">
        <f t="shared" si="497"/>
        <v>#REF!</v>
      </c>
      <c r="AA247" s="120" t="e">
        <f t="shared" si="497"/>
        <v>#REF!</v>
      </c>
      <c r="AB247" s="120" t="e">
        <f t="shared" si="497"/>
        <v>#REF!</v>
      </c>
      <c r="AC247" s="120" t="e">
        <f t="shared" si="497"/>
        <v>#REF!</v>
      </c>
      <c r="AD247" s="120" t="e">
        <f t="shared" si="497"/>
        <v>#REF!</v>
      </c>
      <c r="AE247" s="120" t="e">
        <f t="shared" si="497"/>
        <v>#REF!</v>
      </c>
      <c r="AF247" s="120" t="e">
        <f t="shared" si="497"/>
        <v>#REF!</v>
      </c>
      <c r="AG247" s="120" t="e">
        <f t="shared" si="497"/>
        <v>#REF!</v>
      </c>
      <c r="AH247" s="120" t="e">
        <f t="shared" si="497"/>
        <v>#REF!</v>
      </c>
      <c r="AI247" s="120" t="e">
        <f t="shared" si="497"/>
        <v>#REF!</v>
      </c>
      <c r="AJ247" s="120" t="e">
        <f t="shared" si="497"/>
        <v>#REF!</v>
      </c>
      <c r="AK247" s="120" t="e">
        <f t="shared" si="497"/>
        <v>#REF!</v>
      </c>
      <c r="AL247" s="120" t="e">
        <f t="shared" si="497"/>
        <v>#REF!</v>
      </c>
      <c r="AM247" s="120" t="e">
        <f t="shared" si="497"/>
        <v>#REF!</v>
      </c>
      <c r="AN247" s="120" t="e">
        <f t="shared" si="497"/>
        <v>#REF!</v>
      </c>
      <c r="AO247" s="120" t="e">
        <f t="shared" si="497"/>
        <v>#REF!</v>
      </c>
      <c r="AP247" s="120" t="e">
        <f t="shared" si="497"/>
        <v>#REF!</v>
      </c>
      <c r="AQ247" s="120" t="e">
        <f t="shared" si="497"/>
        <v>#REF!</v>
      </c>
      <c r="AR247" s="120" t="e">
        <f t="shared" si="497"/>
        <v>#REF!</v>
      </c>
      <c r="AS247" s="120" t="e">
        <f t="shared" si="497"/>
        <v>#REF!</v>
      </c>
      <c r="AT247" s="120" t="e">
        <f t="shared" si="497"/>
        <v>#REF!</v>
      </c>
      <c r="AU247" s="120" t="e">
        <f t="shared" ref="AU247:BW247" si="498">AU96+AU97+AU142+AU175+AU196+AU151+AU204</f>
        <v>#REF!</v>
      </c>
      <c r="AV247" s="120" t="e">
        <f t="shared" si="498"/>
        <v>#REF!</v>
      </c>
      <c r="AW247" s="120" t="e">
        <f t="shared" si="498"/>
        <v>#REF!</v>
      </c>
      <c r="AX247" s="120" t="e">
        <f t="shared" si="498"/>
        <v>#REF!</v>
      </c>
      <c r="AY247" s="120" t="e">
        <f t="shared" si="498"/>
        <v>#REF!</v>
      </c>
      <c r="AZ247" s="120" t="e">
        <f t="shared" si="498"/>
        <v>#REF!</v>
      </c>
      <c r="BA247" s="120" t="e">
        <f t="shared" si="498"/>
        <v>#REF!</v>
      </c>
      <c r="BB247" s="120" t="e">
        <f t="shared" si="498"/>
        <v>#REF!</v>
      </c>
      <c r="BC247" s="120" t="e">
        <f t="shared" si="498"/>
        <v>#REF!</v>
      </c>
      <c r="BD247" s="120" t="e">
        <f t="shared" si="498"/>
        <v>#REF!</v>
      </c>
      <c r="BE247" s="120" t="e">
        <f t="shared" si="498"/>
        <v>#REF!</v>
      </c>
      <c r="BF247" s="120" t="e">
        <f t="shared" si="498"/>
        <v>#REF!</v>
      </c>
      <c r="BG247" s="120" t="e">
        <f t="shared" si="498"/>
        <v>#REF!</v>
      </c>
      <c r="BH247" s="120" t="e">
        <f t="shared" si="498"/>
        <v>#REF!</v>
      </c>
      <c r="BI247" s="120" t="e">
        <f t="shared" si="498"/>
        <v>#REF!</v>
      </c>
      <c r="BJ247" s="120" t="e">
        <f t="shared" si="498"/>
        <v>#REF!</v>
      </c>
      <c r="BK247" s="120" t="e">
        <f t="shared" si="498"/>
        <v>#REF!</v>
      </c>
      <c r="BL247" s="120" t="e">
        <f t="shared" si="498"/>
        <v>#REF!</v>
      </c>
      <c r="BM247" s="120" t="e">
        <f t="shared" si="498"/>
        <v>#REF!</v>
      </c>
      <c r="BN247" s="120" t="e">
        <f t="shared" si="498"/>
        <v>#REF!</v>
      </c>
      <c r="BO247" s="120" t="e">
        <f t="shared" si="498"/>
        <v>#REF!</v>
      </c>
      <c r="BP247" s="180" t="e">
        <f t="shared" si="498"/>
        <v>#REF!</v>
      </c>
      <c r="BQ247" s="120" t="e">
        <f t="shared" si="498"/>
        <v>#REF!</v>
      </c>
      <c r="BR247" s="120" t="e">
        <f t="shared" si="498"/>
        <v>#REF!</v>
      </c>
      <c r="BS247" s="120" t="e">
        <f t="shared" si="498"/>
        <v>#REF!</v>
      </c>
      <c r="BT247" s="120" t="e">
        <f t="shared" si="498"/>
        <v>#REF!</v>
      </c>
      <c r="BU247" s="120" t="e">
        <f t="shared" si="498"/>
        <v>#REF!</v>
      </c>
      <c r="BV247" s="120" t="e">
        <f t="shared" si="498"/>
        <v>#REF!</v>
      </c>
      <c r="BW247" s="120" t="e">
        <f t="shared" si="498"/>
        <v>#REF!</v>
      </c>
      <c r="BX247" s="372"/>
    </row>
    <row r="248" spans="1:77" s="1" customFormat="1" ht="13.5" customHeight="1" x14ac:dyDescent="0.3">
      <c r="A248" s="13"/>
      <c r="B248" s="13"/>
      <c r="C248" s="13"/>
      <c r="D248" s="13"/>
      <c r="E248" s="138"/>
      <c r="F248" s="126"/>
      <c r="G248" s="126"/>
      <c r="H248" s="126"/>
      <c r="I248" s="126"/>
      <c r="J248" s="13"/>
      <c r="K248" s="13"/>
      <c r="L248" s="13"/>
      <c r="M248" s="13"/>
      <c r="N248" s="13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27"/>
      <c r="AO248" s="127"/>
      <c r="AP248" s="127"/>
      <c r="AQ248" s="127"/>
      <c r="AR248" s="127"/>
      <c r="AS248" s="127"/>
      <c r="AT248" s="127"/>
      <c r="AU248" s="127"/>
      <c r="AV248" s="127"/>
      <c r="AW248" s="127"/>
      <c r="AX248" s="127"/>
      <c r="AY248" s="127"/>
      <c r="AZ248" s="127"/>
      <c r="BA248" s="127"/>
      <c r="BB248" s="127"/>
      <c r="BC248" s="127"/>
      <c r="BD248" s="127"/>
      <c r="BE248" s="127"/>
      <c r="BF248" s="127"/>
      <c r="BG248" s="127"/>
      <c r="BH248" s="127"/>
      <c r="BI248" s="127"/>
      <c r="BJ248" s="127"/>
      <c r="BK248" s="127"/>
      <c r="BL248" s="127"/>
      <c r="BM248" s="127"/>
      <c r="BN248" s="127"/>
      <c r="BO248" s="127"/>
      <c r="BP248" s="382"/>
      <c r="BQ248" s="127"/>
      <c r="BR248" s="127"/>
      <c r="BS248" s="127"/>
      <c r="BT248" s="127"/>
      <c r="BU248" s="127"/>
      <c r="BV248" s="127"/>
      <c r="BW248" s="127"/>
      <c r="BX248" s="370"/>
    </row>
    <row r="249" spans="1:77" s="1" customFormat="1" ht="13.5" customHeight="1" x14ac:dyDescent="0.3">
      <c r="A249" s="13"/>
      <c r="B249" s="13" t="s">
        <v>238</v>
      </c>
      <c r="C249" s="13" t="s">
        <v>213</v>
      </c>
      <c r="D249" s="13"/>
      <c r="E249" s="138"/>
      <c r="F249" s="126"/>
      <c r="G249" s="126"/>
      <c r="H249" s="126"/>
      <c r="I249" s="126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 t="s">
        <v>367</v>
      </c>
      <c r="AD249" s="13"/>
      <c r="AE249" s="13"/>
      <c r="AF249" s="13"/>
      <c r="AG249" s="13"/>
      <c r="AH249" s="13"/>
      <c r="AI249" s="13" t="s">
        <v>368</v>
      </c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383"/>
      <c r="BQ249" s="13"/>
      <c r="BR249" s="13"/>
      <c r="BS249" s="13"/>
      <c r="BT249" s="13"/>
      <c r="BU249" s="13"/>
      <c r="BV249" s="13"/>
      <c r="BW249" s="13"/>
      <c r="BX249" s="370"/>
    </row>
    <row r="250" spans="1:77" s="1" customFormat="1" ht="13.5" customHeight="1" x14ac:dyDescent="0.3">
      <c r="A250" s="13"/>
      <c r="B250" s="13" t="s">
        <v>239</v>
      </c>
      <c r="C250" s="13" t="s">
        <v>438</v>
      </c>
      <c r="D250" s="13"/>
      <c r="E250" s="138"/>
      <c r="F250" s="126"/>
      <c r="G250" s="126"/>
      <c r="H250" s="126"/>
      <c r="I250" s="126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383"/>
      <c r="BQ250" s="13"/>
      <c r="BR250" s="13"/>
      <c r="BS250" s="13"/>
      <c r="BT250" s="13"/>
      <c r="BU250" s="13"/>
      <c r="BV250" s="13"/>
      <c r="BW250" s="13"/>
      <c r="BX250" s="370"/>
    </row>
    <row r="251" spans="1:77" s="1" customFormat="1" ht="13.5" customHeight="1" x14ac:dyDescent="0.3">
      <c r="A251" s="13"/>
      <c r="B251" s="13" t="s">
        <v>240</v>
      </c>
      <c r="C251" s="13" t="s">
        <v>543</v>
      </c>
      <c r="D251" s="13"/>
      <c r="E251" s="138"/>
      <c r="F251" s="126"/>
      <c r="G251" s="126"/>
      <c r="H251" s="126"/>
      <c r="I251" s="126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 t="s">
        <v>242</v>
      </c>
      <c r="AD251" s="13"/>
      <c r="AE251" s="13"/>
      <c r="AF251" s="13"/>
      <c r="AG251" s="13"/>
      <c r="AH251" s="13"/>
      <c r="AI251" s="13"/>
      <c r="AJ251" s="13" t="s">
        <v>241</v>
      </c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383"/>
      <c r="BQ251" s="13"/>
      <c r="BR251" s="13"/>
      <c r="BS251" s="13"/>
      <c r="BT251" s="13"/>
      <c r="BU251" s="13"/>
      <c r="BV251" s="13"/>
      <c r="BW251" s="13"/>
      <c r="BX251" s="370"/>
    </row>
    <row r="252" spans="1:77" s="1" customFormat="1" ht="12.75" customHeight="1" x14ac:dyDescent="0.25">
      <c r="A252" s="5"/>
      <c r="B252" s="5"/>
      <c r="C252" s="5"/>
      <c r="D252" s="5"/>
      <c r="E252" s="5"/>
      <c r="F252" s="9"/>
      <c r="G252" s="9"/>
      <c r="H252" s="9"/>
      <c r="I252" s="9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384"/>
      <c r="BQ252" s="5"/>
      <c r="BR252" s="5"/>
      <c r="BS252" s="5"/>
      <c r="BT252" s="5"/>
      <c r="BU252" s="5"/>
      <c r="BV252" s="5"/>
      <c r="BW252" s="5"/>
      <c r="BX252" s="370"/>
    </row>
  </sheetData>
  <mergeCells count="65">
    <mergeCell ref="F18:J19"/>
    <mergeCell ref="Y18:AE19"/>
    <mergeCell ref="AG18:AG22"/>
    <mergeCell ref="AH18:AH22"/>
    <mergeCell ref="AI18:AI22"/>
    <mergeCell ref="AE20:AE22"/>
    <mergeCell ref="AF18:AF22"/>
    <mergeCell ref="N18:N22"/>
    <mergeCell ref="O18:O22"/>
    <mergeCell ref="P18:X20"/>
    <mergeCell ref="M18:M22"/>
    <mergeCell ref="A18:A22"/>
    <mergeCell ref="B18:B22"/>
    <mergeCell ref="C18:C22"/>
    <mergeCell ref="D18:D22"/>
    <mergeCell ref="E18:E22"/>
    <mergeCell ref="BF18:BI21"/>
    <mergeCell ref="BJ18:BJ22"/>
    <mergeCell ref="BK18:BK22"/>
    <mergeCell ref="BE21:BE22"/>
    <mergeCell ref="BU18:BU22"/>
    <mergeCell ref="BL18:BL22"/>
    <mergeCell ref="BN19:BN21"/>
    <mergeCell ref="BV18:BV22"/>
    <mergeCell ref="AM19:AR19"/>
    <mergeCell ref="AS19:AX19"/>
    <mergeCell ref="F20:F22"/>
    <mergeCell ref="G20:H21"/>
    <mergeCell ref="I20:I22"/>
    <mergeCell ref="J20:J22"/>
    <mergeCell ref="Y20:AA21"/>
    <mergeCell ref="AB20:AD21"/>
    <mergeCell ref="BM18:BM22"/>
    <mergeCell ref="BO18:BO22"/>
    <mergeCell ref="BP18:BP22"/>
    <mergeCell ref="BQ18:BQ22"/>
    <mergeCell ref="BR18:BR22"/>
    <mergeCell ref="BS18:BS22"/>
    <mergeCell ref="BA21:BA22"/>
    <mergeCell ref="BB21:BD21"/>
    <mergeCell ref="AS20:AT20"/>
    <mergeCell ref="AU20:AV20"/>
    <mergeCell ref="AW20:AX21"/>
    <mergeCell ref="AY18:AZ21"/>
    <mergeCell ref="BA18:BE20"/>
    <mergeCell ref="AM18:AX18"/>
    <mergeCell ref="AM20:AN20"/>
    <mergeCell ref="AO20:AP20"/>
    <mergeCell ref="AQ20:AR21"/>
    <mergeCell ref="AJ18:AL19"/>
    <mergeCell ref="BW18:BW22"/>
    <mergeCell ref="B97:D97"/>
    <mergeCell ref="AN21:AN22"/>
    <mergeCell ref="AO21:AP21"/>
    <mergeCell ref="AS21:AT21"/>
    <mergeCell ref="AU21:AV21"/>
    <mergeCell ref="P21:R21"/>
    <mergeCell ref="S21:U21"/>
    <mergeCell ref="V21:X21"/>
    <mergeCell ref="AJ21:AJ22"/>
    <mergeCell ref="AK21:AK22"/>
    <mergeCell ref="AL21:AL22"/>
    <mergeCell ref="AM21:AM22"/>
    <mergeCell ref="K18:K22"/>
    <mergeCell ref="L18:L22"/>
  </mergeCells>
  <phoneticPr fontId="25" type="noConversion"/>
  <pageMargins left="0" right="0" top="0" bottom="0" header="0" footer="0"/>
  <pageSetup paperSize="9" scale="48" fitToWidth="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Z241"/>
  <sheetViews>
    <sheetView view="pageBreakPreview" zoomScale="90" zoomScaleSheetLayoutView="90" workbookViewId="0">
      <pane xSplit="6" ySplit="21" topLeftCell="G61" activePane="bottomRight" state="frozen"/>
      <selection pane="topRight" activeCell="G1" sqref="G1"/>
      <selection pane="bottomLeft" activeCell="A19" sqref="A19"/>
      <selection pane="bottomRight" activeCell="I77" sqref="I77"/>
    </sheetView>
  </sheetViews>
  <sheetFormatPr defaultRowHeight="19.5" customHeight="1" x14ac:dyDescent="0.25"/>
  <cols>
    <col min="1" max="1" width="4.140625" style="5" customWidth="1"/>
    <col min="2" max="2" width="44.85546875" style="5" customWidth="1"/>
    <col min="3" max="3" width="18.140625" style="5" customWidth="1"/>
    <col min="4" max="4" width="8.42578125" style="5" customWidth="1"/>
    <col min="5" max="5" width="24.28515625" style="5" customWidth="1"/>
    <col min="6" max="6" width="6.5703125" style="9" customWidth="1"/>
    <col min="7" max="7" width="14.85546875" style="9" customWidth="1"/>
    <col min="8" max="8" width="13.85546875" style="9" customWidth="1"/>
    <col min="9" max="9" width="13.140625" style="9" customWidth="1"/>
    <col min="10" max="10" width="8.5703125" style="5" customWidth="1"/>
    <col min="11" max="11" width="8" style="5" customWidth="1"/>
    <col min="12" max="12" width="8.42578125" style="5" customWidth="1"/>
    <col min="13" max="13" width="6.85546875" style="5" customWidth="1"/>
    <col min="14" max="14" width="8.42578125" style="5" customWidth="1"/>
    <col min="15" max="15" width="15.85546875" style="5" customWidth="1"/>
    <col min="16" max="16" width="9.28515625" style="5" customWidth="1"/>
    <col min="17" max="17" width="7.5703125" style="5" customWidth="1"/>
    <col min="18" max="18" width="6.42578125" style="5" customWidth="1"/>
    <col min="19" max="19" width="6.5703125" style="5" customWidth="1"/>
    <col min="20" max="20" width="5.5703125" style="5" customWidth="1"/>
    <col min="21" max="21" width="6.42578125" style="5" customWidth="1"/>
    <col min="22" max="22" width="7.140625" style="5" customWidth="1"/>
    <col min="23" max="23" width="7.5703125" style="5" customWidth="1"/>
    <col min="24" max="24" width="9.42578125" style="5" customWidth="1"/>
    <col min="25" max="25" width="14.85546875" style="5" customWidth="1"/>
    <col min="26" max="26" width="14.5703125" style="5" customWidth="1"/>
    <col min="27" max="27" width="14" style="5" customWidth="1"/>
    <col min="28" max="28" width="13.140625" style="5" customWidth="1"/>
    <col min="29" max="29" width="15.140625" style="5" customWidth="1"/>
    <col min="30" max="30" width="8.5703125" style="5" customWidth="1"/>
    <col min="31" max="31" width="16.28515625" style="5" customWidth="1"/>
    <col min="32" max="32" width="12.42578125" style="5" customWidth="1"/>
    <col min="33" max="33" width="10.7109375" style="5" customWidth="1"/>
    <col min="34" max="34" width="10.140625" style="5" customWidth="1"/>
    <col min="35" max="35" width="14.28515625" style="5" customWidth="1"/>
    <col min="36" max="36" width="9.5703125" style="5" customWidth="1"/>
    <col min="37" max="37" width="9.42578125" style="5" customWidth="1"/>
    <col min="38" max="38" width="9" style="5" customWidth="1"/>
    <col min="39" max="39" width="6.85546875" style="5" customWidth="1"/>
    <col min="40" max="40" width="9.28515625" style="5" customWidth="1"/>
    <col min="41" max="41" width="5.28515625" style="5" customWidth="1"/>
    <col min="42" max="42" width="8.85546875" style="5" customWidth="1"/>
    <col min="43" max="43" width="6.42578125" style="5" customWidth="1"/>
    <col min="44" max="44" width="9" style="5" customWidth="1"/>
    <col min="45" max="45" width="7" style="5" customWidth="1"/>
    <col min="46" max="46" width="8.85546875" style="5" customWidth="1"/>
    <col min="47" max="47" width="6" style="5" customWidth="1"/>
    <col min="48" max="48" width="9" style="5" customWidth="1"/>
    <col min="49" max="49" width="6" style="5" customWidth="1"/>
    <col min="50" max="50" width="11.7109375" style="5" customWidth="1"/>
    <col min="51" max="51" width="6" style="5" customWidth="1"/>
    <col min="52" max="52" width="11.140625" style="5" customWidth="1"/>
    <col min="53" max="53" width="10.85546875" style="5" customWidth="1"/>
    <col min="54" max="54" width="6.28515625" style="5" customWidth="1"/>
    <col min="55" max="55" width="8" style="5" customWidth="1"/>
    <col min="56" max="56" width="11" style="5" customWidth="1"/>
    <col min="57" max="57" width="11.140625" style="5" customWidth="1"/>
    <col min="58" max="60" width="3" style="5" customWidth="1"/>
    <col min="61" max="61" width="9.7109375" style="5" customWidth="1"/>
    <col min="62" max="62" width="7.5703125" style="5" customWidth="1"/>
    <col min="63" max="63" width="16.140625" style="5" customWidth="1"/>
    <col min="64" max="64" width="5.140625" style="5" customWidth="1"/>
    <col min="65" max="65" width="11" style="5" customWidth="1"/>
    <col min="66" max="66" width="6" style="5" customWidth="1"/>
    <col min="67" max="67" width="19.140625" style="5" customWidth="1"/>
    <col min="68" max="68" width="11.42578125" style="5" customWidth="1"/>
    <col min="69" max="69" width="17.42578125" style="5" customWidth="1"/>
    <col min="70" max="70" width="16.7109375" style="5" customWidth="1"/>
    <col min="71" max="72" width="17.7109375" style="5" customWidth="1"/>
    <col min="73" max="73" width="14.42578125" style="5" customWidth="1"/>
    <col min="74" max="74" width="15.5703125" style="5" customWidth="1"/>
    <col min="75" max="75" width="16.28515625" style="5" customWidth="1"/>
    <col min="76" max="76" width="9.140625" style="1"/>
  </cols>
  <sheetData>
    <row r="1" spans="1:75" ht="19.5" customHeight="1" x14ac:dyDescent="0.3">
      <c r="A1" s="14"/>
      <c r="B1" s="15" t="s">
        <v>0</v>
      </c>
      <c r="C1" s="14"/>
      <c r="D1" s="16"/>
      <c r="E1" s="17"/>
      <c r="F1" s="18"/>
      <c r="G1" s="18"/>
      <c r="H1" s="18"/>
      <c r="I1" s="18"/>
      <c r="J1" s="19"/>
      <c r="K1" s="16"/>
      <c r="L1" s="16"/>
      <c r="M1" s="20"/>
      <c r="N1" s="14"/>
      <c r="O1" s="14"/>
      <c r="P1" s="14"/>
      <c r="Q1" s="14"/>
      <c r="R1" s="19"/>
      <c r="S1" s="21"/>
      <c r="T1" s="22"/>
      <c r="U1" s="22"/>
      <c r="V1" s="22"/>
      <c r="W1" s="23"/>
      <c r="X1" s="24" t="s">
        <v>1</v>
      </c>
      <c r="Y1" s="22" t="s">
        <v>2</v>
      </c>
      <c r="Z1" s="22" t="s">
        <v>3</v>
      </c>
      <c r="AA1" s="22" t="s">
        <v>4</v>
      </c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25"/>
      <c r="BS1" s="19"/>
      <c r="BT1" s="19"/>
      <c r="BU1" s="19"/>
      <c r="BV1" s="19"/>
      <c r="BW1" s="19"/>
    </row>
    <row r="2" spans="1:75" ht="19.5" customHeight="1" x14ac:dyDescent="0.3">
      <c r="A2" s="14" t="s">
        <v>214</v>
      </c>
      <c r="B2" s="18"/>
      <c r="C2" s="18"/>
      <c r="D2" s="16"/>
      <c r="E2" s="17"/>
      <c r="F2" s="18"/>
      <c r="G2" s="18"/>
      <c r="H2" s="18"/>
      <c r="I2" s="18"/>
      <c r="J2" s="19"/>
      <c r="K2" s="16"/>
      <c r="L2" s="16"/>
      <c r="M2" s="26"/>
      <c r="N2" s="14"/>
      <c r="O2" s="21"/>
      <c r="P2" s="21"/>
      <c r="Q2" s="21"/>
      <c r="R2" s="21"/>
      <c r="S2" s="21"/>
      <c r="T2" s="27" t="s">
        <v>5</v>
      </c>
      <c r="U2" s="22"/>
      <c r="V2" s="22"/>
      <c r="W2" s="22"/>
      <c r="X2" s="28">
        <v>13</v>
      </c>
      <c r="Y2" s="29">
        <v>16</v>
      </c>
      <c r="Z2" s="30">
        <v>4</v>
      </c>
      <c r="AA2" s="29">
        <f>SUM(X2:Z2)</f>
        <v>33</v>
      </c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9"/>
      <c r="BS2" s="19"/>
      <c r="BT2" s="19"/>
      <c r="BU2" s="19"/>
      <c r="BV2" s="19"/>
      <c r="BW2" s="19"/>
    </row>
    <row r="3" spans="1:75" ht="19.5" customHeight="1" x14ac:dyDescent="0.3">
      <c r="A3" s="14"/>
      <c r="B3" s="14"/>
      <c r="C3" s="14"/>
      <c r="D3" s="16"/>
      <c r="E3" s="17"/>
      <c r="F3" s="18"/>
      <c r="G3" s="18"/>
      <c r="H3" s="18"/>
      <c r="I3" s="18"/>
      <c r="J3" s="19"/>
      <c r="K3" s="16"/>
      <c r="L3" s="31" t="s">
        <v>6</v>
      </c>
      <c r="M3" s="16"/>
      <c r="N3" s="14"/>
      <c r="O3" s="21"/>
      <c r="P3" s="21"/>
      <c r="Q3" s="21"/>
      <c r="R3" s="21"/>
      <c r="S3" s="21"/>
      <c r="T3" s="32" t="s">
        <v>7</v>
      </c>
      <c r="U3" s="19"/>
      <c r="V3" s="19"/>
      <c r="W3" s="19"/>
      <c r="X3" s="28">
        <v>13</v>
      </c>
      <c r="Y3" s="28">
        <v>16</v>
      </c>
      <c r="Z3" s="33">
        <v>4</v>
      </c>
      <c r="AA3" s="29">
        <f>SUM(X3:Z3)</f>
        <v>33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19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9"/>
      <c r="BS3" s="19"/>
      <c r="BT3" s="19"/>
      <c r="BU3" s="19"/>
      <c r="BV3" s="19"/>
      <c r="BW3" s="19"/>
    </row>
    <row r="4" spans="1:75" ht="19.5" customHeight="1" x14ac:dyDescent="0.3">
      <c r="A4" s="15" t="s">
        <v>8</v>
      </c>
      <c r="B4" s="13"/>
      <c r="C4" s="14"/>
      <c r="D4" s="34" t="s">
        <v>9</v>
      </c>
      <c r="E4" s="17"/>
      <c r="F4" s="18"/>
      <c r="G4" s="18"/>
      <c r="H4" s="18"/>
      <c r="I4" s="18"/>
      <c r="J4" s="19"/>
      <c r="K4" s="16"/>
      <c r="L4" s="35">
        <v>17697</v>
      </c>
      <c r="M4" s="16"/>
      <c r="N4" s="14"/>
      <c r="O4" s="21"/>
      <c r="P4" s="21"/>
      <c r="Q4" s="21"/>
      <c r="R4" s="21"/>
      <c r="S4" s="21"/>
      <c r="T4" s="36" t="s">
        <v>10</v>
      </c>
      <c r="U4" s="37"/>
      <c r="V4" s="24"/>
      <c r="W4" s="24"/>
      <c r="X4" s="28">
        <v>223</v>
      </c>
      <c r="Y4" s="28">
        <v>281</v>
      </c>
      <c r="Z4" s="33">
        <v>47</v>
      </c>
      <c r="AA4" s="29">
        <f>SUM(X4:Z4)</f>
        <v>551</v>
      </c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19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9"/>
      <c r="BS4" s="19"/>
      <c r="BT4" s="19"/>
      <c r="BU4" s="19"/>
      <c r="BV4" s="19"/>
      <c r="BW4" s="19"/>
    </row>
    <row r="5" spans="1:75" ht="19.5" customHeight="1" x14ac:dyDescent="0.3">
      <c r="A5" s="15" t="s">
        <v>11</v>
      </c>
      <c r="B5" s="13"/>
      <c r="C5" s="38"/>
      <c r="D5" s="39" t="s">
        <v>12</v>
      </c>
      <c r="E5" s="17"/>
      <c r="F5" s="18"/>
      <c r="G5" s="18"/>
      <c r="H5" s="18"/>
      <c r="I5" s="18"/>
      <c r="J5" s="19"/>
      <c r="K5" s="16"/>
      <c r="L5" s="26"/>
      <c r="M5" s="18"/>
      <c r="N5" s="22"/>
      <c r="O5" s="21"/>
      <c r="P5" s="21"/>
      <c r="Q5" s="21"/>
      <c r="R5" s="21"/>
      <c r="S5" s="21"/>
      <c r="T5" s="36" t="s">
        <v>14</v>
      </c>
      <c r="U5" s="24"/>
      <c r="V5" s="24"/>
      <c r="W5" s="24"/>
      <c r="X5" s="40"/>
      <c r="Y5" s="41"/>
      <c r="Z5" s="42"/>
      <c r="AA5" s="28">
        <f>SUM(X5:Z5)</f>
        <v>0</v>
      </c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19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9"/>
      <c r="BS5" s="19"/>
      <c r="BT5" s="19"/>
      <c r="BU5" s="19"/>
      <c r="BV5" s="19"/>
      <c r="BW5" s="19"/>
    </row>
    <row r="6" spans="1:75" ht="19.5" customHeight="1" x14ac:dyDescent="0.3">
      <c r="A6" s="39" t="s">
        <v>140</v>
      </c>
      <c r="B6" s="13"/>
      <c r="C6" s="19"/>
      <c r="D6" s="39" t="s">
        <v>15</v>
      </c>
      <c r="E6" s="17"/>
      <c r="F6" s="18"/>
      <c r="G6" s="18"/>
      <c r="H6" s="18"/>
      <c r="I6" s="18"/>
      <c r="J6" s="19"/>
      <c r="K6" s="16"/>
      <c r="L6" s="26"/>
      <c r="M6" s="43"/>
      <c r="N6" s="28"/>
      <c r="O6" s="192" t="s">
        <v>16</v>
      </c>
      <c r="P6" s="191">
        <v>1</v>
      </c>
      <c r="Q6" s="191">
        <v>2</v>
      </c>
      <c r="R6" s="182">
        <v>3</v>
      </c>
      <c r="S6" s="28">
        <v>4</v>
      </c>
      <c r="T6" s="29">
        <v>5</v>
      </c>
      <c r="U6" s="29">
        <v>6</v>
      </c>
      <c r="V6" s="29">
        <v>7</v>
      </c>
      <c r="W6" s="44">
        <v>8</v>
      </c>
      <c r="X6" s="28">
        <v>9</v>
      </c>
      <c r="Y6" s="28">
        <v>10</v>
      </c>
      <c r="Z6" s="33">
        <v>11</v>
      </c>
      <c r="AA6" s="28" t="s">
        <v>17</v>
      </c>
      <c r="AB6" s="19"/>
      <c r="AC6" s="19"/>
      <c r="AD6" s="19"/>
      <c r="AE6" s="45"/>
      <c r="AF6" s="45"/>
      <c r="AG6" s="19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19"/>
      <c r="BG6" s="19"/>
      <c r="BH6" s="19"/>
      <c r="BI6" s="14"/>
      <c r="BJ6" s="14"/>
      <c r="BK6" s="14"/>
      <c r="BL6" s="14"/>
      <c r="BM6" s="14"/>
      <c r="BN6" s="14"/>
      <c r="BO6" s="14"/>
      <c r="BP6" s="14"/>
      <c r="BQ6" s="14"/>
      <c r="BR6" s="19"/>
      <c r="BS6" s="19"/>
      <c r="BT6" s="19"/>
      <c r="BU6" s="19"/>
      <c r="BV6" s="19"/>
      <c r="BW6" s="19"/>
    </row>
    <row r="7" spans="1:75" ht="19.5" customHeight="1" x14ac:dyDescent="0.3">
      <c r="A7" s="47" t="s">
        <v>362</v>
      </c>
      <c r="B7" s="13"/>
      <c r="C7" s="14"/>
      <c r="D7" s="47" t="s">
        <v>362</v>
      </c>
      <c r="E7" s="17"/>
      <c r="F7" s="18"/>
      <c r="G7" s="18"/>
      <c r="H7" s="18"/>
      <c r="I7" s="18"/>
      <c r="J7" s="19"/>
      <c r="K7" s="16"/>
      <c r="L7" s="26"/>
      <c r="M7" s="43"/>
      <c r="N7" s="28"/>
      <c r="O7" s="192">
        <v>3</v>
      </c>
      <c r="P7" s="191">
        <v>1</v>
      </c>
      <c r="Q7" s="191">
        <v>2</v>
      </c>
      <c r="R7" s="182">
        <v>1</v>
      </c>
      <c r="S7" s="28">
        <v>1</v>
      </c>
      <c r="T7" s="28">
        <v>2</v>
      </c>
      <c r="U7" s="28">
        <v>1</v>
      </c>
      <c r="V7" s="28">
        <v>1</v>
      </c>
      <c r="W7" s="37">
        <v>1</v>
      </c>
      <c r="X7" s="28">
        <v>1</v>
      </c>
      <c r="Y7" s="28">
        <v>2</v>
      </c>
      <c r="Z7" s="33">
        <v>2</v>
      </c>
      <c r="AA7" s="28">
        <f>SUM(P7:Z7)</f>
        <v>15</v>
      </c>
      <c r="AB7" s="19" t="s">
        <v>13</v>
      </c>
      <c r="AC7" s="19"/>
      <c r="AD7" s="19"/>
      <c r="AE7" s="45"/>
      <c r="AF7" s="45"/>
      <c r="AG7" s="19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19"/>
      <c r="BG7" s="19"/>
      <c r="BH7" s="19"/>
      <c r="BI7" s="14"/>
      <c r="BJ7" s="14"/>
      <c r="BK7" s="14"/>
      <c r="BL7" s="14"/>
      <c r="BM7" s="14"/>
      <c r="BN7" s="14"/>
      <c r="BO7" s="14"/>
      <c r="BP7" s="14"/>
      <c r="BQ7" s="14"/>
      <c r="BR7" s="19"/>
      <c r="BS7" s="19"/>
      <c r="BT7" s="19"/>
      <c r="BU7" s="19"/>
      <c r="BV7" s="19"/>
      <c r="BW7" s="19"/>
    </row>
    <row r="8" spans="1:75" ht="19.5" customHeight="1" x14ac:dyDescent="0.3">
      <c r="A8" s="14"/>
      <c r="B8" s="14"/>
      <c r="C8" s="14"/>
      <c r="D8" s="16"/>
      <c r="E8" s="17"/>
      <c r="F8" s="18"/>
      <c r="G8" s="18"/>
      <c r="H8" s="18"/>
      <c r="I8" s="18"/>
      <c r="J8" s="19">
        <v>186</v>
      </c>
      <c r="K8" s="16"/>
      <c r="L8" s="26"/>
      <c r="M8" s="43"/>
      <c r="N8" s="28"/>
      <c r="O8" s="192">
        <v>3</v>
      </c>
      <c r="P8" s="191">
        <v>1</v>
      </c>
      <c r="Q8" s="191">
        <v>2</v>
      </c>
      <c r="R8" s="182">
        <v>1</v>
      </c>
      <c r="S8" s="28">
        <v>1</v>
      </c>
      <c r="T8" s="28">
        <v>2</v>
      </c>
      <c r="U8" s="28">
        <v>1</v>
      </c>
      <c r="V8" s="28">
        <v>1</v>
      </c>
      <c r="W8" s="37">
        <v>1</v>
      </c>
      <c r="X8" s="28">
        <v>1</v>
      </c>
      <c r="Y8" s="28">
        <v>2</v>
      </c>
      <c r="Z8" s="33">
        <v>2</v>
      </c>
      <c r="AA8" s="28">
        <f>SUM(P8:Z8)</f>
        <v>15</v>
      </c>
      <c r="AB8" s="19" t="s">
        <v>352</v>
      </c>
      <c r="AC8" s="19"/>
      <c r="AD8" s="19"/>
      <c r="AE8" s="45"/>
      <c r="AF8" s="45"/>
      <c r="AG8" s="19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19"/>
      <c r="BG8" s="19"/>
      <c r="BH8" s="19"/>
      <c r="BI8" s="14"/>
      <c r="BJ8" s="14"/>
      <c r="BK8" s="14"/>
      <c r="BL8" s="14"/>
      <c r="BM8" s="14"/>
      <c r="BN8" s="14"/>
      <c r="BO8" s="14"/>
      <c r="BP8" s="14"/>
      <c r="BQ8" s="14"/>
      <c r="BR8" s="19"/>
      <c r="BS8" s="19"/>
      <c r="BT8" s="19"/>
      <c r="BU8" s="19"/>
      <c r="BV8" s="19"/>
      <c r="BW8" s="19"/>
    </row>
    <row r="9" spans="1:75" ht="19.5" customHeight="1" x14ac:dyDescent="0.3">
      <c r="A9" s="14"/>
      <c r="B9" s="14"/>
      <c r="C9" s="14"/>
      <c r="D9" s="16"/>
      <c r="E9" s="17"/>
      <c r="F9" s="18"/>
      <c r="G9" s="18"/>
      <c r="H9" s="18"/>
      <c r="I9" s="18"/>
      <c r="J9" s="19">
        <v>164</v>
      </c>
      <c r="K9" s="16"/>
      <c r="L9" s="26"/>
      <c r="M9" s="43"/>
      <c r="N9" s="28"/>
      <c r="O9" s="192">
        <v>52</v>
      </c>
      <c r="P9" s="191">
        <v>24</v>
      </c>
      <c r="Q9" s="191">
        <v>33</v>
      </c>
      <c r="R9" s="182">
        <v>21</v>
      </c>
      <c r="S9" s="28">
        <v>20</v>
      </c>
      <c r="T9" s="28">
        <v>38</v>
      </c>
      <c r="U9" s="28">
        <v>22</v>
      </c>
      <c r="V9" s="28">
        <v>21</v>
      </c>
      <c r="W9" s="37">
        <v>15</v>
      </c>
      <c r="X9" s="28">
        <v>23</v>
      </c>
      <c r="Y9" s="28">
        <v>20</v>
      </c>
      <c r="Z9" s="33">
        <v>27</v>
      </c>
      <c r="AA9" s="28">
        <f>SUM(P9:Z9)</f>
        <v>264</v>
      </c>
      <c r="AB9" s="19"/>
      <c r="AC9" s="19"/>
      <c r="AD9" s="19"/>
      <c r="AE9" s="45"/>
      <c r="AF9" s="45"/>
      <c r="AG9" s="19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</row>
    <row r="10" spans="1:75" ht="19.5" customHeight="1" x14ac:dyDescent="0.3">
      <c r="A10" s="14"/>
      <c r="B10" s="14"/>
      <c r="C10" s="38" t="s">
        <v>18</v>
      </c>
      <c r="D10" s="16"/>
      <c r="E10" s="17"/>
      <c r="F10" s="18"/>
      <c r="G10" s="18"/>
      <c r="H10" s="18"/>
      <c r="I10" s="18"/>
      <c r="J10" s="19"/>
      <c r="K10" s="26"/>
      <c r="L10" s="26"/>
      <c r="M10" s="48"/>
      <c r="N10" s="28"/>
      <c r="O10" s="14"/>
      <c r="P10" s="14"/>
      <c r="Q10" s="14"/>
      <c r="R10" s="14"/>
      <c r="S10" s="14"/>
      <c r="T10" s="14"/>
      <c r="U10" s="14"/>
      <c r="V10" s="14"/>
      <c r="W10" s="14"/>
      <c r="X10" s="28"/>
      <c r="Y10" s="28"/>
      <c r="Z10" s="24"/>
      <c r="AA10" s="33"/>
      <c r="AB10" s="19"/>
      <c r="AC10" s="18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</row>
    <row r="11" spans="1:75" ht="19.5" customHeight="1" x14ac:dyDescent="0.3">
      <c r="A11" s="34" t="s">
        <v>369</v>
      </c>
      <c r="B11" s="13"/>
      <c r="C11" s="19"/>
      <c r="D11" s="26"/>
      <c r="E11" s="17"/>
      <c r="F11" s="18"/>
      <c r="G11" s="18"/>
      <c r="H11" s="18"/>
      <c r="I11" s="18"/>
      <c r="J11" s="19"/>
      <c r="K11" s="26"/>
      <c r="L11" s="26"/>
      <c r="M11" s="43"/>
      <c r="N11" s="28"/>
      <c r="O11" s="192" t="s">
        <v>20</v>
      </c>
      <c r="P11" s="191">
        <v>1</v>
      </c>
      <c r="Q11" s="191">
        <v>2</v>
      </c>
      <c r="R11" s="182">
        <v>3</v>
      </c>
      <c r="S11" s="28">
        <v>4</v>
      </c>
      <c r="T11" s="28">
        <v>5</v>
      </c>
      <c r="U11" s="28">
        <v>6</v>
      </c>
      <c r="V11" s="28">
        <v>7</v>
      </c>
      <c r="W11" s="37">
        <v>8</v>
      </c>
      <c r="X11" s="28">
        <v>9</v>
      </c>
      <c r="Y11" s="28">
        <v>10</v>
      </c>
      <c r="Z11" s="33">
        <v>11</v>
      </c>
      <c r="AA11" s="28" t="s">
        <v>17</v>
      </c>
      <c r="AB11" s="19" t="s">
        <v>19</v>
      </c>
      <c r="AC11" s="26"/>
      <c r="AD11" s="19"/>
      <c r="AE11" s="187"/>
      <c r="AF11" s="187"/>
      <c r="AG11" s="187"/>
      <c r="AH11" s="187"/>
      <c r="AI11" s="187"/>
      <c r="AJ11" s="19"/>
      <c r="AK11" s="19"/>
      <c r="AL11" s="19"/>
      <c r="AM11" s="19"/>
      <c r="AN11" s="19"/>
      <c r="AO11" s="19"/>
      <c r="AP11" s="19"/>
      <c r="AQ11" s="19"/>
      <c r="AR11" s="19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</row>
    <row r="12" spans="1:75" ht="19.5" customHeight="1" x14ac:dyDescent="0.3">
      <c r="A12" s="34"/>
      <c r="B12" s="13"/>
      <c r="C12" s="19"/>
      <c r="D12" s="26"/>
      <c r="E12" s="17"/>
      <c r="F12" s="18"/>
      <c r="G12" s="18"/>
      <c r="H12" s="18"/>
      <c r="I12" s="18"/>
      <c r="J12" s="19"/>
      <c r="K12" s="26"/>
      <c r="L12" s="26"/>
      <c r="M12" s="43"/>
      <c r="N12" s="28"/>
      <c r="O12" s="192">
        <v>0</v>
      </c>
      <c r="P12" s="191">
        <v>1</v>
      </c>
      <c r="Q12" s="191">
        <v>1</v>
      </c>
      <c r="R12" s="182">
        <v>1</v>
      </c>
      <c r="S12" s="28">
        <v>1</v>
      </c>
      <c r="T12" s="28">
        <v>1</v>
      </c>
      <c r="U12" s="28">
        <v>1</v>
      </c>
      <c r="V12" s="29">
        <v>1</v>
      </c>
      <c r="W12" s="44">
        <v>1</v>
      </c>
      <c r="X12" s="28">
        <v>1</v>
      </c>
      <c r="Y12" s="28">
        <v>0</v>
      </c>
      <c r="Z12" s="33">
        <v>0</v>
      </c>
      <c r="AA12" s="28">
        <f t="shared" ref="AA12:AA14" si="0">SUM(P12:Z12)</f>
        <v>9</v>
      </c>
      <c r="AB12" s="19" t="s">
        <v>351</v>
      </c>
      <c r="AC12" s="26"/>
      <c r="AD12" s="19"/>
      <c r="AE12" s="187"/>
      <c r="AF12" s="187"/>
      <c r="AG12" s="187"/>
      <c r="AH12" s="187"/>
      <c r="AI12" s="187"/>
      <c r="AJ12" s="19"/>
      <c r="AK12" s="19"/>
      <c r="AL12" s="19"/>
      <c r="AM12" s="19"/>
      <c r="AN12" s="19"/>
      <c r="AO12" s="19"/>
      <c r="AP12" s="19"/>
      <c r="AQ12" s="19"/>
      <c r="AR12" s="19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</row>
    <row r="13" spans="1:75" ht="19.5" customHeight="1" x14ac:dyDescent="0.3">
      <c r="A13" s="34"/>
      <c r="B13" s="13"/>
      <c r="C13" s="19"/>
      <c r="D13" s="26"/>
      <c r="E13" s="17"/>
      <c r="F13" s="18"/>
      <c r="G13" s="18"/>
      <c r="H13" s="18"/>
      <c r="I13" s="18"/>
      <c r="J13" s="19"/>
      <c r="K13" s="26"/>
      <c r="L13" s="26"/>
      <c r="M13" s="43"/>
      <c r="N13" s="28"/>
      <c r="O13" s="192">
        <v>0</v>
      </c>
      <c r="P13" s="191">
        <v>1</v>
      </c>
      <c r="Q13" s="191">
        <v>1</v>
      </c>
      <c r="R13" s="182">
        <v>1</v>
      </c>
      <c r="S13" s="28">
        <v>1</v>
      </c>
      <c r="T13" s="28">
        <v>1</v>
      </c>
      <c r="U13" s="28">
        <v>1</v>
      </c>
      <c r="V13" s="29">
        <v>1</v>
      </c>
      <c r="W13" s="44">
        <v>1</v>
      </c>
      <c r="X13" s="28">
        <v>1</v>
      </c>
      <c r="Y13" s="28">
        <v>0</v>
      </c>
      <c r="Z13" s="33">
        <v>0</v>
      </c>
      <c r="AA13" s="28">
        <f t="shared" si="0"/>
        <v>9</v>
      </c>
      <c r="AB13" s="19"/>
      <c r="AC13" s="26"/>
      <c r="AD13" s="19"/>
      <c r="AE13" s="187"/>
      <c r="AF13" s="187"/>
      <c r="AG13" s="187"/>
      <c r="AH13" s="187"/>
      <c r="AI13" s="187"/>
      <c r="AJ13" s="19"/>
      <c r="AK13" s="19"/>
      <c r="AL13" s="19"/>
      <c r="AM13" s="19"/>
      <c r="AN13" s="19"/>
      <c r="AO13" s="19"/>
      <c r="AP13" s="19"/>
      <c r="AQ13" s="19"/>
      <c r="AR13" s="19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75" ht="19.5" customHeight="1" x14ac:dyDescent="0.3">
      <c r="A14" s="34"/>
      <c r="B14" s="13"/>
      <c r="C14" s="19"/>
      <c r="D14" s="26"/>
      <c r="E14" s="17"/>
      <c r="F14" s="18"/>
      <c r="G14" s="18"/>
      <c r="H14" s="18"/>
      <c r="I14" s="18"/>
      <c r="J14" s="19"/>
      <c r="K14" s="26"/>
      <c r="L14" s="26"/>
      <c r="M14" s="43"/>
      <c r="N14" s="28"/>
      <c r="O14" s="192">
        <v>0</v>
      </c>
      <c r="P14" s="191">
        <v>8</v>
      </c>
      <c r="Q14" s="191">
        <v>17</v>
      </c>
      <c r="R14" s="182">
        <v>7</v>
      </c>
      <c r="S14" s="28">
        <v>11</v>
      </c>
      <c r="T14" s="28">
        <v>8</v>
      </c>
      <c r="U14" s="28">
        <v>15</v>
      </c>
      <c r="V14" s="29">
        <v>16</v>
      </c>
      <c r="W14" s="44">
        <v>12</v>
      </c>
      <c r="X14" s="28">
        <v>18</v>
      </c>
      <c r="Y14" s="28">
        <v>0</v>
      </c>
      <c r="Z14" s="33">
        <v>0</v>
      </c>
      <c r="AA14" s="28">
        <f t="shared" si="0"/>
        <v>112</v>
      </c>
      <c r="AB14" s="19"/>
      <c r="AC14" s="26"/>
      <c r="AD14" s="19"/>
      <c r="AE14" s="187"/>
      <c r="AF14" s="187"/>
      <c r="AG14" s="187"/>
      <c r="AH14" s="187"/>
      <c r="AI14" s="187"/>
      <c r="AJ14" s="19"/>
      <c r="AK14" s="19"/>
      <c r="AL14" s="19"/>
      <c r="AM14" s="19"/>
      <c r="AN14" s="19"/>
      <c r="AO14" s="19"/>
      <c r="AP14" s="19"/>
      <c r="AQ14" s="19"/>
      <c r="AR14" s="19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75" ht="19.5" customHeight="1" x14ac:dyDescent="0.3">
      <c r="A15" s="34" t="s">
        <v>21</v>
      </c>
      <c r="B15" s="13"/>
      <c r="C15" s="19"/>
      <c r="D15" s="26"/>
      <c r="E15" s="17"/>
      <c r="F15" s="18"/>
      <c r="G15" s="18"/>
      <c r="H15" s="18"/>
      <c r="I15" s="18"/>
      <c r="J15" s="19"/>
      <c r="K15" s="26"/>
      <c r="L15" s="26"/>
      <c r="M15" s="43"/>
      <c r="N15" s="28"/>
      <c r="O15" s="192">
        <v>0</v>
      </c>
      <c r="P15" s="191">
        <v>1</v>
      </c>
      <c r="Q15" s="191">
        <v>1</v>
      </c>
      <c r="R15" s="182">
        <v>1</v>
      </c>
      <c r="S15" s="28">
        <v>1</v>
      </c>
      <c r="T15" s="28">
        <v>1</v>
      </c>
      <c r="U15" s="28">
        <v>1</v>
      </c>
      <c r="V15" s="29">
        <v>1</v>
      </c>
      <c r="W15" s="44">
        <v>1</v>
      </c>
      <c r="X15" s="28">
        <v>1</v>
      </c>
      <c r="Y15" s="28">
        <v>0</v>
      </c>
      <c r="Z15" s="33">
        <v>0</v>
      </c>
      <c r="AA15" s="28">
        <f>SUM(P15:Z15)</f>
        <v>9</v>
      </c>
      <c r="AB15" s="19" t="s">
        <v>352</v>
      </c>
      <c r="AC15" s="26"/>
      <c r="AD15" s="19"/>
      <c r="AE15" s="187"/>
      <c r="AF15" s="187"/>
      <c r="AG15" s="187"/>
      <c r="AH15" s="187"/>
      <c r="AI15" s="187"/>
      <c r="AJ15" s="19"/>
      <c r="AK15" s="19"/>
      <c r="AL15" s="19"/>
      <c r="AM15" s="19"/>
      <c r="AN15" s="19"/>
      <c r="AO15" s="19"/>
      <c r="AP15" s="19"/>
      <c r="AQ15" s="19"/>
      <c r="AR15" s="19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75" ht="19.5" customHeight="1" x14ac:dyDescent="0.3">
      <c r="A16" s="14"/>
      <c r="B16" s="34"/>
      <c r="C16" s="19"/>
      <c r="D16" s="26"/>
      <c r="E16" s="17"/>
      <c r="F16" s="18"/>
      <c r="G16" s="18"/>
      <c r="H16" s="18"/>
      <c r="I16" s="18"/>
      <c r="J16" s="19"/>
      <c r="K16" s="26"/>
      <c r="L16" s="26"/>
      <c r="M16" s="43"/>
      <c r="N16" s="28"/>
      <c r="O16" s="192">
        <v>0</v>
      </c>
      <c r="P16" s="191">
        <v>1</v>
      </c>
      <c r="Q16" s="191">
        <v>1</v>
      </c>
      <c r="R16" s="182">
        <v>1</v>
      </c>
      <c r="S16" s="28">
        <v>1</v>
      </c>
      <c r="T16" s="28">
        <v>1</v>
      </c>
      <c r="U16" s="28">
        <v>1</v>
      </c>
      <c r="V16" s="28">
        <v>1</v>
      </c>
      <c r="W16" s="37">
        <v>1</v>
      </c>
      <c r="X16" s="28">
        <v>1</v>
      </c>
      <c r="Y16" s="28">
        <v>0</v>
      </c>
      <c r="Z16" s="33">
        <v>0</v>
      </c>
      <c r="AA16" s="28">
        <f>SUM(P16:Z16)</f>
        <v>9</v>
      </c>
      <c r="AB16" s="19"/>
      <c r="AC16" s="26"/>
      <c r="AD16" s="19"/>
      <c r="AE16" s="187"/>
      <c r="AF16" s="187"/>
      <c r="AG16" s="187"/>
      <c r="AH16" s="187"/>
      <c r="AI16" s="187"/>
      <c r="AJ16" s="19"/>
      <c r="AK16" s="19"/>
      <c r="AL16" s="19"/>
      <c r="AM16" s="19"/>
      <c r="AN16" s="19"/>
      <c r="AO16" s="19"/>
      <c r="AP16" s="19"/>
      <c r="AQ16" s="19"/>
      <c r="AR16" s="19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</row>
    <row r="17" spans="1:78" ht="19.5" customHeight="1" thickBot="1" x14ac:dyDescent="0.35">
      <c r="A17" s="14"/>
      <c r="B17" s="34"/>
      <c r="C17" s="19"/>
      <c r="D17" s="26"/>
      <c r="E17" s="17"/>
      <c r="F17" s="18"/>
      <c r="G17" s="18"/>
      <c r="H17" s="18"/>
      <c r="I17" s="18"/>
      <c r="J17" s="19"/>
      <c r="K17" s="26"/>
      <c r="L17" s="26"/>
      <c r="M17" s="43"/>
      <c r="N17" s="28"/>
      <c r="O17" s="192">
        <v>0</v>
      </c>
      <c r="P17" s="191">
        <v>24</v>
      </c>
      <c r="Q17" s="191">
        <v>20</v>
      </c>
      <c r="R17" s="182">
        <v>18</v>
      </c>
      <c r="S17" s="28">
        <v>20</v>
      </c>
      <c r="T17" s="28">
        <v>24</v>
      </c>
      <c r="U17" s="28">
        <v>23</v>
      </c>
      <c r="V17" s="28">
        <v>14</v>
      </c>
      <c r="W17" s="37">
        <v>17</v>
      </c>
      <c r="X17" s="28">
        <v>15</v>
      </c>
      <c r="Y17" s="49">
        <v>0</v>
      </c>
      <c r="Z17" s="50">
        <v>0</v>
      </c>
      <c r="AA17" s="49">
        <f>SUM(P17:Z17)</f>
        <v>175</v>
      </c>
      <c r="AB17" s="19"/>
      <c r="AC17" s="26"/>
      <c r="AD17" s="19"/>
      <c r="AE17" s="187"/>
      <c r="AF17" s="187"/>
      <c r="AG17" s="187"/>
      <c r="AH17" s="187"/>
      <c r="AI17" s="187"/>
      <c r="AJ17" s="19"/>
      <c r="AK17" s="19"/>
      <c r="AL17" s="19"/>
      <c r="AM17" s="19"/>
      <c r="AN17" s="19"/>
      <c r="AO17" s="19"/>
      <c r="AP17" s="19"/>
      <c r="AQ17" s="19"/>
      <c r="AR17" s="19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22"/>
      <c r="BS17" s="19"/>
      <c r="BT17" s="19"/>
      <c r="BU17" s="19"/>
      <c r="BV17" s="19"/>
      <c r="BW17" s="19"/>
    </row>
    <row r="18" spans="1:78" ht="19.5" customHeight="1" x14ac:dyDescent="0.25">
      <c r="A18" s="450" t="s">
        <v>22</v>
      </c>
      <c r="B18" s="417" t="s">
        <v>23</v>
      </c>
      <c r="C18" s="402" t="s">
        <v>24</v>
      </c>
      <c r="D18" s="417" t="s">
        <v>25</v>
      </c>
      <c r="E18" s="453" t="s">
        <v>26</v>
      </c>
      <c r="F18" s="456" t="s">
        <v>141</v>
      </c>
      <c r="G18" s="457"/>
      <c r="H18" s="457"/>
      <c r="I18" s="457"/>
      <c r="J18" s="458"/>
      <c r="K18" s="399" t="s">
        <v>28</v>
      </c>
      <c r="L18" s="402" t="s">
        <v>29</v>
      </c>
      <c r="M18" s="402" t="s">
        <v>285</v>
      </c>
      <c r="N18" s="402" t="s">
        <v>30</v>
      </c>
      <c r="O18" s="402" t="s">
        <v>31</v>
      </c>
      <c r="P18" s="465" t="s">
        <v>32</v>
      </c>
      <c r="Q18" s="466"/>
      <c r="R18" s="466"/>
      <c r="S18" s="466"/>
      <c r="T18" s="466"/>
      <c r="U18" s="466"/>
      <c r="V18" s="466"/>
      <c r="W18" s="466"/>
      <c r="X18" s="467"/>
      <c r="Y18" s="434" t="s">
        <v>33</v>
      </c>
      <c r="Z18" s="434"/>
      <c r="AA18" s="434"/>
      <c r="AB18" s="434"/>
      <c r="AC18" s="434"/>
      <c r="AD18" s="434"/>
      <c r="AE18" s="434"/>
      <c r="AF18" s="463">
        <v>0.25</v>
      </c>
      <c r="AG18" s="461">
        <v>0.1</v>
      </c>
      <c r="AH18" s="462" t="s">
        <v>34</v>
      </c>
      <c r="AI18" s="462" t="s">
        <v>35</v>
      </c>
      <c r="AJ18" s="388" t="s">
        <v>157</v>
      </c>
      <c r="AK18" s="388"/>
      <c r="AL18" s="388"/>
      <c r="AM18" s="392" t="s">
        <v>36</v>
      </c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409" t="s">
        <v>37</v>
      </c>
      <c r="AZ18" s="409"/>
      <c r="BA18" s="410" t="s">
        <v>38</v>
      </c>
      <c r="BB18" s="410"/>
      <c r="BC18" s="410"/>
      <c r="BD18" s="410"/>
      <c r="BE18" s="411"/>
      <c r="BF18" s="439" t="s">
        <v>39</v>
      </c>
      <c r="BG18" s="440"/>
      <c r="BH18" s="440"/>
      <c r="BI18" s="441"/>
      <c r="BJ18" s="402" t="s">
        <v>462</v>
      </c>
      <c r="BK18" s="402" t="s">
        <v>363</v>
      </c>
      <c r="BL18" s="402" t="s">
        <v>263</v>
      </c>
      <c r="BM18" s="402" t="s">
        <v>364</v>
      </c>
      <c r="BN18" s="184"/>
      <c r="BO18" s="402" t="s">
        <v>264</v>
      </c>
      <c r="BP18" s="402" t="s">
        <v>349</v>
      </c>
      <c r="BQ18" s="402" t="s">
        <v>267</v>
      </c>
      <c r="BR18" s="402" t="s">
        <v>40</v>
      </c>
      <c r="BS18" s="402" t="s">
        <v>286</v>
      </c>
      <c r="BT18" s="184"/>
      <c r="BU18" s="402" t="s">
        <v>287</v>
      </c>
      <c r="BV18" s="417" t="s">
        <v>463</v>
      </c>
      <c r="BW18" s="476" t="s">
        <v>477</v>
      </c>
    </row>
    <row r="19" spans="1:78" ht="19.5" customHeight="1" x14ac:dyDescent="0.25">
      <c r="A19" s="451"/>
      <c r="B19" s="418"/>
      <c r="C19" s="403"/>
      <c r="D19" s="418"/>
      <c r="E19" s="454"/>
      <c r="F19" s="459"/>
      <c r="G19" s="414"/>
      <c r="H19" s="414"/>
      <c r="I19" s="414"/>
      <c r="J19" s="460"/>
      <c r="K19" s="400"/>
      <c r="L19" s="403"/>
      <c r="M19" s="403"/>
      <c r="N19" s="403"/>
      <c r="O19" s="403"/>
      <c r="P19" s="468"/>
      <c r="Q19" s="469"/>
      <c r="R19" s="469"/>
      <c r="S19" s="469"/>
      <c r="T19" s="469"/>
      <c r="U19" s="469"/>
      <c r="V19" s="469"/>
      <c r="W19" s="469"/>
      <c r="X19" s="470"/>
      <c r="Y19" s="434"/>
      <c r="Z19" s="434"/>
      <c r="AA19" s="434"/>
      <c r="AB19" s="434"/>
      <c r="AC19" s="434"/>
      <c r="AD19" s="434"/>
      <c r="AE19" s="434"/>
      <c r="AF19" s="418"/>
      <c r="AG19" s="461"/>
      <c r="AH19" s="462"/>
      <c r="AI19" s="462"/>
      <c r="AJ19" s="388"/>
      <c r="AK19" s="388"/>
      <c r="AL19" s="388"/>
      <c r="AM19" s="420" t="s">
        <v>43</v>
      </c>
      <c r="AN19" s="420"/>
      <c r="AO19" s="420"/>
      <c r="AP19" s="420"/>
      <c r="AQ19" s="420"/>
      <c r="AR19" s="420"/>
      <c r="AS19" s="420" t="s">
        <v>146</v>
      </c>
      <c r="AT19" s="420"/>
      <c r="AU19" s="420"/>
      <c r="AV19" s="420"/>
      <c r="AW19" s="420"/>
      <c r="AX19" s="420"/>
      <c r="AY19" s="409"/>
      <c r="AZ19" s="409"/>
      <c r="BA19" s="412"/>
      <c r="BB19" s="412"/>
      <c r="BC19" s="412"/>
      <c r="BD19" s="412"/>
      <c r="BE19" s="413"/>
      <c r="BF19" s="442"/>
      <c r="BG19" s="443"/>
      <c r="BH19" s="443"/>
      <c r="BI19" s="444"/>
      <c r="BJ19" s="403"/>
      <c r="BK19" s="403"/>
      <c r="BL19" s="403"/>
      <c r="BM19" s="403"/>
      <c r="BN19" s="185"/>
      <c r="BO19" s="403"/>
      <c r="BP19" s="403"/>
      <c r="BQ19" s="403"/>
      <c r="BR19" s="403"/>
      <c r="BS19" s="403"/>
      <c r="BT19" s="185"/>
      <c r="BU19" s="403"/>
      <c r="BV19" s="418"/>
      <c r="BW19" s="476"/>
    </row>
    <row r="20" spans="1:78" ht="19.5" customHeight="1" x14ac:dyDescent="0.25">
      <c r="A20" s="451"/>
      <c r="B20" s="418"/>
      <c r="C20" s="403"/>
      <c r="D20" s="418"/>
      <c r="E20" s="454"/>
      <c r="F20" s="421" t="s">
        <v>142</v>
      </c>
      <c r="G20" s="424" t="s">
        <v>143</v>
      </c>
      <c r="H20" s="425"/>
      <c r="I20" s="428" t="s">
        <v>73</v>
      </c>
      <c r="J20" s="431" t="s">
        <v>27</v>
      </c>
      <c r="K20" s="400"/>
      <c r="L20" s="403"/>
      <c r="M20" s="403"/>
      <c r="N20" s="403"/>
      <c r="O20" s="403"/>
      <c r="P20" s="471"/>
      <c r="Q20" s="472"/>
      <c r="R20" s="472"/>
      <c r="S20" s="472"/>
      <c r="T20" s="472"/>
      <c r="U20" s="472"/>
      <c r="V20" s="472"/>
      <c r="W20" s="472"/>
      <c r="X20" s="473"/>
      <c r="Y20" s="434" t="s">
        <v>41</v>
      </c>
      <c r="Z20" s="434"/>
      <c r="AA20" s="434"/>
      <c r="AB20" s="434" t="s">
        <v>42</v>
      </c>
      <c r="AC20" s="434"/>
      <c r="AD20" s="434"/>
      <c r="AE20" s="434" t="s">
        <v>4</v>
      </c>
      <c r="AF20" s="418"/>
      <c r="AG20" s="461"/>
      <c r="AH20" s="462"/>
      <c r="AI20" s="462"/>
      <c r="AJ20" s="190" t="s">
        <v>154</v>
      </c>
      <c r="AK20" s="190" t="s">
        <v>155</v>
      </c>
      <c r="AL20" s="190" t="s">
        <v>156</v>
      </c>
      <c r="AM20" s="416" t="s">
        <v>460</v>
      </c>
      <c r="AN20" s="416"/>
      <c r="AO20" s="416" t="s">
        <v>461</v>
      </c>
      <c r="AP20" s="416"/>
      <c r="AQ20" s="392" t="s">
        <v>4</v>
      </c>
      <c r="AR20" s="392"/>
      <c r="AS20" s="392" t="s">
        <v>461</v>
      </c>
      <c r="AT20" s="392"/>
      <c r="AU20" s="392" t="s">
        <v>460</v>
      </c>
      <c r="AV20" s="392"/>
      <c r="AW20" s="408" t="s">
        <v>4</v>
      </c>
      <c r="AX20" s="408"/>
      <c r="AY20" s="409"/>
      <c r="AZ20" s="409"/>
      <c r="BA20" s="414"/>
      <c r="BB20" s="414"/>
      <c r="BC20" s="414"/>
      <c r="BD20" s="414"/>
      <c r="BE20" s="415"/>
      <c r="BF20" s="442"/>
      <c r="BG20" s="443"/>
      <c r="BH20" s="443"/>
      <c r="BI20" s="444"/>
      <c r="BJ20" s="403"/>
      <c r="BK20" s="403"/>
      <c r="BL20" s="403"/>
      <c r="BM20" s="403"/>
      <c r="BN20" s="474" t="s">
        <v>499</v>
      </c>
      <c r="BO20" s="403"/>
      <c r="BP20" s="403"/>
      <c r="BQ20" s="403"/>
      <c r="BR20" s="403"/>
      <c r="BS20" s="403"/>
      <c r="BT20" s="185"/>
      <c r="BU20" s="403"/>
      <c r="BV20" s="418"/>
      <c r="BW20" s="476"/>
    </row>
    <row r="21" spans="1:78" ht="27.75" customHeight="1" x14ac:dyDescent="0.25">
      <c r="A21" s="451"/>
      <c r="B21" s="418"/>
      <c r="C21" s="403"/>
      <c r="D21" s="418"/>
      <c r="E21" s="454"/>
      <c r="F21" s="422"/>
      <c r="G21" s="426"/>
      <c r="H21" s="427"/>
      <c r="I21" s="429"/>
      <c r="J21" s="432"/>
      <c r="K21" s="400"/>
      <c r="L21" s="403"/>
      <c r="M21" s="403"/>
      <c r="N21" s="403"/>
      <c r="O21" s="403"/>
      <c r="P21" s="393" t="s">
        <v>44</v>
      </c>
      <c r="Q21" s="394"/>
      <c r="R21" s="395"/>
      <c r="S21" s="393" t="s">
        <v>45</v>
      </c>
      <c r="T21" s="394"/>
      <c r="U21" s="395"/>
      <c r="V21" s="393" t="s">
        <v>4</v>
      </c>
      <c r="W21" s="394"/>
      <c r="X21" s="395"/>
      <c r="Y21" s="434"/>
      <c r="Z21" s="434"/>
      <c r="AA21" s="434"/>
      <c r="AB21" s="434"/>
      <c r="AC21" s="434"/>
      <c r="AD21" s="434"/>
      <c r="AE21" s="434"/>
      <c r="AF21" s="418"/>
      <c r="AG21" s="461"/>
      <c r="AH21" s="462"/>
      <c r="AI21" s="462"/>
      <c r="AJ21" s="396" t="s">
        <v>147</v>
      </c>
      <c r="AK21" s="388" t="s">
        <v>148</v>
      </c>
      <c r="AL21" s="397" t="s">
        <v>149</v>
      </c>
      <c r="AM21" s="398" t="s">
        <v>46</v>
      </c>
      <c r="AN21" s="392" t="s">
        <v>47</v>
      </c>
      <c r="AO21" s="392" t="s">
        <v>150</v>
      </c>
      <c r="AP21" s="392"/>
      <c r="AQ21" s="392"/>
      <c r="AR21" s="392"/>
      <c r="AS21" s="392" t="s">
        <v>151</v>
      </c>
      <c r="AT21" s="392"/>
      <c r="AU21" s="392" t="s">
        <v>152</v>
      </c>
      <c r="AV21" s="392"/>
      <c r="AW21" s="408"/>
      <c r="AX21" s="408"/>
      <c r="AY21" s="409"/>
      <c r="AZ21" s="409"/>
      <c r="BA21" s="411" t="s">
        <v>48</v>
      </c>
      <c r="BB21" s="405" t="s">
        <v>49</v>
      </c>
      <c r="BC21" s="406"/>
      <c r="BD21" s="407"/>
      <c r="BE21" s="448" t="s">
        <v>47</v>
      </c>
      <c r="BF21" s="445"/>
      <c r="BG21" s="446"/>
      <c r="BH21" s="446"/>
      <c r="BI21" s="447"/>
      <c r="BJ21" s="403"/>
      <c r="BK21" s="403"/>
      <c r="BL21" s="403"/>
      <c r="BM21" s="403"/>
      <c r="BN21" s="474"/>
      <c r="BO21" s="403"/>
      <c r="BP21" s="403"/>
      <c r="BQ21" s="403"/>
      <c r="BR21" s="403"/>
      <c r="BS21" s="403"/>
      <c r="BT21" s="185"/>
      <c r="BU21" s="403"/>
      <c r="BV21" s="418"/>
      <c r="BW21" s="476"/>
    </row>
    <row r="22" spans="1:78" ht="19.5" customHeight="1" thickBot="1" x14ac:dyDescent="0.3">
      <c r="A22" s="452"/>
      <c r="B22" s="419"/>
      <c r="C22" s="404"/>
      <c r="D22" s="419"/>
      <c r="E22" s="455"/>
      <c r="F22" s="423"/>
      <c r="G22" s="51" t="s">
        <v>144</v>
      </c>
      <c r="H22" s="51" t="s">
        <v>145</v>
      </c>
      <c r="I22" s="430"/>
      <c r="J22" s="433"/>
      <c r="K22" s="401"/>
      <c r="L22" s="404"/>
      <c r="M22" s="404"/>
      <c r="N22" s="404"/>
      <c r="O22" s="404"/>
      <c r="P22" s="182" t="s">
        <v>50</v>
      </c>
      <c r="Q22" s="182" t="s">
        <v>51</v>
      </c>
      <c r="R22" s="182" t="s">
        <v>3</v>
      </c>
      <c r="S22" s="182" t="s">
        <v>50</v>
      </c>
      <c r="T22" s="182" t="s">
        <v>51</v>
      </c>
      <c r="U22" s="182" t="s">
        <v>3</v>
      </c>
      <c r="V22" s="182" t="s">
        <v>50</v>
      </c>
      <c r="W22" s="182" t="s">
        <v>51</v>
      </c>
      <c r="X22" s="182" t="s">
        <v>3</v>
      </c>
      <c r="Y22" s="182" t="s">
        <v>43</v>
      </c>
      <c r="Z22" s="182" t="s">
        <v>51</v>
      </c>
      <c r="AA22" s="182" t="s">
        <v>3</v>
      </c>
      <c r="AB22" s="182" t="s">
        <v>43</v>
      </c>
      <c r="AC22" s="182" t="s">
        <v>51</v>
      </c>
      <c r="AD22" s="182" t="s">
        <v>3</v>
      </c>
      <c r="AE22" s="434"/>
      <c r="AF22" s="464"/>
      <c r="AG22" s="461"/>
      <c r="AH22" s="462"/>
      <c r="AI22" s="462"/>
      <c r="AJ22" s="396"/>
      <c r="AK22" s="388"/>
      <c r="AL22" s="397"/>
      <c r="AM22" s="398"/>
      <c r="AN22" s="392"/>
      <c r="AO22" s="188" t="s">
        <v>52</v>
      </c>
      <c r="AP22" s="188" t="s">
        <v>47</v>
      </c>
      <c r="AQ22" s="193" t="s">
        <v>153</v>
      </c>
      <c r="AR22" s="193" t="s">
        <v>47</v>
      </c>
      <c r="AS22" s="193" t="s">
        <v>52</v>
      </c>
      <c r="AT22" s="193" t="s">
        <v>47</v>
      </c>
      <c r="AU22" s="193" t="s">
        <v>52</v>
      </c>
      <c r="AV22" s="193" t="s">
        <v>47</v>
      </c>
      <c r="AW22" s="52" t="s">
        <v>52</v>
      </c>
      <c r="AX22" s="52" t="s">
        <v>47</v>
      </c>
      <c r="AY22" s="189" t="s">
        <v>52</v>
      </c>
      <c r="AZ22" s="189" t="s">
        <v>47</v>
      </c>
      <c r="BA22" s="438"/>
      <c r="BB22" s="53" t="s">
        <v>53</v>
      </c>
      <c r="BC22" s="53" t="s">
        <v>54</v>
      </c>
      <c r="BD22" s="53" t="s">
        <v>55</v>
      </c>
      <c r="BE22" s="449"/>
      <c r="BF22" s="183">
        <v>0.2</v>
      </c>
      <c r="BG22" s="183">
        <v>0.3</v>
      </c>
      <c r="BH22" s="183"/>
      <c r="BI22" s="183" t="s">
        <v>47</v>
      </c>
      <c r="BJ22" s="404"/>
      <c r="BK22" s="404"/>
      <c r="BL22" s="404"/>
      <c r="BM22" s="404"/>
      <c r="BN22" s="475"/>
      <c r="BO22" s="404"/>
      <c r="BP22" s="404"/>
      <c r="BQ22" s="404"/>
      <c r="BR22" s="404"/>
      <c r="BS22" s="404"/>
      <c r="BT22" s="186" t="s">
        <v>476</v>
      </c>
      <c r="BU22" s="404"/>
      <c r="BV22" s="419"/>
      <c r="BW22" s="477"/>
    </row>
    <row r="23" spans="1:78" ht="19.5" customHeight="1" thickBot="1" x14ac:dyDescent="0.35">
      <c r="A23" s="54"/>
      <c r="B23" s="55" t="s">
        <v>56</v>
      </c>
      <c r="C23" s="55" t="s">
        <v>57</v>
      </c>
      <c r="D23" s="55" t="s">
        <v>58</v>
      </c>
      <c r="E23" s="56" t="s">
        <v>59</v>
      </c>
      <c r="F23" s="57">
        <v>1</v>
      </c>
      <c r="G23" s="58">
        <v>2</v>
      </c>
      <c r="H23" s="58">
        <v>3</v>
      </c>
      <c r="I23" s="58">
        <v>4</v>
      </c>
      <c r="J23" s="59">
        <v>5</v>
      </c>
      <c r="K23" s="60">
        <v>6</v>
      </c>
      <c r="L23" s="61">
        <v>7</v>
      </c>
      <c r="M23" s="61"/>
      <c r="N23" s="61">
        <v>9</v>
      </c>
      <c r="O23" s="59">
        <v>10</v>
      </c>
      <c r="P23" s="60">
        <v>11</v>
      </c>
      <c r="Q23" s="61">
        <v>12</v>
      </c>
      <c r="R23" s="61">
        <v>13</v>
      </c>
      <c r="S23" s="61">
        <v>14</v>
      </c>
      <c r="T23" s="59">
        <v>15</v>
      </c>
      <c r="U23" s="60">
        <v>16</v>
      </c>
      <c r="V23" s="61">
        <v>17</v>
      </c>
      <c r="W23" s="61">
        <v>18</v>
      </c>
      <c r="X23" s="61">
        <v>19</v>
      </c>
      <c r="Y23" s="62">
        <v>20</v>
      </c>
      <c r="Z23" s="63">
        <v>21</v>
      </c>
      <c r="AA23" s="64">
        <v>22</v>
      </c>
      <c r="AB23" s="64">
        <v>23</v>
      </c>
      <c r="AC23" s="64">
        <v>24</v>
      </c>
      <c r="AD23" s="62">
        <v>25</v>
      </c>
      <c r="AE23" s="63">
        <v>26</v>
      </c>
      <c r="AF23" s="65"/>
      <c r="AG23" s="64">
        <v>27</v>
      </c>
      <c r="AH23" s="64">
        <v>28</v>
      </c>
      <c r="AI23" s="64">
        <v>29</v>
      </c>
      <c r="AJ23" s="62">
        <v>30</v>
      </c>
      <c r="AK23" s="63">
        <v>31</v>
      </c>
      <c r="AL23" s="64">
        <v>32</v>
      </c>
      <c r="AM23" s="64">
        <v>33</v>
      </c>
      <c r="AN23" s="64">
        <v>34</v>
      </c>
      <c r="AO23" s="62">
        <v>35</v>
      </c>
      <c r="AP23" s="63">
        <v>36</v>
      </c>
      <c r="AQ23" s="64">
        <v>37</v>
      </c>
      <c r="AR23" s="64">
        <v>38</v>
      </c>
      <c r="AS23" s="64">
        <v>39</v>
      </c>
      <c r="AT23" s="62">
        <v>40</v>
      </c>
      <c r="AU23" s="63">
        <v>41</v>
      </c>
      <c r="AV23" s="64">
        <v>42</v>
      </c>
      <c r="AW23" s="64">
        <v>43</v>
      </c>
      <c r="AX23" s="64">
        <v>44</v>
      </c>
      <c r="AY23" s="62">
        <v>45</v>
      </c>
      <c r="AZ23" s="63">
        <v>46</v>
      </c>
      <c r="BA23" s="61">
        <v>47</v>
      </c>
      <c r="BB23" s="61">
        <v>48</v>
      </c>
      <c r="BC23" s="61">
        <v>49</v>
      </c>
      <c r="BD23" s="59">
        <v>50</v>
      </c>
      <c r="BE23" s="60">
        <v>51</v>
      </c>
      <c r="BF23" s="61">
        <v>52</v>
      </c>
      <c r="BG23" s="61">
        <v>53</v>
      </c>
      <c r="BH23" s="61"/>
      <c r="BI23" s="61">
        <v>54</v>
      </c>
      <c r="BJ23" s="66"/>
      <c r="BK23" s="66"/>
      <c r="BL23" s="66"/>
      <c r="BM23" s="66"/>
      <c r="BN23" s="66"/>
      <c r="BO23" s="66"/>
      <c r="BP23" s="66"/>
      <c r="BQ23" s="66"/>
      <c r="BR23" s="59">
        <v>55</v>
      </c>
      <c r="BS23" s="67"/>
      <c r="BT23" s="67"/>
      <c r="BU23" s="67"/>
      <c r="BV23" s="172">
        <v>56</v>
      </c>
      <c r="BW23" s="174"/>
    </row>
    <row r="24" spans="1:78" s="129" customFormat="1" ht="19.5" customHeight="1" x14ac:dyDescent="0.3">
      <c r="A24" s="68">
        <v>1</v>
      </c>
      <c r="B24" s="69" t="s">
        <v>158</v>
      </c>
      <c r="C24" s="69" t="s">
        <v>60</v>
      </c>
      <c r="D24" s="70" t="s">
        <v>61</v>
      </c>
      <c r="E24" s="71" t="s">
        <v>215</v>
      </c>
      <c r="F24" s="72">
        <v>70</v>
      </c>
      <c r="G24" s="73">
        <v>42971</v>
      </c>
      <c r="H24" s="73">
        <v>44797</v>
      </c>
      <c r="I24" s="72" t="s">
        <v>182</v>
      </c>
      <c r="J24" s="70" t="s">
        <v>58</v>
      </c>
      <c r="K24" s="70" t="s">
        <v>64</v>
      </c>
      <c r="L24" s="74">
        <v>27.11</v>
      </c>
      <c r="M24" s="70">
        <v>5.41</v>
      </c>
      <c r="N24" s="75">
        <v>17697</v>
      </c>
      <c r="O24" s="76">
        <f t="shared" ref="O24:O56" si="1">N24*M24</f>
        <v>95740.77</v>
      </c>
      <c r="P24" s="70"/>
      <c r="Q24" s="70"/>
      <c r="R24" s="70">
        <v>3</v>
      </c>
      <c r="S24" s="70"/>
      <c r="T24" s="70">
        <v>10</v>
      </c>
      <c r="U24" s="70"/>
      <c r="V24" s="70">
        <f t="shared" ref="V24:V35" si="2">SUM(P24+S24)</f>
        <v>0</v>
      </c>
      <c r="W24" s="70">
        <f t="shared" ref="W24:W35" si="3">SUM(Q24+T24)</f>
        <v>10</v>
      </c>
      <c r="X24" s="70">
        <f t="shared" ref="X24:X35" si="4">SUM(R24+U24)</f>
        <v>3</v>
      </c>
      <c r="Y24" s="76">
        <f t="shared" ref="Y24:Y87" si="5">SUM(O24/18*P24)</f>
        <v>0</v>
      </c>
      <c r="Z24" s="76">
        <f t="shared" ref="Z24:Z87" si="6">SUM(O24/18*Q24)</f>
        <v>0</v>
      </c>
      <c r="AA24" s="76">
        <f t="shared" ref="AA24:AA87" si="7">SUM(O24/18*R24)</f>
        <v>15956.795000000002</v>
      </c>
      <c r="AB24" s="76">
        <f t="shared" ref="AB24:AB87" si="8">SUM(O24/18*S24)</f>
        <v>0</v>
      </c>
      <c r="AC24" s="76">
        <f t="shared" ref="AC24:AC87" si="9">SUM(O24/18*T24)</f>
        <v>53189.316666666673</v>
      </c>
      <c r="AD24" s="76">
        <f t="shared" ref="AD24:AD87" si="10">SUM(O24/18*U24)</f>
        <v>0</v>
      </c>
      <c r="AE24" s="76">
        <f t="shared" ref="AE24:AE87" si="11">SUM(Y24:AD24)</f>
        <v>69146.111666666679</v>
      </c>
      <c r="AF24" s="76">
        <f t="shared" ref="AF24:AF87" si="12">AE24*25%</f>
        <v>17286.52791666667</v>
      </c>
      <c r="AG24" s="76">
        <f t="shared" ref="AG24:AG33" si="13">(AE24+AF24)*10%</f>
        <v>8643.2639583333348</v>
      </c>
      <c r="AH24" s="76">
        <f t="shared" ref="AH24:AH87" si="14">SUM(N24/18*S24+N24/18*T24+N24/18*U24)*20%</f>
        <v>1966.3333333333333</v>
      </c>
      <c r="AI24" s="76">
        <f t="shared" ref="AI24:AI87" si="15">AH24+AG24+AF24+AE24</f>
        <v>97042.236875000017</v>
      </c>
      <c r="AJ24" s="139"/>
      <c r="AK24" s="139"/>
      <c r="AL24" s="139"/>
      <c r="AM24" s="77"/>
      <c r="AN24" s="78">
        <f t="shared" ref="AN24:AN35" si="16">N24/18*AM24*40%</f>
        <v>0</v>
      </c>
      <c r="AO24" s="77"/>
      <c r="AP24" s="78">
        <f t="shared" ref="AP24:AP35" si="17">N24/18*AO24*50%</f>
        <v>0</v>
      </c>
      <c r="AQ24" s="78">
        <f t="shared" ref="AQ24:AQ33" si="18">AM24+AO24</f>
        <v>0</v>
      </c>
      <c r="AR24" s="78">
        <f t="shared" ref="AR24:AR33" si="19">AN24+AP24</f>
        <v>0</v>
      </c>
      <c r="AS24" s="77">
        <v>11.5</v>
      </c>
      <c r="AT24" s="78">
        <f t="shared" ref="AT24:AT35" si="20">N24/18*AS24*50%</f>
        <v>5653.208333333333</v>
      </c>
      <c r="AU24" s="77"/>
      <c r="AV24" s="78">
        <f t="shared" ref="AV24:AV35" si="21">N24/18*AU24*40%</f>
        <v>0</v>
      </c>
      <c r="AW24" s="77">
        <f t="shared" ref="AW24:AW35" si="22">AS24+AU24</f>
        <v>11.5</v>
      </c>
      <c r="AX24" s="78">
        <f t="shared" ref="AX24:AX35" si="23">AT24+AV24</f>
        <v>5653.208333333333</v>
      </c>
      <c r="AY24" s="77">
        <f t="shared" ref="AY24:AY35" si="24">AQ24+AW24</f>
        <v>11.5</v>
      </c>
      <c r="AZ24" s="78">
        <f t="shared" ref="AZ24:AZ35" si="25">AR24+AX24</f>
        <v>5653.208333333333</v>
      </c>
      <c r="BA24" s="78" t="s">
        <v>201</v>
      </c>
      <c r="BB24" s="176"/>
      <c r="BC24" s="176">
        <v>1</v>
      </c>
      <c r="BD24" s="176"/>
      <c r="BE24" s="78">
        <f t="shared" ref="BE24:BE35" si="26">SUM(N24*BB24)*50%+(N24*BC24)*60%+(N24*BD24)*60%</f>
        <v>10618.199999999999</v>
      </c>
      <c r="BF24" s="140"/>
      <c r="BG24" s="70"/>
      <c r="BH24" s="70"/>
      <c r="BI24" s="76">
        <f t="shared" ref="BI24:BI35" si="27">SUM(N24*BF24*20%)+(N24*BG24)*30%</f>
        <v>0</v>
      </c>
      <c r="BJ24" s="76">
        <f>V24+W24+X24</f>
        <v>13</v>
      </c>
      <c r="BK24" s="76">
        <f>(O24/18*BJ24)*1.25*30%</f>
        <v>25929.791875000006</v>
      </c>
      <c r="BL24" s="76"/>
      <c r="BM24" s="76">
        <f t="shared" ref="BM24:BM34" si="28">(O24/18*BL24)*30%</f>
        <v>0</v>
      </c>
      <c r="BN24" s="76"/>
      <c r="BO24" s="76"/>
      <c r="BP24" s="76"/>
      <c r="BQ24" s="101">
        <f t="shared" ref="BQ24:BQ35" si="29">7079/18*BP24</f>
        <v>0</v>
      </c>
      <c r="BR24" s="76">
        <f t="shared" ref="BR24:BR35" si="30">AJ24+AK24+AL24+AZ24+BE24+BI24+BK24+BM24+BO24+BQ24</f>
        <v>42201.200208333335</v>
      </c>
      <c r="BS24" s="76">
        <f t="shared" ref="BS24:BS87" si="31">AE24+AG24+AH24+AJ24+AK24+AL24+BI24+BQ24</f>
        <v>79755.708958333344</v>
      </c>
      <c r="BT24" s="76">
        <f t="shared" ref="BT24:BT87" si="32">AZ24+BE24+BK24+BM24</f>
        <v>42201.200208333335</v>
      </c>
      <c r="BU24" s="76">
        <f t="shared" ref="BU24:BU87" si="33">AF24+BO24</f>
        <v>17286.52791666667</v>
      </c>
      <c r="BV24" s="76">
        <f t="shared" ref="BV24:BV87" si="34">SUM(AI24+BR24)</f>
        <v>139243.43708333335</v>
      </c>
      <c r="BW24" s="173">
        <f t="shared" ref="BW24:BW87" si="35">BV24*12</f>
        <v>1670921.2450000001</v>
      </c>
    </row>
    <row r="25" spans="1:78" s="129" customFormat="1" ht="19.5" customHeight="1" x14ac:dyDescent="0.3">
      <c r="A25" s="79">
        <v>2</v>
      </c>
      <c r="B25" s="69" t="s">
        <v>158</v>
      </c>
      <c r="C25" s="69" t="s">
        <v>63</v>
      </c>
      <c r="D25" s="70" t="s">
        <v>61</v>
      </c>
      <c r="E25" s="71" t="s">
        <v>161</v>
      </c>
      <c r="F25" s="72">
        <v>70</v>
      </c>
      <c r="G25" s="73">
        <v>42971</v>
      </c>
      <c r="H25" s="73">
        <v>44797</v>
      </c>
      <c r="I25" s="72" t="s">
        <v>182</v>
      </c>
      <c r="J25" s="70" t="s">
        <v>58</v>
      </c>
      <c r="K25" s="70" t="s">
        <v>64</v>
      </c>
      <c r="L25" s="74">
        <v>27.11</v>
      </c>
      <c r="M25" s="70">
        <v>5.41</v>
      </c>
      <c r="N25" s="75">
        <v>17697</v>
      </c>
      <c r="O25" s="76">
        <f t="shared" si="1"/>
        <v>95740.77</v>
      </c>
      <c r="P25" s="70"/>
      <c r="Q25" s="70">
        <v>4</v>
      </c>
      <c r="R25" s="70">
        <v>4</v>
      </c>
      <c r="S25" s="70"/>
      <c r="T25" s="70">
        <v>4</v>
      </c>
      <c r="U25" s="70"/>
      <c r="V25" s="70">
        <f t="shared" si="2"/>
        <v>0</v>
      </c>
      <c r="W25" s="70">
        <f t="shared" si="3"/>
        <v>8</v>
      </c>
      <c r="X25" s="70">
        <f t="shared" si="4"/>
        <v>4</v>
      </c>
      <c r="Y25" s="76">
        <f t="shared" si="5"/>
        <v>0</v>
      </c>
      <c r="Z25" s="76">
        <f t="shared" si="6"/>
        <v>21275.726666666669</v>
      </c>
      <c r="AA25" s="76">
        <f t="shared" si="7"/>
        <v>21275.726666666669</v>
      </c>
      <c r="AB25" s="76">
        <f t="shared" si="8"/>
        <v>0</v>
      </c>
      <c r="AC25" s="76">
        <f t="shared" si="9"/>
        <v>21275.726666666669</v>
      </c>
      <c r="AD25" s="76">
        <f t="shared" si="10"/>
        <v>0</v>
      </c>
      <c r="AE25" s="76">
        <f t="shared" si="11"/>
        <v>63827.180000000008</v>
      </c>
      <c r="AF25" s="76">
        <f t="shared" si="12"/>
        <v>15956.795000000002</v>
      </c>
      <c r="AG25" s="76">
        <f t="shared" si="13"/>
        <v>7978.3975000000009</v>
      </c>
      <c r="AH25" s="76">
        <f t="shared" si="14"/>
        <v>786.5333333333333</v>
      </c>
      <c r="AI25" s="76">
        <f t="shared" si="15"/>
        <v>88548.905833333352</v>
      </c>
      <c r="AJ25" s="139"/>
      <c r="AK25" s="139"/>
      <c r="AL25" s="139"/>
      <c r="AM25" s="77"/>
      <c r="AN25" s="78">
        <f t="shared" si="16"/>
        <v>0</v>
      </c>
      <c r="AO25" s="77"/>
      <c r="AP25" s="78">
        <f t="shared" si="17"/>
        <v>0</v>
      </c>
      <c r="AQ25" s="78">
        <f t="shared" si="18"/>
        <v>0</v>
      </c>
      <c r="AR25" s="78">
        <f t="shared" si="19"/>
        <v>0</v>
      </c>
      <c r="AS25" s="77"/>
      <c r="AT25" s="78">
        <f t="shared" si="20"/>
        <v>0</v>
      </c>
      <c r="AU25" s="77"/>
      <c r="AV25" s="78">
        <f t="shared" si="21"/>
        <v>0</v>
      </c>
      <c r="AW25" s="77">
        <f t="shared" si="22"/>
        <v>0</v>
      </c>
      <c r="AX25" s="78">
        <f t="shared" si="23"/>
        <v>0</v>
      </c>
      <c r="AY25" s="77">
        <f t="shared" si="24"/>
        <v>0</v>
      </c>
      <c r="AZ25" s="78">
        <f t="shared" si="25"/>
        <v>0</v>
      </c>
      <c r="BA25" s="78"/>
      <c r="BB25" s="176"/>
      <c r="BC25" s="176"/>
      <c r="BD25" s="176"/>
      <c r="BE25" s="78">
        <f t="shared" si="26"/>
        <v>0</v>
      </c>
      <c r="BF25" s="140"/>
      <c r="BG25" s="70"/>
      <c r="BH25" s="70"/>
      <c r="BI25" s="76">
        <f t="shared" si="27"/>
        <v>0</v>
      </c>
      <c r="BJ25" s="76">
        <f>V25+W25+X25</f>
        <v>12</v>
      </c>
      <c r="BK25" s="76">
        <f>(O25/18*BJ25)*1.25*30%</f>
        <v>23935.192500000001</v>
      </c>
      <c r="BL25" s="76"/>
      <c r="BM25" s="76">
        <f t="shared" si="28"/>
        <v>0</v>
      </c>
      <c r="BN25" s="76"/>
      <c r="BO25" s="76"/>
      <c r="BP25" s="76"/>
      <c r="BQ25" s="101">
        <f t="shared" si="29"/>
        <v>0</v>
      </c>
      <c r="BR25" s="76">
        <f t="shared" si="30"/>
        <v>23935.192500000001</v>
      </c>
      <c r="BS25" s="76">
        <f t="shared" si="31"/>
        <v>72592.110833333354</v>
      </c>
      <c r="BT25" s="76">
        <f t="shared" si="32"/>
        <v>23935.192500000001</v>
      </c>
      <c r="BU25" s="76">
        <f t="shared" si="33"/>
        <v>15956.795000000002</v>
      </c>
      <c r="BV25" s="76">
        <f t="shared" si="34"/>
        <v>112484.09833333336</v>
      </c>
      <c r="BW25" s="173">
        <f t="shared" si="35"/>
        <v>1349809.1800000002</v>
      </c>
    </row>
    <row r="26" spans="1:78" s="129" customFormat="1" ht="19.5" customHeight="1" x14ac:dyDescent="0.3">
      <c r="A26" s="68">
        <v>3</v>
      </c>
      <c r="B26" s="69" t="s">
        <v>158</v>
      </c>
      <c r="C26" s="69" t="s">
        <v>402</v>
      </c>
      <c r="D26" s="70" t="s">
        <v>61</v>
      </c>
      <c r="E26" s="71" t="s">
        <v>215</v>
      </c>
      <c r="F26" s="179">
        <v>70</v>
      </c>
      <c r="G26" s="199">
        <v>42971</v>
      </c>
      <c r="H26" s="199">
        <v>44797</v>
      </c>
      <c r="I26" s="179" t="s">
        <v>182</v>
      </c>
      <c r="J26" s="70" t="s">
        <v>58</v>
      </c>
      <c r="K26" s="70" t="s">
        <v>64</v>
      </c>
      <c r="L26" s="74">
        <v>27.11</v>
      </c>
      <c r="M26" s="70">
        <v>5.41</v>
      </c>
      <c r="N26" s="75">
        <v>17697</v>
      </c>
      <c r="O26" s="76">
        <f t="shared" si="1"/>
        <v>95740.77</v>
      </c>
      <c r="P26" s="43">
        <v>0</v>
      </c>
      <c r="Q26" s="70"/>
      <c r="R26" s="70"/>
      <c r="S26" s="70">
        <v>0</v>
      </c>
      <c r="T26" s="70">
        <v>1</v>
      </c>
      <c r="U26" s="70"/>
      <c r="V26" s="70">
        <f t="shared" si="2"/>
        <v>0</v>
      </c>
      <c r="W26" s="70">
        <f t="shared" si="3"/>
        <v>1</v>
      </c>
      <c r="X26" s="70">
        <f t="shared" si="4"/>
        <v>0</v>
      </c>
      <c r="Y26" s="76">
        <f t="shared" si="5"/>
        <v>0</v>
      </c>
      <c r="Z26" s="76">
        <f t="shared" si="6"/>
        <v>0</v>
      </c>
      <c r="AA26" s="76">
        <f t="shared" si="7"/>
        <v>0</v>
      </c>
      <c r="AB26" s="76">
        <f t="shared" si="8"/>
        <v>0</v>
      </c>
      <c r="AC26" s="76">
        <f t="shared" si="9"/>
        <v>5318.9316666666673</v>
      </c>
      <c r="AD26" s="76">
        <f t="shared" si="10"/>
        <v>0</v>
      </c>
      <c r="AE26" s="76">
        <f t="shared" si="11"/>
        <v>5318.9316666666673</v>
      </c>
      <c r="AF26" s="76">
        <f t="shared" si="12"/>
        <v>1329.7329166666668</v>
      </c>
      <c r="AG26" s="101">
        <f t="shared" si="13"/>
        <v>664.86645833333341</v>
      </c>
      <c r="AH26" s="76">
        <f t="shared" si="14"/>
        <v>196.63333333333333</v>
      </c>
      <c r="AI26" s="76">
        <f t="shared" si="15"/>
        <v>7510.1643750000003</v>
      </c>
      <c r="AJ26" s="78"/>
      <c r="AK26" s="78"/>
      <c r="AL26" s="78"/>
      <c r="AM26" s="77"/>
      <c r="AN26" s="78">
        <f t="shared" si="16"/>
        <v>0</v>
      </c>
      <c r="AO26" s="77"/>
      <c r="AP26" s="78">
        <f t="shared" si="17"/>
        <v>0</v>
      </c>
      <c r="AQ26" s="78">
        <f t="shared" si="18"/>
        <v>0</v>
      </c>
      <c r="AR26" s="78">
        <f t="shared" si="19"/>
        <v>0</v>
      </c>
      <c r="AS26" s="77"/>
      <c r="AT26" s="78">
        <f t="shared" si="20"/>
        <v>0</v>
      </c>
      <c r="AU26" s="77"/>
      <c r="AV26" s="78">
        <f t="shared" si="21"/>
        <v>0</v>
      </c>
      <c r="AW26" s="77">
        <f t="shared" si="22"/>
        <v>0</v>
      </c>
      <c r="AX26" s="78">
        <f t="shared" si="23"/>
        <v>0</v>
      </c>
      <c r="AY26" s="77">
        <f t="shared" si="24"/>
        <v>0</v>
      </c>
      <c r="AZ26" s="78">
        <f t="shared" si="25"/>
        <v>0</v>
      </c>
      <c r="BA26" s="78"/>
      <c r="BB26" s="176"/>
      <c r="BC26" s="176"/>
      <c r="BD26" s="176"/>
      <c r="BE26" s="78">
        <f t="shared" si="26"/>
        <v>0</v>
      </c>
      <c r="BF26" s="140"/>
      <c r="BG26" s="70"/>
      <c r="BH26" s="70"/>
      <c r="BI26" s="76">
        <f t="shared" si="27"/>
        <v>0</v>
      </c>
      <c r="BJ26" s="76"/>
      <c r="BK26" s="76">
        <f>(O26/18*BJ26)*30%</f>
        <v>0</v>
      </c>
      <c r="BL26" s="76"/>
      <c r="BM26" s="76">
        <f t="shared" si="28"/>
        <v>0</v>
      </c>
      <c r="BN26" s="76"/>
      <c r="BO26" s="76"/>
      <c r="BP26" s="76"/>
      <c r="BQ26" s="101">
        <f t="shared" si="29"/>
        <v>0</v>
      </c>
      <c r="BR26" s="76">
        <f t="shared" si="30"/>
        <v>0</v>
      </c>
      <c r="BS26" s="76">
        <f t="shared" si="31"/>
        <v>6180.4314583333344</v>
      </c>
      <c r="BT26" s="76">
        <f t="shared" si="32"/>
        <v>0</v>
      </c>
      <c r="BU26" s="76">
        <f t="shared" si="33"/>
        <v>1329.7329166666668</v>
      </c>
      <c r="BV26" s="76">
        <f t="shared" si="34"/>
        <v>7510.1643750000003</v>
      </c>
      <c r="BW26" s="173">
        <f t="shared" si="35"/>
        <v>90121.972500000003</v>
      </c>
    </row>
    <row r="27" spans="1:78" s="11" customFormat="1" ht="19.5" customHeight="1" x14ac:dyDescent="0.3">
      <c r="A27" s="79">
        <v>4</v>
      </c>
      <c r="B27" s="69" t="s">
        <v>158</v>
      </c>
      <c r="C27" s="69" t="s">
        <v>401</v>
      </c>
      <c r="D27" s="70" t="s">
        <v>61</v>
      </c>
      <c r="E27" s="71" t="s">
        <v>215</v>
      </c>
      <c r="F27" s="72">
        <v>70</v>
      </c>
      <c r="G27" s="73">
        <v>42971</v>
      </c>
      <c r="H27" s="73">
        <v>44797</v>
      </c>
      <c r="I27" s="72" t="s">
        <v>182</v>
      </c>
      <c r="J27" s="70" t="s">
        <v>58</v>
      </c>
      <c r="K27" s="70" t="s">
        <v>64</v>
      </c>
      <c r="L27" s="74">
        <v>27.11</v>
      </c>
      <c r="M27" s="70">
        <v>5.41</v>
      </c>
      <c r="N27" s="75">
        <v>17697</v>
      </c>
      <c r="O27" s="76">
        <f t="shared" si="1"/>
        <v>95740.77</v>
      </c>
      <c r="P27" s="43">
        <v>0</v>
      </c>
      <c r="Q27" s="70"/>
      <c r="R27" s="70"/>
      <c r="S27" s="70">
        <v>0</v>
      </c>
      <c r="T27" s="70">
        <v>1</v>
      </c>
      <c r="U27" s="70"/>
      <c r="V27" s="70">
        <f t="shared" si="2"/>
        <v>0</v>
      </c>
      <c r="W27" s="70">
        <f t="shared" si="3"/>
        <v>1</v>
      </c>
      <c r="X27" s="70">
        <f t="shared" si="4"/>
        <v>0</v>
      </c>
      <c r="Y27" s="76">
        <f t="shared" si="5"/>
        <v>0</v>
      </c>
      <c r="Z27" s="76">
        <f t="shared" si="6"/>
        <v>0</v>
      </c>
      <c r="AA27" s="76">
        <f t="shared" si="7"/>
        <v>0</v>
      </c>
      <c r="AB27" s="76">
        <f t="shared" si="8"/>
        <v>0</v>
      </c>
      <c r="AC27" s="76">
        <f t="shared" si="9"/>
        <v>5318.9316666666673</v>
      </c>
      <c r="AD27" s="76">
        <f t="shared" si="10"/>
        <v>0</v>
      </c>
      <c r="AE27" s="76">
        <f t="shared" si="11"/>
        <v>5318.9316666666673</v>
      </c>
      <c r="AF27" s="76">
        <f t="shared" si="12"/>
        <v>1329.7329166666668</v>
      </c>
      <c r="AG27" s="101">
        <f t="shared" si="13"/>
        <v>664.86645833333341</v>
      </c>
      <c r="AH27" s="76">
        <f t="shared" si="14"/>
        <v>196.63333333333333</v>
      </c>
      <c r="AI27" s="76">
        <f t="shared" si="15"/>
        <v>7510.1643750000003</v>
      </c>
      <c r="AJ27" s="78"/>
      <c r="AK27" s="78"/>
      <c r="AL27" s="78"/>
      <c r="AM27" s="77"/>
      <c r="AN27" s="78">
        <f t="shared" si="16"/>
        <v>0</v>
      </c>
      <c r="AO27" s="77"/>
      <c r="AP27" s="78">
        <f t="shared" si="17"/>
        <v>0</v>
      </c>
      <c r="AQ27" s="78">
        <f t="shared" si="18"/>
        <v>0</v>
      </c>
      <c r="AR27" s="78">
        <f t="shared" si="19"/>
        <v>0</v>
      </c>
      <c r="AS27" s="77"/>
      <c r="AT27" s="78">
        <f t="shared" si="20"/>
        <v>0</v>
      </c>
      <c r="AU27" s="77"/>
      <c r="AV27" s="78">
        <f t="shared" si="21"/>
        <v>0</v>
      </c>
      <c r="AW27" s="77">
        <f t="shared" si="22"/>
        <v>0</v>
      </c>
      <c r="AX27" s="78">
        <f t="shared" si="23"/>
        <v>0</v>
      </c>
      <c r="AY27" s="77">
        <f t="shared" si="24"/>
        <v>0</v>
      </c>
      <c r="AZ27" s="78">
        <f t="shared" si="25"/>
        <v>0</v>
      </c>
      <c r="BA27" s="78"/>
      <c r="BB27" s="176"/>
      <c r="BC27" s="176"/>
      <c r="BD27" s="176"/>
      <c r="BE27" s="78">
        <f t="shared" si="26"/>
        <v>0</v>
      </c>
      <c r="BF27" s="140"/>
      <c r="BG27" s="70"/>
      <c r="BH27" s="70"/>
      <c r="BI27" s="76">
        <f t="shared" si="27"/>
        <v>0</v>
      </c>
      <c r="BJ27" s="76"/>
      <c r="BK27" s="76">
        <f>(O27/18*BJ27)*30%</f>
        <v>0</v>
      </c>
      <c r="BL27" s="76"/>
      <c r="BM27" s="76">
        <f t="shared" si="28"/>
        <v>0</v>
      </c>
      <c r="BN27" s="76"/>
      <c r="BO27" s="76"/>
      <c r="BP27" s="76"/>
      <c r="BQ27" s="101">
        <f t="shared" si="29"/>
        <v>0</v>
      </c>
      <c r="BR27" s="76">
        <f t="shared" si="30"/>
        <v>0</v>
      </c>
      <c r="BS27" s="76">
        <f t="shared" si="31"/>
        <v>6180.4314583333344</v>
      </c>
      <c r="BT27" s="76">
        <f t="shared" si="32"/>
        <v>0</v>
      </c>
      <c r="BU27" s="76">
        <f t="shared" si="33"/>
        <v>1329.7329166666668</v>
      </c>
      <c r="BV27" s="76">
        <f t="shared" si="34"/>
        <v>7510.1643750000003</v>
      </c>
      <c r="BW27" s="173">
        <f t="shared" si="35"/>
        <v>90121.972500000003</v>
      </c>
      <c r="BX27" s="129"/>
    </row>
    <row r="28" spans="1:78" s="129" customFormat="1" ht="19.5" customHeight="1" x14ac:dyDescent="0.3">
      <c r="A28" s="68">
        <v>5</v>
      </c>
      <c r="B28" s="69" t="s">
        <v>247</v>
      </c>
      <c r="C28" s="69" t="s">
        <v>85</v>
      </c>
      <c r="D28" s="70" t="s">
        <v>61</v>
      </c>
      <c r="E28" s="75" t="s">
        <v>248</v>
      </c>
      <c r="F28" s="80">
        <v>2</v>
      </c>
      <c r="G28" s="81">
        <v>42824</v>
      </c>
      <c r="H28" s="81">
        <v>44650</v>
      </c>
      <c r="I28" s="80" t="s">
        <v>183</v>
      </c>
      <c r="J28" s="70" t="s">
        <v>67</v>
      </c>
      <c r="K28" s="70" t="s">
        <v>68</v>
      </c>
      <c r="L28" s="74">
        <v>9.01</v>
      </c>
      <c r="M28" s="70">
        <v>4.74</v>
      </c>
      <c r="N28" s="75">
        <v>17697</v>
      </c>
      <c r="O28" s="76">
        <f t="shared" si="1"/>
        <v>83883.78</v>
      </c>
      <c r="P28" s="70">
        <v>4</v>
      </c>
      <c r="Q28" s="70">
        <v>5</v>
      </c>
      <c r="R28" s="70"/>
      <c r="S28" s="70">
        <v>3</v>
      </c>
      <c r="T28" s="70">
        <v>10</v>
      </c>
      <c r="U28" s="70"/>
      <c r="V28" s="70">
        <f t="shared" si="2"/>
        <v>7</v>
      </c>
      <c r="W28" s="70">
        <f t="shared" si="3"/>
        <v>15</v>
      </c>
      <c r="X28" s="70">
        <f t="shared" si="4"/>
        <v>0</v>
      </c>
      <c r="Y28" s="76">
        <f t="shared" si="5"/>
        <v>18640.84</v>
      </c>
      <c r="Z28" s="76">
        <f t="shared" si="6"/>
        <v>23301.05</v>
      </c>
      <c r="AA28" s="76">
        <f t="shared" si="7"/>
        <v>0</v>
      </c>
      <c r="AB28" s="76">
        <f t="shared" si="8"/>
        <v>13980.630000000001</v>
      </c>
      <c r="AC28" s="76">
        <f t="shared" si="9"/>
        <v>46602.1</v>
      </c>
      <c r="AD28" s="76">
        <f t="shared" si="10"/>
        <v>0</v>
      </c>
      <c r="AE28" s="76">
        <f t="shared" si="11"/>
        <v>102524.62</v>
      </c>
      <c r="AF28" s="76">
        <f t="shared" si="12"/>
        <v>25631.154999999999</v>
      </c>
      <c r="AG28" s="76">
        <f t="shared" si="13"/>
        <v>12815.577499999999</v>
      </c>
      <c r="AH28" s="76">
        <f t="shared" si="14"/>
        <v>2556.2333333333336</v>
      </c>
      <c r="AI28" s="76">
        <f t="shared" si="15"/>
        <v>143527.58583333332</v>
      </c>
      <c r="AJ28" s="82"/>
      <c r="AK28" s="82"/>
      <c r="AL28" s="82"/>
      <c r="AM28" s="83"/>
      <c r="AN28" s="78">
        <f t="shared" si="16"/>
        <v>0</v>
      </c>
      <c r="AO28" s="83">
        <v>7</v>
      </c>
      <c r="AP28" s="78">
        <f t="shared" si="17"/>
        <v>3441.083333333333</v>
      </c>
      <c r="AQ28" s="78">
        <f t="shared" si="18"/>
        <v>7</v>
      </c>
      <c r="AR28" s="78">
        <f t="shared" si="19"/>
        <v>3441.083333333333</v>
      </c>
      <c r="AS28" s="83">
        <v>12.5</v>
      </c>
      <c r="AT28" s="78">
        <f t="shared" si="20"/>
        <v>6144.7916666666661</v>
      </c>
      <c r="AU28" s="78"/>
      <c r="AV28" s="78">
        <f t="shared" si="21"/>
        <v>0</v>
      </c>
      <c r="AW28" s="77">
        <f t="shared" si="22"/>
        <v>12.5</v>
      </c>
      <c r="AX28" s="78">
        <f t="shared" si="23"/>
        <v>6144.7916666666661</v>
      </c>
      <c r="AY28" s="77">
        <f t="shared" si="24"/>
        <v>19.5</v>
      </c>
      <c r="AZ28" s="78">
        <f t="shared" si="25"/>
        <v>9585.875</v>
      </c>
      <c r="BA28" s="84" t="s">
        <v>370</v>
      </c>
      <c r="BB28" s="85"/>
      <c r="BC28" s="84">
        <v>1</v>
      </c>
      <c r="BD28" s="85"/>
      <c r="BE28" s="78">
        <f t="shared" si="26"/>
        <v>10618.199999999999</v>
      </c>
      <c r="BF28" s="70"/>
      <c r="BG28" s="70"/>
      <c r="BH28" s="70"/>
      <c r="BI28" s="76">
        <f t="shared" si="27"/>
        <v>0</v>
      </c>
      <c r="BJ28" s="76">
        <f>V28+W28+X28</f>
        <v>22</v>
      </c>
      <c r="BK28" s="76">
        <f>(O28/18*BJ28)*1.25*30%</f>
        <v>38446.732499999998</v>
      </c>
      <c r="BL28" s="76"/>
      <c r="BM28" s="76">
        <f t="shared" si="28"/>
        <v>0</v>
      </c>
      <c r="BN28" s="76"/>
      <c r="BO28" s="76"/>
      <c r="BP28" s="76"/>
      <c r="BQ28" s="101">
        <f t="shared" si="29"/>
        <v>0</v>
      </c>
      <c r="BR28" s="76">
        <f t="shared" si="30"/>
        <v>58650.807499999995</v>
      </c>
      <c r="BS28" s="76">
        <f t="shared" si="31"/>
        <v>117896.43083333333</v>
      </c>
      <c r="BT28" s="76">
        <f t="shared" si="32"/>
        <v>58650.807499999995</v>
      </c>
      <c r="BU28" s="76">
        <f t="shared" si="33"/>
        <v>25631.154999999999</v>
      </c>
      <c r="BV28" s="76">
        <f t="shared" si="34"/>
        <v>202178.39333333331</v>
      </c>
      <c r="BW28" s="173">
        <f t="shared" si="35"/>
        <v>2426140.7199999997</v>
      </c>
      <c r="BZ28" s="130"/>
    </row>
    <row r="29" spans="1:78" s="129" customFormat="1" ht="19.5" customHeight="1" x14ac:dyDescent="0.3">
      <c r="A29" s="79">
        <v>6</v>
      </c>
      <c r="B29" s="141" t="s">
        <v>247</v>
      </c>
      <c r="C29" s="141" t="s">
        <v>407</v>
      </c>
      <c r="D29" s="142" t="s">
        <v>61</v>
      </c>
      <c r="E29" s="152" t="s">
        <v>248</v>
      </c>
      <c r="F29" s="80">
        <v>2</v>
      </c>
      <c r="G29" s="81">
        <v>42824</v>
      </c>
      <c r="H29" s="81">
        <v>44650</v>
      </c>
      <c r="I29" s="80" t="s">
        <v>183</v>
      </c>
      <c r="J29" s="70" t="s">
        <v>67</v>
      </c>
      <c r="K29" s="70" t="s">
        <v>68</v>
      </c>
      <c r="L29" s="74">
        <v>9.01</v>
      </c>
      <c r="M29" s="70">
        <v>4.74</v>
      </c>
      <c r="N29" s="75">
        <v>17697</v>
      </c>
      <c r="O29" s="76">
        <f t="shared" si="1"/>
        <v>83883.78</v>
      </c>
      <c r="P29" s="70"/>
      <c r="Q29" s="70"/>
      <c r="R29" s="70"/>
      <c r="S29" s="70"/>
      <c r="T29" s="70">
        <v>1</v>
      </c>
      <c r="U29" s="70"/>
      <c r="V29" s="70">
        <f t="shared" si="2"/>
        <v>0</v>
      </c>
      <c r="W29" s="70">
        <f t="shared" si="3"/>
        <v>1</v>
      </c>
      <c r="X29" s="70">
        <f t="shared" si="4"/>
        <v>0</v>
      </c>
      <c r="Y29" s="76">
        <f t="shared" si="5"/>
        <v>0</v>
      </c>
      <c r="Z29" s="76">
        <f t="shared" si="6"/>
        <v>0</v>
      </c>
      <c r="AA29" s="76">
        <f t="shared" si="7"/>
        <v>0</v>
      </c>
      <c r="AB29" s="76">
        <f t="shared" si="8"/>
        <v>0</v>
      </c>
      <c r="AC29" s="76">
        <f t="shared" si="9"/>
        <v>4660.21</v>
      </c>
      <c r="AD29" s="76">
        <f t="shared" si="10"/>
        <v>0</v>
      </c>
      <c r="AE29" s="76">
        <f t="shared" si="11"/>
        <v>4660.21</v>
      </c>
      <c r="AF29" s="76">
        <f t="shared" si="12"/>
        <v>1165.0525</v>
      </c>
      <c r="AG29" s="76">
        <f t="shared" si="13"/>
        <v>582.52625</v>
      </c>
      <c r="AH29" s="76">
        <f t="shared" si="14"/>
        <v>196.63333333333333</v>
      </c>
      <c r="AI29" s="76">
        <f t="shared" si="15"/>
        <v>6604.4220833333329</v>
      </c>
      <c r="AJ29" s="82"/>
      <c r="AK29" s="82"/>
      <c r="AL29" s="82"/>
      <c r="AM29" s="83"/>
      <c r="AN29" s="78">
        <f t="shared" si="16"/>
        <v>0</v>
      </c>
      <c r="AO29" s="83"/>
      <c r="AP29" s="78">
        <f t="shared" si="17"/>
        <v>0</v>
      </c>
      <c r="AQ29" s="78">
        <f t="shared" si="18"/>
        <v>0</v>
      </c>
      <c r="AR29" s="78">
        <f t="shared" si="19"/>
        <v>0</v>
      </c>
      <c r="AS29" s="83"/>
      <c r="AT29" s="78">
        <f t="shared" si="20"/>
        <v>0</v>
      </c>
      <c r="AU29" s="78"/>
      <c r="AV29" s="78">
        <f t="shared" si="21"/>
        <v>0</v>
      </c>
      <c r="AW29" s="77">
        <f t="shared" si="22"/>
        <v>0</v>
      </c>
      <c r="AX29" s="78">
        <f t="shared" si="23"/>
        <v>0</v>
      </c>
      <c r="AY29" s="77">
        <f t="shared" si="24"/>
        <v>0</v>
      </c>
      <c r="AZ29" s="78">
        <f t="shared" si="25"/>
        <v>0</v>
      </c>
      <c r="BA29" s="84"/>
      <c r="BB29" s="85"/>
      <c r="BC29" s="84"/>
      <c r="BD29" s="85"/>
      <c r="BE29" s="78">
        <f t="shared" si="26"/>
        <v>0</v>
      </c>
      <c r="BF29" s="70"/>
      <c r="BG29" s="70"/>
      <c r="BH29" s="70"/>
      <c r="BI29" s="76">
        <f t="shared" si="27"/>
        <v>0</v>
      </c>
      <c r="BJ29" s="76"/>
      <c r="BK29" s="76">
        <f>(O29/18*BJ29)*1.25*30%</f>
        <v>0</v>
      </c>
      <c r="BL29" s="76"/>
      <c r="BM29" s="76">
        <f t="shared" si="28"/>
        <v>0</v>
      </c>
      <c r="BN29" s="76"/>
      <c r="BO29" s="76"/>
      <c r="BP29" s="76"/>
      <c r="BQ29" s="101">
        <f t="shared" si="29"/>
        <v>0</v>
      </c>
      <c r="BR29" s="76">
        <f t="shared" si="30"/>
        <v>0</v>
      </c>
      <c r="BS29" s="76">
        <f t="shared" si="31"/>
        <v>5439.3695833333331</v>
      </c>
      <c r="BT29" s="76">
        <f t="shared" si="32"/>
        <v>0</v>
      </c>
      <c r="BU29" s="76">
        <f t="shared" si="33"/>
        <v>1165.0525</v>
      </c>
      <c r="BV29" s="76">
        <f t="shared" si="34"/>
        <v>6604.4220833333329</v>
      </c>
      <c r="BW29" s="173">
        <f t="shared" si="35"/>
        <v>79253.065000000002</v>
      </c>
    </row>
    <row r="30" spans="1:78" s="11" customFormat="1" ht="19.5" customHeight="1" x14ac:dyDescent="0.3">
      <c r="A30" s="68">
        <v>7</v>
      </c>
      <c r="B30" s="141" t="s">
        <v>247</v>
      </c>
      <c r="C30" s="141" t="s">
        <v>413</v>
      </c>
      <c r="D30" s="142" t="s">
        <v>61</v>
      </c>
      <c r="E30" s="75" t="s">
        <v>248</v>
      </c>
      <c r="F30" s="80">
        <v>2</v>
      </c>
      <c r="G30" s="81">
        <v>42824</v>
      </c>
      <c r="H30" s="81">
        <v>44650</v>
      </c>
      <c r="I30" s="80" t="s">
        <v>183</v>
      </c>
      <c r="J30" s="70" t="s">
        <v>67</v>
      </c>
      <c r="K30" s="70" t="s">
        <v>68</v>
      </c>
      <c r="L30" s="74">
        <v>9.01</v>
      </c>
      <c r="M30" s="70">
        <v>4.74</v>
      </c>
      <c r="N30" s="75">
        <v>17697</v>
      </c>
      <c r="O30" s="76">
        <f t="shared" si="1"/>
        <v>83883.78</v>
      </c>
      <c r="P30" s="70"/>
      <c r="Q30" s="70"/>
      <c r="R30" s="70"/>
      <c r="S30" s="70"/>
      <c r="T30" s="70">
        <v>1</v>
      </c>
      <c r="U30" s="70"/>
      <c r="V30" s="70">
        <f t="shared" si="2"/>
        <v>0</v>
      </c>
      <c r="W30" s="70">
        <f t="shared" si="3"/>
        <v>1</v>
      </c>
      <c r="X30" s="70">
        <f t="shared" si="4"/>
        <v>0</v>
      </c>
      <c r="Y30" s="76">
        <f t="shared" si="5"/>
        <v>0</v>
      </c>
      <c r="Z30" s="76">
        <f t="shared" si="6"/>
        <v>0</v>
      </c>
      <c r="AA30" s="76">
        <f t="shared" si="7"/>
        <v>0</v>
      </c>
      <c r="AB30" s="76">
        <f t="shared" si="8"/>
        <v>0</v>
      </c>
      <c r="AC30" s="76">
        <f t="shared" si="9"/>
        <v>4660.21</v>
      </c>
      <c r="AD30" s="76">
        <f t="shared" si="10"/>
        <v>0</v>
      </c>
      <c r="AE30" s="76">
        <f t="shared" si="11"/>
        <v>4660.21</v>
      </c>
      <c r="AF30" s="76">
        <f t="shared" si="12"/>
        <v>1165.0525</v>
      </c>
      <c r="AG30" s="76">
        <f t="shared" si="13"/>
        <v>582.52625</v>
      </c>
      <c r="AH30" s="76">
        <f t="shared" si="14"/>
        <v>196.63333333333333</v>
      </c>
      <c r="AI30" s="76">
        <f t="shared" si="15"/>
        <v>6604.4220833333329</v>
      </c>
      <c r="AJ30" s="82"/>
      <c r="AK30" s="82"/>
      <c r="AL30" s="82"/>
      <c r="AM30" s="83"/>
      <c r="AN30" s="78">
        <f t="shared" si="16"/>
        <v>0</v>
      </c>
      <c r="AO30" s="83"/>
      <c r="AP30" s="78">
        <f t="shared" si="17"/>
        <v>0</v>
      </c>
      <c r="AQ30" s="78">
        <f t="shared" si="18"/>
        <v>0</v>
      </c>
      <c r="AR30" s="78">
        <f t="shared" si="19"/>
        <v>0</v>
      </c>
      <c r="AS30" s="83"/>
      <c r="AT30" s="78">
        <f t="shared" si="20"/>
        <v>0</v>
      </c>
      <c r="AU30" s="78"/>
      <c r="AV30" s="78">
        <f t="shared" si="21"/>
        <v>0</v>
      </c>
      <c r="AW30" s="77">
        <f t="shared" si="22"/>
        <v>0</v>
      </c>
      <c r="AX30" s="78">
        <f t="shared" si="23"/>
        <v>0</v>
      </c>
      <c r="AY30" s="77">
        <f t="shared" si="24"/>
        <v>0</v>
      </c>
      <c r="AZ30" s="78">
        <f t="shared" si="25"/>
        <v>0</v>
      </c>
      <c r="BA30" s="84"/>
      <c r="BB30" s="85"/>
      <c r="BC30" s="84"/>
      <c r="BD30" s="85"/>
      <c r="BE30" s="78">
        <f t="shared" si="26"/>
        <v>0</v>
      </c>
      <c r="BF30" s="70"/>
      <c r="BG30" s="70"/>
      <c r="BH30" s="70"/>
      <c r="BI30" s="76">
        <f t="shared" si="27"/>
        <v>0</v>
      </c>
      <c r="BJ30" s="76"/>
      <c r="BK30" s="76">
        <f>(O30/18*BJ30)*1.25*30%</f>
        <v>0</v>
      </c>
      <c r="BL30" s="76"/>
      <c r="BM30" s="76">
        <f t="shared" si="28"/>
        <v>0</v>
      </c>
      <c r="BN30" s="76"/>
      <c r="BO30" s="76"/>
      <c r="BP30" s="76"/>
      <c r="BQ30" s="101">
        <f t="shared" si="29"/>
        <v>0</v>
      </c>
      <c r="BR30" s="76">
        <f t="shared" si="30"/>
        <v>0</v>
      </c>
      <c r="BS30" s="76">
        <f t="shared" si="31"/>
        <v>5439.3695833333331</v>
      </c>
      <c r="BT30" s="76">
        <f t="shared" si="32"/>
        <v>0</v>
      </c>
      <c r="BU30" s="76">
        <f t="shared" si="33"/>
        <v>1165.0525</v>
      </c>
      <c r="BV30" s="76">
        <f t="shared" si="34"/>
        <v>6604.4220833333329</v>
      </c>
      <c r="BW30" s="173">
        <f t="shared" si="35"/>
        <v>79253.065000000002</v>
      </c>
      <c r="BX30" s="129"/>
    </row>
    <row r="31" spans="1:78" s="7" customFormat="1" ht="19.5" customHeight="1" x14ac:dyDescent="0.3">
      <c r="A31" s="79">
        <v>8</v>
      </c>
      <c r="B31" s="141" t="s">
        <v>276</v>
      </c>
      <c r="C31" s="141" t="s">
        <v>288</v>
      </c>
      <c r="D31" s="142" t="s">
        <v>61</v>
      </c>
      <c r="E31" s="71" t="s">
        <v>66</v>
      </c>
      <c r="F31" s="80">
        <v>110</v>
      </c>
      <c r="G31" s="81">
        <v>44071</v>
      </c>
      <c r="H31" s="151">
        <v>45897</v>
      </c>
      <c r="I31" s="80" t="s">
        <v>183</v>
      </c>
      <c r="J31" s="70">
        <v>1</v>
      </c>
      <c r="K31" s="70" t="s">
        <v>72</v>
      </c>
      <c r="L31" s="89">
        <v>12.05</v>
      </c>
      <c r="M31" s="43">
        <v>4.8600000000000003</v>
      </c>
      <c r="N31" s="75">
        <v>17697</v>
      </c>
      <c r="O31" s="76">
        <f t="shared" si="1"/>
        <v>86007.420000000013</v>
      </c>
      <c r="P31" s="70"/>
      <c r="Q31" s="70"/>
      <c r="R31" s="70">
        <v>20</v>
      </c>
      <c r="S31" s="70"/>
      <c r="T31" s="70">
        <v>5</v>
      </c>
      <c r="U31" s="70"/>
      <c r="V31" s="70">
        <f t="shared" si="2"/>
        <v>0</v>
      </c>
      <c r="W31" s="70">
        <f t="shared" si="3"/>
        <v>5</v>
      </c>
      <c r="X31" s="70">
        <f t="shared" si="4"/>
        <v>20</v>
      </c>
      <c r="Y31" s="76">
        <f t="shared" si="5"/>
        <v>0</v>
      </c>
      <c r="Z31" s="76">
        <f t="shared" si="6"/>
        <v>0</v>
      </c>
      <c r="AA31" s="76">
        <f t="shared" si="7"/>
        <v>95563.800000000017</v>
      </c>
      <c r="AB31" s="76">
        <f t="shared" si="8"/>
        <v>0</v>
      </c>
      <c r="AC31" s="76">
        <f t="shared" si="9"/>
        <v>23890.950000000004</v>
      </c>
      <c r="AD31" s="76">
        <f t="shared" si="10"/>
        <v>0</v>
      </c>
      <c r="AE31" s="76">
        <f t="shared" si="11"/>
        <v>119454.75000000003</v>
      </c>
      <c r="AF31" s="76">
        <f t="shared" si="12"/>
        <v>29863.687500000007</v>
      </c>
      <c r="AG31" s="76">
        <f t="shared" si="13"/>
        <v>14931.843750000004</v>
      </c>
      <c r="AH31" s="76">
        <f t="shared" si="14"/>
        <v>983.16666666666663</v>
      </c>
      <c r="AI31" s="76">
        <f t="shared" si="15"/>
        <v>165233.44791666672</v>
      </c>
      <c r="AJ31" s="82"/>
      <c r="AK31" s="82"/>
      <c r="AL31" s="82"/>
      <c r="AM31" s="83"/>
      <c r="AN31" s="78">
        <f t="shared" si="16"/>
        <v>0</v>
      </c>
      <c r="AO31" s="83"/>
      <c r="AP31" s="78">
        <f t="shared" si="17"/>
        <v>0</v>
      </c>
      <c r="AQ31" s="78">
        <f t="shared" si="18"/>
        <v>0</v>
      </c>
      <c r="AR31" s="78">
        <f t="shared" si="19"/>
        <v>0</v>
      </c>
      <c r="AS31" s="83">
        <v>25</v>
      </c>
      <c r="AT31" s="78">
        <f t="shared" si="20"/>
        <v>12289.583333333332</v>
      </c>
      <c r="AU31" s="83"/>
      <c r="AV31" s="78">
        <f t="shared" si="21"/>
        <v>0</v>
      </c>
      <c r="AW31" s="77">
        <f t="shared" si="22"/>
        <v>25</v>
      </c>
      <c r="AX31" s="78">
        <f t="shared" si="23"/>
        <v>12289.583333333332</v>
      </c>
      <c r="AY31" s="77">
        <f t="shared" si="24"/>
        <v>25</v>
      </c>
      <c r="AZ31" s="78">
        <f t="shared" si="25"/>
        <v>12289.583333333332</v>
      </c>
      <c r="BA31" s="84" t="s">
        <v>204</v>
      </c>
      <c r="BB31" s="84"/>
      <c r="BC31" s="84">
        <v>1</v>
      </c>
      <c r="BD31" s="85"/>
      <c r="BE31" s="78">
        <f t="shared" si="26"/>
        <v>10618.199999999999</v>
      </c>
      <c r="BF31" s="70"/>
      <c r="BG31" s="70"/>
      <c r="BH31" s="70"/>
      <c r="BI31" s="76">
        <f t="shared" si="27"/>
        <v>0</v>
      </c>
      <c r="BJ31" s="76">
        <f>V31+W31+X31</f>
        <v>25</v>
      </c>
      <c r="BK31" s="76">
        <f>(O31/18*BJ31)*1.25*30%</f>
        <v>44795.531250000007</v>
      </c>
      <c r="BL31" s="76"/>
      <c r="BM31" s="76">
        <f t="shared" si="28"/>
        <v>0</v>
      </c>
      <c r="BN31" s="76">
        <f t="shared" ref="BN31:BN88" si="36">V31+W31+X31</f>
        <v>25</v>
      </c>
      <c r="BO31" s="76">
        <f>(AE31+AF31)*35%</f>
        <v>52261.453125000007</v>
      </c>
      <c r="BP31" s="76"/>
      <c r="BQ31" s="101">
        <f t="shared" si="29"/>
        <v>0</v>
      </c>
      <c r="BR31" s="76">
        <f t="shared" si="30"/>
        <v>119964.76770833335</v>
      </c>
      <c r="BS31" s="76">
        <f t="shared" si="31"/>
        <v>135369.76041666669</v>
      </c>
      <c r="BT31" s="76">
        <f t="shared" si="32"/>
        <v>67703.31458333334</v>
      </c>
      <c r="BU31" s="76">
        <f t="shared" si="33"/>
        <v>82125.140625000015</v>
      </c>
      <c r="BV31" s="76">
        <f t="shared" si="34"/>
        <v>285198.21562500007</v>
      </c>
      <c r="BW31" s="173">
        <f t="shared" si="35"/>
        <v>3422378.5875000008</v>
      </c>
      <c r="BX31" s="7" t="s">
        <v>270</v>
      </c>
    </row>
    <row r="32" spans="1:78" s="7" customFormat="1" ht="19.5" customHeight="1" x14ac:dyDescent="0.3">
      <c r="A32" s="68">
        <v>9</v>
      </c>
      <c r="B32" s="141" t="s">
        <v>276</v>
      </c>
      <c r="C32" s="141" t="s">
        <v>356</v>
      </c>
      <c r="D32" s="142" t="s">
        <v>61</v>
      </c>
      <c r="E32" s="143" t="s">
        <v>66</v>
      </c>
      <c r="F32" s="80">
        <v>110</v>
      </c>
      <c r="G32" s="81">
        <v>44071</v>
      </c>
      <c r="H32" s="151">
        <v>45897</v>
      </c>
      <c r="I32" s="80" t="s">
        <v>183</v>
      </c>
      <c r="J32" s="70">
        <v>1</v>
      </c>
      <c r="K32" s="70" t="s">
        <v>72</v>
      </c>
      <c r="L32" s="74">
        <v>12.05</v>
      </c>
      <c r="M32" s="70">
        <v>4.8600000000000003</v>
      </c>
      <c r="N32" s="75">
        <v>17697</v>
      </c>
      <c r="O32" s="76">
        <f t="shared" si="1"/>
        <v>86007.420000000013</v>
      </c>
      <c r="P32" s="70"/>
      <c r="Q32" s="70"/>
      <c r="R32" s="70"/>
      <c r="S32" s="70"/>
      <c r="T32" s="70">
        <v>1</v>
      </c>
      <c r="U32" s="70"/>
      <c r="V32" s="70">
        <f t="shared" si="2"/>
        <v>0</v>
      </c>
      <c r="W32" s="70">
        <f t="shared" si="3"/>
        <v>1</v>
      </c>
      <c r="X32" s="70">
        <f t="shared" si="4"/>
        <v>0</v>
      </c>
      <c r="Y32" s="76">
        <f t="shared" si="5"/>
        <v>0</v>
      </c>
      <c r="Z32" s="76">
        <f t="shared" si="6"/>
        <v>0</v>
      </c>
      <c r="AA32" s="76">
        <f t="shared" si="7"/>
        <v>0</v>
      </c>
      <c r="AB32" s="76">
        <f t="shared" si="8"/>
        <v>0</v>
      </c>
      <c r="AC32" s="76">
        <f t="shared" si="9"/>
        <v>4778.1900000000005</v>
      </c>
      <c r="AD32" s="76">
        <f t="shared" si="10"/>
        <v>0</v>
      </c>
      <c r="AE32" s="76">
        <f t="shared" si="11"/>
        <v>4778.1900000000005</v>
      </c>
      <c r="AF32" s="76">
        <f t="shared" si="12"/>
        <v>1194.5475000000001</v>
      </c>
      <c r="AG32" s="76">
        <f t="shared" si="13"/>
        <v>597.27375000000018</v>
      </c>
      <c r="AH32" s="76">
        <f t="shared" si="14"/>
        <v>196.63333333333333</v>
      </c>
      <c r="AI32" s="76">
        <f t="shared" si="15"/>
        <v>6766.6445833333346</v>
      </c>
      <c r="AJ32" s="84"/>
      <c r="AK32" s="84"/>
      <c r="AL32" s="84"/>
      <c r="AM32" s="83"/>
      <c r="AN32" s="78">
        <f t="shared" si="16"/>
        <v>0</v>
      </c>
      <c r="AO32" s="83"/>
      <c r="AP32" s="78">
        <f t="shared" si="17"/>
        <v>0</v>
      </c>
      <c r="AQ32" s="78">
        <f t="shared" si="18"/>
        <v>0</v>
      </c>
      <c r="AR32" s="78">
        <f t="shared" si="19"/>
        <v>0</v>
      </c>
      <c r="AS32" s="83"/>
      <c r="AT32" s="78">
        <f t="shared" si="20"/>
        <v>0</v>
      </c>
      <c r="AU32" s="83"/>
      <c r="AV32" s="78">
        <f t="shared" si="21"/>
        <v>0</v>
      </c>
      <c r="AW32" s="77">
        <f t="shared" si="22"/>
        <v>0</v>
      </c>
      <c r="AX32" s="78">
        <f t="shared" si="23"/>
        <v>0</v>
      </c>
      <c r="AY32" s="77">
        <f t="shared" si="24"/>
        <v>0</v>
      </c>
      <c r="AZ32" s="78">
        <f t="shared" si="25"/>
        <v>0</v>
      </c>
      <c r="BA32" s="84"/>
      <c r="BB32" s="84"/>
      <c r="BC32" s="84"/>
      <c r="BD32" s="85"/>
      <c r="BE32" s="78">
        <f t="shared" si="26"/>
        <v>0</v>
      </c>
      <c r="BF32" s="70"/>
      <c r="BG32" s="70"/>
      <c r="BH32" s="70"/>
      <c r="BI32" s="76">
        <f t="shared" si="27"/>
        <v>0</v>
      </c>
      <c r="BJ32" s="76"/>
      <c r="BK32" s="76">
        <f>(O32/18*BJ32)*30%</f>
        <v>0</v>
      </c>
      <c r="BL32" s="76"/>
      <c r="BM32" s="76">
        <f t="shared" si="28"/>
        <v>0</v>
      </c>
      <c r="BN32" s="76">
        <f t="shared" si="36"/>
        <v>1</v>
      </c>
      <c r="BO32" s="76">
        <f>(AE32+AF32)*35%</f>
        <v>2090.4581250000001</v>
      </c>
      <c r="BP32" s="76"/>
      <c r="BQ32" s="101">
        <f t="shared" si="29"/>
        <v>0</v>
      </c>
      <c r="BR32" s="76">
        <f t="shared" si="30"/>
        <v>2090.4581250000001</v>
      </c>
      <c r="BS32" s="76">
        <f t="shared" si="31"/>
        <v>5572.097083333334</v>
      </c>
      <c r="BT32" s="76">
        <f t="shared" si="32"/>
        <v>0</v>
      </c>
      <c r="BU32" s="76">
        <f t="shared" si="33"/>
        <v>3285.0056250000002</v>
      </c>
      <c r="BV32" s="76">
        <f t="shared" si="34"/>
        <v>8857.1027083333356</v>
      </c>
      <c r="BW32" s="173">
        <f t="shared" si="35"/>
        <v>106285.23250000003</v>
      </c>
      <c r="BX32" s="7" t="s">
        <v>270</v>
      </c>
    </row>
    <row r="33" spans="1:77" s="1" customFormat="1" ht="19.5" customHeight="1" x14ac:dyDescent="0.3">
      <c r="A33" s="79">
        <v>10</v>
      </c>
      <c r="B33" s="141" t="s">
        <v>276</v>
      </c>
      <c r="C33" s="141" t="s">
        <v>228</v>
      </c>
      <c r="D33" s="142" t="s">
        <v>61</v>
      </c>
      <c r="E33" s="143" t="s">
        <v>66</v>
      </c>
      <c r="F33" s="86">
        <v>110</v>
      </c>
      <c r="G33" s="87">
        <v>44071</v>
      </c>
      <c r="H33" s="88">
        <v>45897</v>
      </c>
      <c r="I33" s="86" t="s">
        <v>183</v>
      </c>
      <c r="J33" s="70">
        <v>1</v>
      </c>
      <c r="K33" s="70" t="s">
        <v>72</v>
      </c>
      <c r="L33" s="74">
        <v>12.05</v>
      </c>
      <c r="M33" s="70">
        <v>4.8600000000000003</v>
      </c>
      <c r="N33" s="75">
        <v>17697</v>
      </c>
      <c r="O33" s="76">
        <f t="shared" si="1"/>
        <v>86007.420000000013</v>
      </c>
      <c r="P33" s="43">
        <v>0</v>
      </c>
      <c r="Q33" s="70"/>
      <c r="R33" s="70"/>
      <c r="S33" s="70">
        <v>0</v>
      </c>
      <c r="T33" s="70">
        <v>2</v>
      </c>
      <c r="U33" s="70"/>
      <c r="V33" s="70">
        <f t="shared" si="2"/>
        <v>0</v>
      </c>
      <c r="W33" s="70">
        <f t="shared" si="3"/>
        <v>2</v>
      </c>
      <c r="X33" s="70">
        <f t="shared" si="4"/>
        <v>0</v>
      </c>
      <c r="Y33" s="76">
        <f t="shared" si="5"/>
        <v>0</v>
      </c>
      <c r="Z33" s="76">
        <f t="shared" si="6"/>
        <v>0</v>
      </c>
      <c r="AA33" s="76">
        <f t="shared" si="7"/>
        <v>0</v>
      </c>
      <c r="AB33" s="76">
        <f t="shared" si="8"/>
        <v>0</v>
      </c>
      <c r="AC33" s="76">
        <f t="shared" si="9"/>
        <v>9556.380000000001</v>
      </c>
      <c r="AD33" s="76">
        <f t="shared" si="10"/>
        <v>0</v>
      </c>
      <c r="AE33" s="76">
        <f t="shared" si="11"/>
        <v>9556.380000000001</v>
      </c>
      <c r="AF33" s="76">
        <f t="shared" si="12"/>
        <v>2389.0950000000003</v>
      </c>
      <c r="AG33" s="76">
        <f t="shared" si="13"/>
        <v>1194.5475000000004</v>
      </c>
      <c r="AH33" s="76">
        <f t="shared" si="14"/>
        <v>393.26666666666665</v>
      </c>
      <c r="AI33" s="76">
        <f t="shared" si="15"/>
        <v>13533.289166666669</v>
      </c>
      <c r="AJ33" s="84"/>
      <c r="AK33" s="84"/>
      <c r="AL33" s="84"/>
      <c r="AM33" s="83"/>
      <c r="AN33" s="78">
        <f t="shared" si="16"/>
        <v>0</v>
      </c>
      <c r="AO33" s="83"/>
      <c r="AP33" s="78">
        <f t="shared" si="17"/>
        <v>0</v>
      </c>
      <c r="AQ33" s="78">
        <f t="shared" si="18"/>
        <v>0</v>
      </c>
      <c r="AR33" s="78">
        <f t="shared" si="19"/>
        <v>0</v>
      </c>
      <c r="AS33" s="83"/>
      <c r="AT33" s="78">
        <f t="shared" si="20"/>
        <v>0</v>
      </c>
      <c r="AU33" s="83"/>
      <c r="AV33" s="78">
        <f t="shared" si="21"/>
        <v>0</v>
      </c>
      <c r="AW33" s="77">
        <f t="shared" si="22"/>
        <v>0</v>
      </c>
      <c r="AX33" s="78">
        <f t="shared" si="23"/>
        <v>0</v>
      </c>
      <c r="AY33" s="77">
        <f t="shared" si="24"/>
        <v>0</v>
      </c>
      <c r="AZ33" s="78">
        <f t="shared" si="25"/>
        <v>0</v>
      </c>
      <c r="BA33" s="84"/>
      <c r="BB33" s="84"/>
      <c r="BC33" s="84"/>
      <c r="BD33" s="85"/>
      <c r="BE33" s="78">
        <f t="shared" si="26"/>
        <v>0</v>
      </c>
      <c r="BF33" s="70"/>
      <c r="BG33" s="70"/>
      <c r="BH33" s="70"/>
      <c r="BI33" s="76">
        <f t="shared" si="27"/>
        <v>0</v>
      </c>
      <c r="BJ33" s="76"/>
      <c r="BK33" s="76">
        <f>(O33/18*BJ33)*30%</f>
        <v>0</v>
      </c>
      <c r="BL33" s="76"/>
      <c r="BM33" s="76">
        <f t="shared" si="28"/>
        <v>0</v>
      </c>
      <c r="BN33" s="76">
        <f t="shared" si="36"/>
        <v>2</v>
      </c>
      <c r="BO33" s="76">
        <f>(AE33+AF33)*35%</f>
        <v>4180.9162500000002</v>
      </c>
      <c r="BP33" s="76"/>
      <c r="BQ33" s="101">
        <f t="shared" si="29"/>
        <v>0</v>
      </c>
      <c r="BR33" s="76">
        <f t="shared" si="30"/>
        <v>4180.9162500000002</v>
      </c>
      <c r="BS33" s="76">
        <f t="shared" si="31"/>
        <v>11144.194166666668</v>
      </c>
      <c r="BT33" s="76">
        <f t="shared" si="32"/>
        <v>0</v>
      </c>
      <c r="BU33" s="76">
        <f t="shared" si="33"/>
        <v>6570.0112500000005</v>
      </c>
      <c r="BV33" s="76">
        <f t="shared" si="34"/>
        <v>17714.205416666671</v>
      </c>
      <c r="BW33" s="173">
        <f t="shared" si="35"/>
        <v>212570.46500000005</v>
      </c>
      <c r="BX33" s="7" t="s">
        <v>270</v>
      </c>
    </row>
    <row r="34" spans="1:77" s="11" customFormat="1" ht="19.5" customHeight="1" x14ac:dyDescent="0.3">
      <c r="A34" s="68">
        <v>11</v>
      </c>
      <c r="B34" s="69" t="s">
        <v>233</v>
      </c>
      <c r="C34" s="72" t="s">
        <v>218</v>
      </c>
      <c r="D34" s="90" t="s">
        <v>61</v>
      </c>
      <c r="E34" s="71" t="s">
        <v>439</v>
      </c>
      <c r="F34" s="86"/>
      <c r="G34" s="87"/>
      <c r="H34" s="87"/>
      <c r="I34" s="86"/>
      <c r="J34" s="70" t="s">
        <v>65</v>
      </c>
      <c r="K34" s="70" t="s">
        <v>62</v>
      </c>
      <c r="L34" s="74">
        <v>4</v>
      </c>
      <c r="M34" s="70">
        <v>4.2300000000000004</v>
      </c>
      <c r="N34" s="75">
        <v>17697</v>
      </c>
      <c r="O34" s="76">
        <f t="shared" si="1"/>
        <v>74858.310000000012</v>
      </c>
      <c r="P34" s="70">
        <v>6</v>
      </c>
      <c r="Q34" s="70"/>
      <c r="R34" s="70"/>
      <c r="S34" s="70">
        <v>4</v>
      </c>
      <c r="T34" s="70"/>
      <c r="U34" s="70"/>
      <c r="V34" s="70">
        <f t="shared" si="2"/>
        <v>10</v>
      </c>
      <c r="W34" s="70">
        <f t="shared" si="3"/>
        <v>0</v>
      </c>
      <c r="X34" s="70">
        <f t="shared" si="4"/>
        <v>0</v>
      </c>
      <c r="Y34" s="76">
        <f t="shared" si="5"/>
        <v>24952.770000000004</v>
      </c>
      <c r="Z34" s="76">
        <f t="shared" si="6"/>
        <v>0</v>
      </c>
      <c r="AA34" s="76">
        <f t="shared" si="7"/>
        <v>0</v>
      </c>
      <c r="AB34" s="76">
        <f t="shared" si="8"/>
        <v>16635.180000000004</v>
      </c>
      <c r="AC34" s="76">
        <f t="shared" si="9"/>
        <v>0</v>
      </c>
      <c r="AD34" s="76">
        <f t="shared" si="10"/>
        <v>0</v>
      </c>
      <c r="AE34" s="76">
        <f t="shared" si="11"/>
        <v>41587.950000000012</v>
      </c>
      <c r="AF34" s="76">
        <f t="shared" si="12"/>
        <v>10396.987500000003</v>
      </c>
      <c r="AG34" s="76"/>
      <c r="AH34" s="76">
        <f t="shared" si="14"/>
        <v>786.5333333333333</v>
      </c>
      <c r="AI34" s="76">
        <f t="shared" si="15"/>
        <v>52771.470833333347</v>
      </c>
      <c r="AJ34" s="82"/>
      <c r="AK34" s="82"/>
      <c r="AL34" s="82"/>
      <c r="AM34" s="83"/>
      <c r="AN34" s="78">
        <f t="shared" si="16"/>
        <v>0</v>
      </c>
      <c r="AO34" s="83">
        <v>7</v>
      </c>
      <c r="AP34" s="78">
        <f t="shared" si="17"/>
        <v>3441.083333333333</v>
      </c>
      <c r="AQ34" s="78"/>
      <c r="AR34" s="78">
        <f>AN34+AP34</f>
        <v>3441.083333333333</v>
      </c>
      <c r="AS34" s="83"/>
      <c r="AT34" s="78">
        <f t="shared" si="20"/>
        <v>0</v>
      </c>
      <c r="AU34" s="78"/>
      <c r="AV34" s="78">
        <f t="shared" si="21"/>
        <v>0</v>
      </c>
      <c r="AW34" s="77">
        <f t="shared" si="22"/>
        <v>0</v>
      </c>
      <c r="AX34" s="78">
        <f t="shared" si="23"/>
        <v>0</v>
      </c>
      <c r="AY34" s="77">
        <f t="shared" si="24"/>
        <v>0</v>
      </c>
      <c r="AZ34" s="78">
        <f t="shared" si="25"/>
        <v>3441.083333333333</v>
      </c>
      <c r="BA34" s="84"/>
      <c r="BB34" s="84"/>
      <c r="BC34" s="85"/>
      <c r="BD34" s="84"/>
      <c r="BE34" s="78">
        <f t="shared" si="26"/>
        <v>0</v>
      </c>
      <c r="BF34" s="70"/>
      <c r="BG34" s="70"/>
      <c r="BH34" s="70"/>
      <c r="BI34" s="76">
        <f t="shared" si="27"/>
        <v>0</v>
      </c>
      <c r="BJ34" s="76">
        <f>V34+W34+X34</f>
        <v>10</v>
      </c>
      <c r="BK34" s="76">
        <f>(O34/18*BJ34)*1.25*30%</f>
        <v>15595.481250000004</v>
      </c>
      <c r="BL34" s="76"/>
      <c r="BM34" s="76">
        <f t="shared" si="28"/>
        <v>0</v>
      </c>
      <c r="BN34" s="76"/>
      <c r="BO34" s="76"/>
      <c r="BP34" s="76">
        <v>3</v>
      </c>
      <c r="BQ34" s="101">
        <f t="shared" si="29"/>
        <v>1179.8333333333333</v>
      </c>
      <c r="BR34" s="76">
        <f t="shared" si="30"/>
        <v>20216.397916666669</v>
      </c>
      <c r="BS34" s="76">
        <f t="shared" si="31"/>
        <v>43554.31666666668</v>
      </c>
      <c r="BT34" s="76">
        <f t="shared" si="32"/>
        <v>19036.564583333336</v>
      </c>
      <c r="BU34" s="76">
        <f t="shared" si="33"/>
        <v>10396.987500000003</v>
      </c>
      <c r="BV34" s="76">
        <f t="shared" si="34"/>
        <v>72987.868750000023</v>
      </c>
      <c r="BW34" s="173">
        <f t="shared" si="35"/>
        <v>875854.42500000028</v>
      </c>
      <c r="BX34" s="129"/>
      <c r="BY34" s="12"/>
    </row>
    <row r="35" spans="1:77" s="11" customFormat="1" ht="19.5" customHeight="1" x14ac:dyDescent="0.3">
      <c r="A35" s="79">
        <v>12</v>
      </c>
      <c r="B35" s="48" t="s">
        <v>233</v>
      </c>
      <c r="C35" s="109" t="s">
        <v>318</v>
      </c>
      <c r="D35" s="110" t="s">
        <v>61</v>
      </c>
      <c r="E35" s="93" t="s">
        <v>219</v>
      </c>
      <c r="F35" s="102"/>
      <c r="G35" s="87"/>
      <c r="H35" s="104"/>
      <c r="I35" s="86"/>
      <c r="J35" s="43" t="s">
        <v>65</v>
      </c>
      <c r="K35" s="43" t="s">
        <v>62</v>
      </c>
      <c r="L35" s="89">
        <v>4</v>
      </c>
      <c r="M35" s="43">
        <v>4.2300000000000004</v>
      </c>
      <c r="N35" s="108">
        <v>17697</v>
      </c>
      <c r="O35" s="76">
        <f t="shared" si="1"/>
        <v>74858.310000000012</v>
      </c>
      <c r="P35" s="43"/>
      <c r="Q35" s="43">
        <v>1</v>
      </c>
      <c r="R35" s="43"/>
      <c r="S35" s="43"/>
      <c r="T35" s="43"/>
      <c r="U35" s="43"/>
      <c r="V35" s="70">
        <f t="shared" si="2"/>
        <v>0</v>
      </c>
      <c r="W35" s="70">
        <f t="shared" si="3"/>
        <v>1</v>
      </c>
      <c r="X35" s="70">
        <f t="shared" si="4"/>
        <v>0</v>
      </c>
      <c r="Y35" s="76">
        <f t="shared" si="5"/>
        <v>0</v>
      </c>
      <c r="Z35" s="76">
        <f t="shared" si="6"/>
        <v>4158.795000000001</v>
      </c>
      <c r="AA35" s="76">
        <f t="shared" si="7"/>
        <v>0</v>
      </c>
      <c r="AB35" s="76">
        <f t="shared" si="8"/>
        <v>0</v>
      </c>
      <c r="AC35" s="76">
        <f t="shared" si="9"/>
        <v>0</v>
      </c>
      <c r="AD35" s="76">
        <f t="shared" si="10"/>
        <v>0</v>
      </c>
      <c r="AE35" s="76">
        <f t="shared" si="11"/>
        <v>4158.795000000001</v>
      </c>
      <c r="AF35" s="76">
        <f t="shared" si="12"/>
        <v>1039.6987500000002</v>
      </c>
      <c r="AG35" s="76"/>
      <c r="AH35" s="76">
        <f t="shared" si="14"/>
        <v>0</v>
      </c>
      <c r="AI35" s="76">
        <f t="shared" si="15"/>
        <v>5198.4937500000015</v>
      </c>
      <c r="AJ35" s="100"/>
      <c r="AK35" s="100"/>
      <c r="AL35" s="100"/>
      <c r="AM35" s="99"/>
      <c r="AN35" s="78">
        <f t="shared" si="16"/>
        <v>0</v>
      </c>
      <c r="AO35" s="99"/>
      <c r="AP35" s="78">
        <f t="shared" si="17"/>
        <v>0</v>
      </c>
      <c r="AQ35" s="78"/>
      <c r="AR35" s="78">
        <f>AN35+AP35</f>
        <v>0</v>
      </c>
      <c r="AS35" s="99"/>
      <c r="AT35" s="78">
        <f t="shared" si="20"/>
        <v>0</v>
      </c>
      <c r="AU35" s="99"/>
      <c r="AV35" s="78">
        <f t="shared" si="21"/>
        <v>0</v>
      </c>
      <c r="AW35" s="77">
        <f t="shared" si="22"/>
        <v>0</v>
      </c>
      <c r="AX35" s="78">
        <f t="shared" si="23"/>
        <v>0</v>
      </c>
      <c r="AY35" s="77">
        <f t="shared" si="24"/>
        <v>0</v>
      </c>
      <c r="AZ35" s="78">
        <f t="shared" si="25"/>
        <v>0</v>
      </c>
      <c r="BA35" s="100"/>
      <c r="BB35" s="177"/>
      <c r="BC35" s="177"/>
      <c r="BD35" s="177"/>
      <c r="BE35" s="78">
        <f t="shared" si="26"/>
        <v>0</v>
      </c>
      <c r="BF35" s="43"/>
      <c r="BG35" s="43"/>
      <c r="BH35" s="43"/>
      <c r="BI35" s="76">
        <f t="shared" si="27"/>
        <v>0</v>
      </c>
      <c r="BJ35" s="101">
        <f>V35+W35+X35</f>
        <v>1</v>
      </c>
      <c r="BK35" s="101">
        <f>(O35/18*BJ35)*1.25*30%</f>
        <v>1559.5481250000005</v>
      </c>
      <c r="BL35" s="101"/>
      <c r="BM35" s="101"/>
      <c r="BN35" s="76"/>
      <c r="BO35" s="76"/>
      <c r="BP35" s="76">
        <f>V35+W35+X35</f>
        <v>1</v>
      </c>
      <c r="BQ35" s="101">
        <f t="shared" si="29"/>
        <v>393.27777777777777</v>
      </c>
      <c r="BR35" s="76">
        <f t="shared" si="30"/>
        <v>1952.8259027777783</v>
      </c>
      <c r="BS35" s="76">
        <f t="shared" si="31"/>
        <v>4552.0727777777784</v>
      </c>
      <c r="BT35" s="76">
        <f t="shared" si="32"/>
        <v>1559.5481250000005</v>
      </c>
      <c r="BU35" s="76">
        <f t="shared" si="33"/>
        <v>1039.6987500000002</v>
      </c>
      <c r="BV35" s="76">
        <f t="shared" si="34"/>
        <v>7151.31965277778</v>
      </c>
      <c r="BW35" s="173">
        <f t="shared" si="35"/>
        <v>85815.83583333336</v>
      </c>
      <c r="BX35" s="136"/>
      <c r="BY35" s="12"/>
    </row>
    <row r="36" spans="1:77" s="11" customFormat="1" ht="19.5" customHeight="1" x14ac:dyDescent="0.3">
      <c r="A36" s="68">
        <v>13</v>
      </c>
      <c r="B36" s="48" t="s">
        <v>233</v>
      </c>
      <c r="C36" s="48" t="s">
        <v>218</v>
      </c>
      <c r="D36" s="43" t="s">
        <v>61</v>
      </c>
      <c r="E36" s="93" t="s">
        <v>439</v>
      </c>
      <c r="F36" s="86"/>
      <c r="G36" s="87"/>
      <c r="H36" s="149"/>
      <c r="I36" s="86"/>
      <c r="J36" s="43" t="s">
        <v>65</v>
      </c>
      <c r="K36" s="43" t="s">
        <v>62</v>
      </c>
      <c r="L36" s="89">
        <v>4</v>
      </c>
      <c r="M36" s="43">
        <v>4.2300000000000004</v>
      </c>
      <c r="N36" s="108">
        <v>17697</v>
      </c>
      <c r="O36" s="76">
        <f t="shared" si="1"/>
        <v>74858.310000000012</v>
      </c>
      <c r="P36" s="43"/>
      <c r="Q36" s="43"/>
      <c r="R36" s="43"/>
      <c r="S36" s="43"/>
      <c r="T36" s="43">
        <v>1</v>
      </c>
      <c r="U36" s="43"/>
      <c r="V36" s="70"/>
      <c r="W36" s="70">
        <f t="shared" ref="W36:W67" si="37">SUM(Q36+T36)</f>
        <v>1</v>
      </c>
      <c r="X36" s="70"/>
      <c r="Y36" s="76">
        <f t="shared" si="5"/>
        <v>0</v>
      </c>
      <c r="Z36" s="76">
        <f t="shared" si="6"/>
        <v>0</v>
      </c>
      <c r="AA36" s="76">
        <f t="shared" si="7"/>
        <v>0</v>
      </c>
      <c r="AB36" s="76">
        <f t="shared" si="8"/>
        <v>0</v>
      </c>
      <c r="AC36" s="76">
        <f t="shared" si="9"/>
        <v>4158.795000000001</v>
      </c>
      <c r="AD36" s="76">
        <f t="shared" si="10"/>
        <v>0</v>
      </c>
      <c r="AE36" s="76">
        <f t="shared" si="11"/>
        <v>4158.795000000001</v>
      </c>
      <c r="AF36" s="76">
        <f t="shared" si="12"/>
        <v>1039.6987500000002</v>
      </c>
      <c r="AG36" s="101"/>
      <c r="AH36" s="76">
        <f t="shared" si="14"/>
        <v>196.63333333333333</v>
      </c>
      <c r="AI36" s="76">
        <f t="shared" si="15"/>
        <v>5395.1270833333347</v>
      </c>
      <c r="AJ36" s="100"/>
      <c r="AK36" s="100"/>
      <c r="AL36" s="100"/>
      <c r="AM36" s="100"/>
      <c r="AN36" s="78"/>
      <c r="AO36" s="99"/>
      <c r="AP36" s="78"/>
      <c r="AQ36" s="78"/>
      <c r="AR36" s="78"/>
      <c r="AS36" s="99"/>
      <c r="AT36" s="78"/>
      <c r="AU36" s="99"/>
      <c r="AV36" s="78"/>
      <c r="AW36" s="77"/>
      <c r="AX36" s="78"/>
      <c r="AY36" s="77"/>
      <c r="AZ36" s="78"/>
      <c r="BA36" s="100"/>
      <c r="BB36" s="177"/>
      <c r="BC36" s="177"/>
      <c r="BD36" s="177"/>
      <c r="BE36" s="78"/>
      <c r="BF36" s="43"/>
      <c r="BG36" s="43"/>
      <c r="BH36" s="43"/>
      <c r="BI36" s="76"/>
      <c r="BJ36" s="76"/>
      <c r="BK36" s="101"/>
      <c r="BL36" s="101"/>
      <c r="BM36" s="101"/>
      <c r="BN36" s="76"/>
      <c r="BO36" s="76"/>
      <c r="BP36" s="76"/>
      <c r="BQ36" s="101"/>
      <c r="BR36" s="76"/>
      <c r="BS36" s="76">
        <f t="shared" si="31"/>
        <v>4355.4283333333342</v>
      </c>
      <c r="BT36" s="76">
        <f t="shared" si="32"/>
        <v>0</v>
      </c>
      <c r="BU36" s="76">
        <f t="shared" si="33"/>
        <v>1039.6987500000002</v>
      </c>
      <c r="BV36" s="76">
        <f t="shared" si="34"/>
        <v>5395.1270833333347</v>
      </c>
      <c r="BW36" s="173">
        <f t="shared" si="35"/>
        <v>64741.525000000016</v>
      </c>
      <c r="BX36" s="3"/>
      <c r="BY36" s="12"/>
    </row>
    <row r="37" spans="1:77" s="129" customFormat="1" ht="19.5" customHeight="1" x14ac:dyDescent="0.3">
      <c r="A37" s="79">
        <v>14</v>
      </c>
      <c r="B37" s="69" t="s">
        <v>69</v>
      </c>
      <c r="C37" s="69" t="s">
        <v>70</v>
      </c>
      <c r="D37" s="70" t="s">
        <v>61</v>
      </c>
      <c r="E37" s="71" t="s">
        <v>289</v>
      </c>
      <c r="F37" s="86">
        <v>87</v>
      </c>
      <c r="G37" s="87">
        <v>43462</v>
      </c>
      <c r="H37" s="87">
        <v>45288</v>
      </c>
      <c r="I37" s="86" t="s">
        <v>184</v>
      </c>
      <c r="J37" s="70" t="s">
        <v>58</v>
      </c>
      <c r="K37" s="70" t="s">
        <v>64</v>
      </c>
      <c r="L37" s="74">
        <v>13.11</v>
      </c>
      <c r="M37" s="70">
        <v>5.16</v>
      </c>
      <c r="N37" s="75">
        <v>17697</v>
      </c>
      <c r="O37" s="76">
        <f t="shared" si="1"/>
        <v>91316.52</v>
      </c>
      <c r="P37" s="70"/>
      <c r="Q37" s="70">
        <v>10</v>
      </c>
      <c r="R37" s="70">
        <v>3</v>
      </c>
      <c r="S37" s="70"/>
      <c r="T37" s="70">
        <v>8</v>
      </c>
      <c r="U37" s="70"/>
      <c r="V37" s="70">
        <f t="shared" ref="V37:V68" si="38">SUM(P37+S37)</f>
        <v>0</v>
      </c>
      <c r="W37" s="70">
        <f t="shared" si="37"/>
        <v>18</v>
      </c>
      <c r="X37" s="70">
        <f t="shared" ref="X37:X68" si="39">SUM(R37+U37)</f>
        <v>3</v>
      </c>
      <c r="Y37" s="76">
        <f t="shared" si="5"/>
        <v>0</v>
      </c>
      <c r="Z37" s="76">
        <f t="shared" si="6"/>
        <v>50731.4</v>
      </c>
      <c r="AA37" s="76">
        <f t="shared" si="7"/>
        <v>15219.420000000002</v>
      </c>
      <c r="AB37" s="76">
        <f t="shared" si="8"/>
        <v>0</v>
      </c>
      <c r="AC37" s="76">
        <f t="shared" si="9"/>
        <v>40585.120000000003</v>
      </c>
      <c r="AD37" s="76">
        <f t="shared" si="10"/>
        <v>0</v>
      </c>
      <c r="AE37" s="76">
        <f t="shared" si="11"/>
        <v>106535.94</v>
      </c>
      <c r="AF37" s="76">
        <f t="shared" si="12"/>
        <v>26633.985000000001</v>
      </c>
      <c r="AG37" s="76">
        <f>(AE37+AF37)*10%</f>
        <v>13316.9925</v>
      </c>
      <c r="AH37" s="76">
        <f t="shared" si="14"/>
        <v>1573.0666666666666</v>
      </c>
      <c r="AI37" s="76">
        <f t="shared" si="15"/>
        <v>148059.98416666666</v>
      </c>
      <c r="AJ37" s="82"/>
      <c r="AK37" s="82"/>
      <c r="AL37" s="82"/>
      <c r="AM37" s="83"/>
      <c r="AN37" s="78">
        <f t="shared" ref="AN37:AN68" si="40">N37/18*AM37*40%</f>
        <v>0</v>
      </c>
      <c r="AO37" s="83"/>
      <c r="AP37" s="78">
        <f t="shared" ref="AP37:AP68" si="41">N37/18*AO37*50%</f>
        <v>0</v>
      </c>
      <c r="AQ37" s="78">
        <f t="shared" ref="AQ37:AR40" si="42">AM37+AO37</f>
        <v>0</v>
      </c>
      <c r="AR37" s="78">
        <f t="shared" si="42"/>
        <v>0</v>
      </c>
      <c r="AS37" s="83"/>
      <c r="AT37" s="78">
        <f t="shared" ref="AT37:AT68" si="43">N37/18*AS37*50%</f>
        <v>0</v>
      </c>
      <c r="AU37" s="78"/>
      <c r="AV37" s="78">
        <f t="shared" ref="AV37:AV68" si="44">N37/18*AU37*40%</f>
        <v>0</v>
      </c>
      <c r="AW37" s="77">
        <f t="shared" ref="AW37:AW68" si="45">AS37+AU37</f>
        <v>0</v>
      </c>
      <c r="AX37" s="78">
        <f t="shared" ref="AX37:AX68" si="46">AT37+AV37</f>
        <v>0</v>
      </c>
      <c r="AY37" s="77">
        <f t="shared" ref="AY37:AY68" si="47">AQ37+AW37</f>
        <v>0</v>
      </c>
      <c r="AZ37" s="78">
        <f t="shared" ref="AZ37:AZ68" si="48">AR37+AX37</f>
        <v>0</v>
      </c>
      <c r="BA37" s="84"/>
      <c r="BB37" s="84"/>
      <c r="BC37" s="85"/>
      <c r="BD37" s="84"/>
      <c r="BE37" s="78">
        <f t="shared" ref="BE37:BE68" si="49">SUM(N37*BB37)*50%+(N37*BC37)*60%+(N37*BD37)*60%</f>
        <v>0</v>
      </c>
      <c r="BF37" s="70"/>
      <c r="BG37" s="70"/>
      <c r="BH37" s="70"/>
      <c r="BI37" s="76">
        <f t="shared" ref="BI37:BI68" si="50">SUM(N37*BF37*20%)+(N37*BG37)*30%</f>
        <v>0</v>
      </c>
      <c r="BJ37" s="76">
        <f>V37+W37+X37</f>
        <v>21</v>
      </c>
      <c r="BK37" s="76">
        <f>(O37/18*BJ37)*1.25*30%</f>
        <v>39950.977499999994</v>
      </c>
      <c r="BL37" s="76"/>
      <c r="BM37" s="76">
        <f>(O37/18*BL37)*30%</f>
        <v>0</v>
      </c>
      <c r="BN37" s="76">
        <f t="shared" si="36"/>
        <v>21</v>
      </c>
      <c r="BO37" s="76">
        <f>(AE37+AF37)*40%</f>
        <v>53267.97</v>
      </c>
      <c r="BP37" s="76"/>
      <c r="BQ37" s="101">
        <f t="shared" ref="BQ37:BQ68" si="51">7079/18*BP37</f>
        <v>0</v>
      </c>
      <c r="BR37" s="76">
        <f t="shared" ref="BR37:BR68" si="52">AJ37+AK37+AL37+AZ37+BE37+BI37+BK37+BM37+BO37+BQ37</f>
        <v>93218.947499999995</v>
      </c>
      <c r="BS37" s="76">
        <f t="shared" si="31"/>
        <v>121425.99916666666</v>
      </c>
      <c r="BT37" s="76">
        <f t="shared" si="32"/>
        <v>39950.977499999994</v>
      </c>
      <c r="BU37" s="76">
        <f t="shared" si="33"/>
        <v>79901.955000000002</v>
      </c>
      <c r="BV37" s="76">
        <f t="shared" si="34"/>
        <v>241278.93166666664</v>
      </c>
      <c r="BW37" s="173">
        <f t="shared" si="35"/>
        <v>2895347.1799999997</v>
      </c>
      <c r="BX37" s="11" t="s">
        <v>266</v>
      </c>
    </row>
    <row r="38" spans="1:77" s="11" customFormat="1" ht="19.5" customHeight="1" x14ac:dyDescent="0.3">
      <c r="A38" s="68">
        <v>15</v>
      </c>
      <c r="B38" s="69" t="s">
        <v>69</v>
      </c>
      <c r="C38" s="69" t="s">
        <v>73</v>
      </c>
      <c r="D38" s="70" t="s">
        <v>61</v>
      </c>
      <c r="E38" s="71" t="s">
        <v>290</v>
      </c>
      <c r="F38" s="86">
        <v>87</v>
      </c>
      <c r="G38" s="87">
        <v>43462</v>
      </c>
      <c r="H38" s="87">
        <v>45288</v>
      </c>
      <c r="I38" s="86" t="s">
        <v>73</v>
      </c>
      <c r="J38" s="70" t="s">
        <v>58</v>
      </c>
      <c r="K38" s="70" t="s">
        <v>64</v>
      </c>
      <c r="L38" s="74">
        <v>13.11</v>
      </c>
      <c r="M38" s="70">
        <v>5.16</v>
      </c>
      <c r="N38" s="75">
        <v>17697</v>
      </c>
      <c r="O38" s="76">
        <f t="shared" si="1"/>
        <v>91316.52</v>
      </c>
      <c r="P38" s="70"/>
      <c r="Q38" s="70">
        <v>6</v>
      </c>
      <c r="R38" s="70"/>
      <c r="S38" s="70"/>
      <c r="T38" s="70"/>
      <c r="U38" s="70"/>
      <c r="V38" s="70">
        <f t="shared" si="38"/>
        <v>0</v>
      </c>
      <c r="W38" s="70">
        <f t="shared" si="37"/>
        <v>6</v>
      </c>
      <c r="X38" s="70">
        <f t="shared" si="39"/>
        <v>0</v>
      </c>
      <c r="Y38" s="76">
        <f t="shared" si="5"/>
        <v>0</v>
      </c>
      <c r="Z38" s="76">
        <f t="shared" si="6"/>
        <v>30438.840000000004</v>
      </c>
      <c r="AA38" s="76">
        <f t="shared" si="7"/>
        <v>0</v>
      </c>
      <c r="AB38" s="76">
        <f t="shared" si="8"/>
        <v>0</v>
      </c>
      <c r="AC38" s="76">
        <f t="shared" si="9"/>
        <v>0</v>
      </c>
      <c r="AD38" s="76">
        <f t="shared" si="10"/>
        <v>0</v>
      </c>
      <c r="AE38" s="76">
        <f t="shared" si="11"/>
        <v>30438.840000000004</v>
      </c>
      <c r="AF38" s="76">
        <f t="shared" si="12"/>
        <v>7609.7100000000009</v>
      </c>
      <c r="AG38" s="76">
        <f>(AE38+AF38)*10%</f>
        <v>3804.8550000000005</v>
      </c>
      <c r="AH38" s="76">
        <f t="shared" si="14"/>
        <v>0</v>
      </c>
      <c r="AI38" s="76">
        <f t="shared" si="15"/>
        <v>41853.405000000006</v>
      </c>
      <c r="AJ38" s="82"/>
      <c r="AK38" s="82"/>
      <c r="AL38" s="82"/>
      <c r="AM38" s="83"/>
      <c r="AN38" s="78">
        <f t="shared" si="40"/>
        <v>0</v>
      </c>
      <c r="AO38" s="83"/>
      <c r="AP38" s="78">
        <f t="shared" si="41"/>
        <v>0</v>
      </c>
      <c r="AQ38" s="78">
        <f t="shared" si="42"/>
        <v>0</v>
      </c>
      <c r="AR38" s="78">
        <f t="shared" si="42"/>
        <v>0</v>
      </c>
      <c r="AS38" s="83"/>
      <c r="AT38" s="78">
        <f t="shared" si="43"/>
        <v>0</v>
      </c>
      <c r="AU38" s="78"/>
      <c r="AV38" s="78">
        <f t="shared" si="44"/>
        <v>0</v>
      </c>
      <c r="AW38" s="77">
        <f t="shared" si="45"/>
        <v>0</v>
      </c>
      <c r="AX38" s="78">
        <f t="shared" si="46"/>
        <v>0</v>
      </c>
      <c r="AY38" s="77">
        <f t="shared" si="47"/>
        <v>0</v>
      </c>
      <c r="AZ38" s="78">
        <f t="shared" si="48"/>
        <v>0</v>
      </c>
      <c r="BA38" s="84"/>
      <c r="BB38" s="84"/>
      <c r="BC38" s="85"/>
      <c r="BD38" s="84"/>
      <c r="BE38" s="78">
        <f t="shared" si="49"/>
        <v>0</v>
      </c>
      <c r="BF38" s="70"/>
      <c r="BG38" s="70"/>
      <c r="BH38" s="70"/>
      <c r="BI38" s="76">
        <f t="shared" si="50"/>
        <v>0</v>
      </c>
      <c r="BJ38" s="76">
        <f>V38+W38+X38</f>
        <v>6</v>
      </c>
      <c r="BK38" s="76">
        <f>(O38/18*BJ38)*1.25*30%</f>
        <v>11414.565000000001</v>
      </c>
      <c r="BL38" s="76"/>
      <c r="BM38" s="76">
        <f>(O38/18*BL38)*30%</f>
        <v>0</v>
      </c>
      <c r="BN38" s="76">
        <f t="shared" si="36"/>
        <v>6</v>
      </c>
      <c r="BO38" s="76">
        <f>(AE38+AF38)*40%</f>
        <v>15219.420000000002</v>
      </c>
      <c r="BP38" s="76"/>
      <c r="BQ38" s="101">
        <f t="shared" si="51"/>
        <v>0</v>
      </c>
      <c r="BR38" s="76">
        <f t="shared" si="52"/>
        <v>26633.985000000001</v>
      </c>
      <c r="BS38" s="76">
        <f t="shared" si="31"/>
        <v>34243.695000000007</v>
      </c>
      <c r="BT38" s="76">
        <f t="shared" si="32"/>
        <v>11414.565000000001</v>
      </c>
      <c r="BU38" s="76">
        <f t="shared" si="33"/>
        <v>22829.130000000005</v>
      </c>
      <c r="BV38" s="76">
        <f t="shared" si="34"/>
        <v>68487.390000000014</v>
      </c>
      <c r="BW38" s="173">
        <f t="shared" si="35"/>
        <v>821848.68000000017</v>
      </c>
      <c r="BX38" s="11" t="s">
        <v>266</v>
      </c>
    </row>
    <row r="39" spans="1:77" s="129" customFormat="1" ht="19.5" customHeight="1" x14ac:dyDescent="0.3">
      <c r="A39" s="79">
        <v>16</v>
      </c>
      <c r="B39" s="69" t="s">
        <v>69</v>
      </c>
      <c r="C39" s="72" t="s">
        <v>335</v>
      </c>
      <c r="D39" s="70" t="s">
        <v>61</v>
      </c>
      <c r="E39" s="71" t="s">
        <v>289</v>
      </c>
      <c r="F39" s="86">
        <v>87</v>
      </c>
      <c r="G39" s="87">
        <v>43462</v>
      </c>
      <c r="H39" s="87">
        <v>45288</v>
      </c>
      <c r="I39" s="86" t="s">
        <v>184</v>
      </c>
      <c r="J39" s="43" t="s">
        <v>58</v>
      </c>
      <c r="K39" s="70" t="s">
        <v>64</v>
      </c>
      <c r="L39" s="74">
        <v>13.11</v>
      </c>
      <c r="M39" s="70">
        <v>5.16</v>
      </c>
      <c r="N39" s="108">
        <v>17697</v>
      </c>
      <c r="O39" s="76">
        <f t="shared" si="1"/>
        <v>91316.52</v>
      </c>
      <c r="P39" s="70"/>
      <c r="Q39" s="70"/>
      <c r="R39" s="70">
        <v>2</v>
      </c>
      <c r="S39" s="70"/>
      <c r="T39" s="70"/>
      <c r="U39" s="70"/>
      <c r="V39" s="70">
        <f t="shared" si="38"/>
        <v>0</v>
      </c>
      <c r="W39" s="70">
        <f t="shared" si="37"/>
        <v>0</v>
      </c>
      <c r="X39" s="70">
        <f t="shared" si="39"/>
        <v>2</v>
      </c>
      <c r="Y39" s="76">
        <f t="shared" si="5"/>
        <v>0</v>
      </c>
      <c r="Z39" s="76">
        <f t="shared" si="6"/>
        <v>0</v>
      </c>
      <c r="AA39" s="76">
        <f t="shared" si="7"/>
        <v>10146.280000000001</v>
      </c>
      <c r="AB39" s="76">
        <f t="shared" si="8"/>
        <v>0</v>
      </c>
      <c r="AC39" s="76">
        <f t="shared" si="9"/>
        <v>0</v>
      </c>
      <c r="AD39" s="76">
        <f t="shared" si="10"/>
        <v>0</v>
      </c>
      <c r="AE39" s="76">
        <f t="shared" si="11"/>
        <v>10146.280000000001</v>
      </c>
      <c r="AF39" s="76">
        <f t="shared" si="12"/>
        <v>2536.5700000000002</v>
      </c>
      <c r="AG39" s="101">
        <f>(AE39+AF39)*10%</f>
        <v>1268.2850000000001</v>
      </c>
      <c r="AH39" s="76">
        <f t="shared" si="14"/>
        <v>0</v>
      </c>
      <c r="AI39" s="76">
        <f t="shared" si="15"/>
        <v>13951.135000000002</v>
      </c>
      <c r="AJ39" s="84"/>
      <c r="AK39" s="84"/>
      <c r="AL39" s="84"/>
      <c r="AM39" s="83"/>
      <c r="AN39" s="78">
        <f t="shared" si="40"/>
        <v>0</v>
      </c>
      <c r="AO39" s="83"/>
      <c r="AP39" s="78">
        <f t="shared" si="41"/>
        <v>0</v>
      </c>
      <c r="AQ39" s="78">
        <f t="shared" si="42"/>
        <v>0</v>
      </c>
      <c r="AR39" s="78">
        <f t="shared" si="42"/>
        <v>0</v>
      </c>
      <c r="AS39" s="83"/>
      <c r="AT39" s="78">
        <f t="shared" si="43"/>
        <v>0</v>
      </c>
      <c r="AU39" s="78"/>
      <c r="AV39" s="78">
        <f t="shared" si="44"/>
        <v>0</v>
      </c>
      <c r="AW39" s="77">
        <f t="shared" si="45"/>
        <v>0</v>
      </c>
      <c r="AX39" s="78">
        <f t="shared" si="46"/>
        <v>0</v>
      </c>
      <c r="AY39" s="77">
        <f t="shared" si="47"/>
        <v>0</v>
      </c>
      <c r="AZ39" s="78">
        <f t="shared" si="48"/>
        <v>0</v>
      </c>
      <c r="BA39" s="84"/>
      <c r="BB39" s="84"/>
      <c r="BC39" s="85"/>
      <c r="BD39" s="84"/>
      <c r="BE39" s="78">
        <f t="shared" si="49"/>
        <v>0</v>
      </c>
      <c r="BF39" s="70"/>
      <c r="BG39" s="70"/>
      <c r="BH39" s="70"/>
      <c r="BI39" s="76">
        <f t="shared" si="50"/>
        <v>0</v>
      </c>
      <c r="BJ39" s="76">
        <f>V39+W39+X39</f>
        <v>2</v>
      </c>
      <c r="BK39" s="76">
        <f>(O39/18*BJ39)*1.25*30%</f>
        <v>3804.855</v>
      </c>
      <c r="BL39" s="76"/>
      <c r="BM39" s="76">
        <f>(O39/18*BL39)*30%</f>
        <v>0</v>
      </c>
      <c r="BN39" s="76">
        <f t="shared" si="36"/>
        <v>2</v>
      </c>
      <c r="BO39" s="76">
        <f>(AE39+AF39)*40%</f>
        <v>5073.1400000000003</v>
      </c>
      <c r="BP39" s="76"/>
      <c r="BQ39" s="101">
        <f t="shared" si="51"/>
        <v>0</v>
      </c>
      <c r="BR39" s="76">
        <f t="shared" si="52"/>
        <v>8877.9950000000008</v>
      </c>
      <c r="BS39" s="76">
        <f t="shared" si="31"/>
        <v>11414.565000000001</v>
      </c>
      <c r="BT39" s="76">
        <f t="shared" si="32"/>
        <v>3804.855</v>
      </c>
      <c r="BU39" s="76">
        <f t="shared" si="33"/>
        <v>7609.7100000000009</v>
      </c>
      <c r="BV39" s="76">
        <f t="shared" si="34"/>
        <v>22829.130000000005</v>
      </c>
      <c r="BW39" s="173">
        <f t="shared" si="35"/>
        <v>273949.56000000006</v>
      </c>
      <c r="BX39" s="11" t="s">
        <v>266</v>
      </c>
    </row>
    <row r="40" spans="1:77" s="7" customFormat="1" ht="19.5" customHeight="1" x14ac:dyDescent="0.3">
      <c r="A40" s="68">
        <v>17</v>
      </c>
      <c r="B40" s="69" t="s">
        <v>69</v>
      </c>
      <c r="C40" s="72" t="s">
        <v>341</v>
      </c>
      <c r="D40" s="70" t="s">
        <v>61</v>
      </c>
      <c r="E40" s="71" t="s">
        <v>289</v>
      </c>
      <c r="F40" s="86">
        <v>87</v>
      </c>
      <c r="G40" s="87">
        <v>43462</v>
      </c>
      <c r="H40" s="87">
        <v>45288</v>
      </c>
      <c r="I40" s="86" t="s">
        <v>184</v>
      </c>
      <c r="J40" s="43" t="s">
        <v>58</v>
      </c>
      <c r="K40" s="70" t="s">
        <v>64</v>
      </c>
      <c r="L40" s="74">
        <v>13.11</v>
      </c>
      <c r="M40" s="70">
        <v>5.16</v>
      </c>
      <c r="N40" s="108">
        <v>17697</v>
      </c>
      <c r="O40" s="76">
        <f t="shared" si="1"/>
        <v>91316.52</v>
      </c>
      <c r="P40" s="70"/>
      <c r="Q40" s="70">
        <v>1</v>
      </c>
      <c r="R40" s="70"/>
      <c r="S40" s="70"/>
      <c r="T40" s="70">
        <v>1</v>
      </c>
      <c r="U40" s="70"/>
      <c r="V40" s="70">
        <f t="shared" si="38"/>
        <v>0</v>
      </c>
      <c r="W40" s="70">
        <f t="shared" si="37"/>
        <v>2</v>
      </c>
      <c r="X40" s="70">
        <f t="shared" si="39"/>
        <v>0</v>
      </c>
      <c r="Y40" s="76">
        <f t="shared" si="5"/>
        <v>0</v>
      </c>
      <c r="Z40" s="76">
        <f t="shared" si="6"/>
        <v>5073.1400000000003</v>
      </c>
      <c r="AA40" s="76">
        <f t="shared" si="7"/>
        <v>0</v>
      </c>
      <c r="AB40" s="76">
        <f t="shared" si="8"/>
        <v>0</v>
      </c>
      <c r="AC40" s="76">
        <f t="shared" si="9"/>
        <v>5073.1400000000003</v>
      </c>
      <c r="AD40" s="76">
        <f t="shared" si="10"/>
        <v>0</v>
      </c>
      <c r="AE40" s="76">
        <f t="shared" si="11"/>
        <v>10146.280000000001</v>
      </c>
      <c r="AF40" s="76">
        <f t="shared" si="12"/>
        <v>2536.5700000000002</v>
      </c>
      <c r="AG40" s="101">
        <f>(AE40+AF40)*10%</f>
        <v>1268.2850000000001</v>
      </c>
      <c r="AH40" s="76">
        <f t="shared" si="14"/>
        <v>196.63333333333333</v>
      </c>
      <c r="AI40" s="76">
        <f t="shared" si="15"/>
        <v>14147.768333333333</v>
      </c>
      <c r="AJ40" s="84"/>
      <c r="AK40" s="84"/>
      <c r="AL40" s="84"/>
      <c r="AM40" s="83"/>
      <c r="AN40" s="78">
        <f t="shared" si="40"/>
        <v>0</v>
      </c>
      <c r="AO40" s="83"/>
      <c r="AP40" s="78">
        <f t="shared" si="41"/>
        <v>0</v>
      </c>
      <c r="AQ40" s="78">
        <f t="shared" si="42"/>
        <v>0</v>
      </c>
      <c r="AR40" s="78">
        <f t="shared" si="42"/>
        <v>0</v>
      </c>
      <c r="AS40" s="83"/>
      <c r="AT40" s="78">
        <f t="shared" si="43"/>
        <v>0</v>
      </c>
      <c r="AU40" s="78"/>
      <c r="AV40" s="78">
        <f t="shared" si="44"/>
        <v>0</v>
      </c>
      <c r="AW40" s="77">
        <f t="shared" si="45"/>
        <v>0</v>
      </c>
      <c r="AX40" s="78">
        <f t="shared" si="46"/>
        <v>0</v>
      </c>
      <c r="AY40" s="77">
        <f t="shared" si="47"/>
        <v>0</v>
      </c>
      <c r="AZ40" s="78">
        <f t="shared" si="48"/>
        <v>0</v>
      </c>
      <c r="BA40" s="84"/>
      <c r="BB40" s="84"/>
      <c r="BC40" s="85"/>
      <c r="BD40" s="84"/>
      <c r="BE40" s="78">
        <f t="shared" si="49"/>
        <v>0</v>
      </c>
      <c r="BF40" s="70"/>
      <c r="BG40" s="70"/>
      <c r="BH40" s="70"/>
      <c r="BI40" s="76">
        <f t="shared" si="50"/>
        <v>0</v>
      </c>
      <c r="BJ40" s="76">
        <f>V40+W40+X40</f>
        <v>2</v>
      </c>
      <c r="BK40" s="76">
        <f>(O40/18*BJ40)*1.25*30%</f>
        <v>3804.855</v>
      </c>
      <c r="BL40" s="76"/>
      <c r="BM40" s="76">
        <f>(O40/18*BL40)*30%</f>
        <v>0</v>
      </c>
      <c r="BN40" s="76">
        <f t="shared" si="36"/>
        <v>2</v>
      </c>
      <c r="BO40" s="76">
        <f>(AE40+AF40)*40%</f>
        <v>5073.1400000000003</v>
      </c>
      <c r="BP40" s="76"/>
      <c r="BQ40" s="101">
        <f t="shared" si="51"/>
        <v>0</v>
      </c>
      <c r="BR40" s="76">
        <f t="shared" si="52"/>
        <v>8877.9950000000008</v>
      </c>
      <c r="BS40" s="76">
        <f t="shared" si="31"/>
        <v>11611.198333333334</v>
      </c>
      <c r="BT40" s="76">
        <f t="shared" si="32"/>
        <v>3804.855</v>
      </c>
      <c r="BU40" s="76">
        <f t="shared" si="33"/>
        <v>7609.7100000000009</v>
      </c>
      <c r="BV40" s="76">
        <f t="shared" si="34"/>
        <v>23025.763333333336</v>
      </c>
      <c r="BW40" s="173">
        <f t="shared" si="35"/>
        <v>276309.16000000003</v>
      </c>
      <c r="BX40" s="11" t="s">
        <v>266</v>
      </c>
    </row>
    <row r="41" spans="1:77" s="135" customFormat="1" ht="19.5" customHeight="1" x14ac:dyDescent="0.3">
      <c r="A41" s="79">
        <v>18</v>
      </c>
      <c r="B41" s="69" t="s">
        <v>429</v>
      </c>
      <c r="C41" s="69" t="s">
        <v>432</v>
      </c>
      <c r="D41" s="70" t="s">
        <v>61</v>
      </c>
      <c r="E41" s="71" t="s">
        <v>433</v>
      </c>
      <c r="F41" s="86"/>
      <c r="G41" s="87">
        <v>42563</v>
      </c>
      <c r="H41" s="87">
        <v>44389</v>
      </c>
      <c r="I41" s="86" t="s">
        <v>179</v>
      </c>
      <c r="J41" s="70">
        <v>2</v>
      </c>
      <c r="K41" s="70" t="s">
        <v>68</v>
      </c>
      <c r="L41" s="74">
        <v>10</v>
      </c>
      <c r="M41" s="70">
        <v>4.8099999999999996</v>
      </c>
      <c r="N41" s="75">
        <v>17697</v>
      </c>
      <c r="O41" s="76">
        <f t="shared" si="1"/>
        <v>85122.569999999992</v>
      </c>
      <c r="P41" s="70"/>
      <c r="Q41" s="70">
        <v>15</v>
      </c>
      <c r="R41" s="70">
        <v>3</v>
      </c>
      <c r="S41" s="70"/>
      <c r="T41" s="70">
        <v>3</v>
      </c>
      <c r="U41" s="70"/>
      <c r="V41" s="70">
        <f t="shared" si="38"/>
        <v>0</v>
      </c>
      <c r="W41" s="70">
        <f t="shared" si="37"/>
        <v>18</v>
      </c>
      <c r="X41" s="70">
        <f t="shared" si="39"/>
        <v>3</v>
      </c>
      <c r="Y41" s="76">
        <f t="shared" si="5"/>
        <v>0</v>
      </c>
      <c r="Z41" s="76">
        <f t="shared" si="6"/>
        <v>70935.474999999991</v>
      </c>
      <c r="AA41" s="76">
        <f t="shared" si="7"/>
        <v>14187.094999999998</v>
      </c>
      <c r="AB41" s="76">
        <f t="shared" si="8"/>
        <v>0</v>
      </c>
      <c r="AC41" s="76">
        <f t="shared" si="9"/>
        <v>14187.094999999998</v>
      </c>
      <c r="AD41" s="76">
        <f t="shared" si="10"/>
        <v>0</v>
      </c>
      <c r="AE41" s="76">
        <f t="shared" si="11"/>
        <v>99309.664999999994</v>
      </c>
      <c r="AF41" s="76">
        <f t="shared" si="12"/>
        <v>24827.416249999998</v>
      </c>
      <c r="AG41" s="76">
        <f>(AE41+AF41)*10%</f>
        <v>12413.708124999999</v>
      </c>
      <c r="AH41" s="76">
        <f t="shared" si="14"/>
        <v>589.9</v>
      </c>
      <c r="AI41" s="76">
        <f t="shared" si="15"/>
        <v>137140.68937499999</v>
      </c>
      <c r="AJ41" s="82"/>
      <c r="AK41" s="82"/>
      <c r="AL41" s="82"/>
      <c r="AM41" s="83"/>
      <c r="AN41" s="78">
        <f t="shared" si="40"/>
        <v>0</v>
      </c>
      <c r="AO41" s="83"/>
      <c r="AP41" s="78">
        <f t="shared" si="41"/>
        <v>0</v>
      </c>
      <c r="AQ41" s="78"/>
      <c r="AR41" s="78">
        <f t="shared" ref="AR41:AR72" si="53">AN41+AP41</f>
        <v>0</v>
      </c>
      <c r="AS41" s="83"/>
      <c r="AT41" s="78">
        <f t="shared" si="43"/>
        <v>0</v>
      </c>
      <c r="AU41" s="78">
        <v>20.5</v>
      </c>
      <c r="AV41" s="78">
        <f t="shared" si="44"/>
        <v>8061.9666666666662</v>
      </c>
      <c r="AW41" s="77">
        <f t="shared" si="45"/>
        <v>20.5</v>
      </c>
      <c r="AX41" s="78">
        <f t="shared" si="46"/>
        <v>8061.9666666666662</v>
      </c>
      <c r="AY41" s="77">
        <f t="shared" si="47"/>
        <v>20.5</v>
      </c>
      <c r="AZ41" s="78">
        <f t="shared" si="48"/>
        <v>8061.9666666666662</v>
      </c>
      <c r="BA41" s="84"/>
      <c r="BB41" s="84"/>
      <c r="BC41" s="85"/>
      <c r="BD41" s="84"/>
      <c r="BE41" s="78">
        <f t="shared" si="49"/>
        <v>0</v>
      </c>
      <c r="BF41" s="70"/>
      <c r="BG41" s="70"/>
      <c r="BH41" s="70"/>
      <c r="BI41" s="76">
        <f t="shared" si="50"/>
        <v>0</v>
      </c>
      <c r="BJ41" s="76">
        <f>V41+W41+X41</f>
        <v>21</v>
      </c>
      <c r="BK41" s="76">
        <f>(O41/18*BJ41)*1.25*30%</f>
        <v>37241.124374999992</v>
      </c>
      <c r="BL41" s="76"/>
      <c r="BM41" s="76">
        <f>(O41/18*BL41)*30%</f>
        <v>0</v>
      </c>
      <c r="BN41" s="76"/>
      <c r="BO41" s="76"/>
      <c r="BP41" s="76"/>
      <c r="BQ41" s="101">
        <f t="shared" si="51"/>
        <v>0</v>
      </c>
      <c r="BR41" s="76">
        <f t="shared" si="52"/>
        <v>45303.091041666659</v>
      </c>
      <c r="BS41" s="76">
        <f t="shared" si="31"/>
        <v>112313.27312499999</v>
      </c>
      <c r="BT41" s="76">
        <f t="shared" si="32"/>
        <v>45303.091041666659</v>
      </c>
      <c r="BU41" s="76">
        <f t="shared" si="33"/>
        <v>24827.416249999998</v>
      </c>
      <c r="BV41" s="76">
        <f t="shared" si="34"/>
        <v>182443.78041666665</v>
      </c>
      <c r="BW41" s="173">
        <f t="shared" si="35"/>
        <v>2189325.3649999998</v>
      </c>
      <c r="BX41" s="129"/>
    </row>
    <row r="42" spans="1:77" s="11" customFormat="1" ht="19.5" customHeight="1" x14ac:dyDescent="0.3">
      <c r="A42" s="68">
        <v>19</v>
      </c>
      <c r="B42" s="48" t="s">
        <v>235</v>
      </c>
      <c r="C42" s="48" t="s">
        <v>330</v>
      </c>
      <c r="D42" s="43" t="s">
        <v>236</v>
      </c>
      <c r="E42" s="93" t="s">
        <v>277</v>
      </c>
      <c r="F42" s="86"/>
      <c r="G42" s="87"/>
      <c r="H42" s="104"/>
      <c r="I42" s="86"/>
      <c r="J42" s="43" t="s">
        <v>65</v>
      </c>
      <c r="K42" s="43" t="s">
        <v>83</v>
      </c>
      <c r="L42" s="89">
        <v>22</v>
      </c>
      <c r="M42" s="43">
        <v>3.69</v>
      </c>
      <c r="N42" s="108">
        <v>17697</v>
      </c>
      <c r="O42" s="76">
        <f t="shared" si="1"/>
        <v>65301.93</v>
      </c>
      <c r="P42" s="43"/>
      <c r="Q42" s="43"/>
      <c r="R42" s="43"/>
      <c r="S42" s="43"/>
      <c r="T42" s="43">
        <v>1</v>
      </c>
      <c r="U42" s="43"/>
      <c r="V42" s="70">
        <f t="shared" si="38"/>
        <v>0</v>
      </c>
      <c r="W42" s="70">
        <f t="shared" si="37"/>
        <v>1</v>
      </c>
      <c r="X42" s="70">
        <f t="shared" si="39"/>
        <v>0</v>
      </c>
      <c r="Y42" s="76">
        <f t="shared" si="5"/>
        <v>0</v>
      </c>
      <c r="Z42" s="76">
        <f t="shared" si="6"/>
        <v>0</v>
      </c>
      <c r="AA42" s="76">
        <f t="shared" si="7"/>
        <v>0</v>
      </c>
      <c r="AB42" s="76">
        <f t="shared" si="8"/>
        <v>0</v>
      </c>
      <c r="AC42" s="76">
        <f t="shared" si="9"/>
        <v>3627.8850000000002</v>
      </c>
      <c r="AD42" s="76">
        <f t="shared" si="10"/>
        <v>0</v>
      </c>
      <c r="AE42" s="76">
        <f t="shared" si="11"/>
        <v>3627.8850000000002</v>
      </c>
      <c r="AF42" s="76">
        <f t="shared" si="12"/>
        <v>906.97125000000005</v>
      </c>
      <c r="AG42" s="101"/>
      <c r="AH42" s="76">
        <f t="shared" si="14"/>
        <v>196.63333333333333</v>
      </c>
      <c r="AI42" s="76">
        <f t="shared" si="15"/>
        <v>4731.4895833333339</v>
      </c>
      <c r="AJ42" s="100"/>
      <c r="AK42" s="100"/>
      <c r="AL42" s="100"/>
      <c r="AM42" s="99"/>
      <c r="AN42" s="78">
        <f t="shared" si="40"/>
        <v>0</v>
      </c>
      <c r="AO42" s="99"/>
      <c r="AP42" s="78">
        <f t="shared" si="41"/>
        <v>0</v>
      </c>
      <c r="AQ42" s="78"/>
      <c r="AR42" s="78">
        <f t="shared" si="53"/>
        <v>0</v>
      </c>
      <c r="AS42" s="99"/>
      <c r="AT42" s="78">
        <f t="shared" si="43"/>
        <v>0</v>
      </c>
      <c r="AU42" s="99"/>
      <c r="AV42" s="78">
        <f t="shared" si="44"/>
        <v>0</v>
      </c>
      <c r="AW42" s="77">
        <f t="shared" si="45"/>
        <v>0</v>
      </c>
      <c r="AX42" s="78">
        <f t="shared" si="46"/>
        <v>0</v>
      </c>
      <c r="AY42" s="77">
        <f t="shared" si="47"/>
        <v>0</v>
      </c>
      <c r="AZ42" s="78">
        <f t="shared" si="48"/>
        <v>0</v>
      </c>
      <c r="BA42" s="100"/>
      <c r="BB42" s="177"/>
      <c r="BC42" s="177"/>
      <c r="BD42" s="177"/>
      <c r="BE42" s="78">
        <f t="shared" si="49"/>
        <v>0</v>
      </c>
      <c r="BF42" s="43"/>
      <c r="BG42" s="43"/>
      <c r="BH42" s="101"/>
      <c r="BI42" s="76">
        <f t="shared" si="50"/>
        <v>0</v>
      </c>
      <c r="BJ42" s="76"/>
      <c r="BK42" s="101"/>
      <c r="BL42" s="102"/>
      <c r="BM42" s="101"/>
      <c r="BN42" s="76"/>
      <c r="BO42" s="76"/>
      <c r="BP42" s="102"/>
      <c r="BQ42" s="101">
        <f t="shared" si="51"/>
        <v>0</v>
      </c>
      <c r="BR42" s="76">
        <f t="shared" si="52"/>
        <v>0</v>
      </c>
      <c r="BS42" s="76">
        <f t="shared" si="31"/>
        <v>3824.5183333333334</v>
      </c>
      <c r="BT42" s="76">
        <f t="shared" si="32"/>
        <v>0</v>
      </c>
      <c r="BU42" s="76">
        <f t="shared" si="33"/>
        <v>906.97125000000005</v>
      </c>
      <c r="BV42" s="76">
        <f t="shared" si="34"/>
        <v>4731.4895833333339</v>
      </c>
      <c r="BW42" s="173">
        <f t="shared" si="35"/>
        <v>56777.875000000007</v>
      </c>
      <c r="BX42" s="1"/>
    </row>
    <row r="43" spans="1:77" s="7" customFormat="1" ht="19.5" customHeight="1" x14ac:dyDescent="0.3">
      <c r="A43" s="79">
        <v>20</v>
      </c>
      <c r="B43" s="203" t="s">
        <v>180</v>
      </c>
      <c r="C43" s="48" t="s">
        <v>88</v>
      </c>
      <c r="D43" s="43" t="s">
        <v>61</v>
      </c>
      <c r="E43" s="93" t="s">
        <v>361</v>
      </c>
      <c r="F43" s="97"/>
      <c r="G43" s="98"/>
      <c r="H43" s="98"/>
      <c r="I43" s="97"/>
      <c r="J43" s="43" t="s">
        <v>65</v>
      </c>
      <c r="K43" s="43" t="s">
        <v>62</v>
      </c>
      <c r="L43" s="89">
        <v>5.0199999999999996</v>
      </c>
      <c r="M43" s="89">
        <v>4.2699999999999996</v>
      </c>
      <c r="N43" s="75">
        <v>17697</v>
      </c>
      <c r="O43" s="76">
        <f t="shared" si="1"/>
        <v>75566.189999999988</v>
      </c>
      <c r="P43" s="43">
        <v>6</v>
      </c>
      <c r="Q43" s="43"/>
      <c r="R43" s="43"/>
      <c r="S43" s="43"/>
      <c r="T43" s="43"/>
      <c r="U43" s="43"/>
      <c r="V43" s="70">
        <f t="shared" si="38"/>
        <v>6</v>
      </c>
      <c r="W43" s="70">
        <f t="shared" si="37"/>
        <v>0</v>
      </c>
      <c r="X43" s="70">
        <f t="shared" si="39"/>
        <v>0</v>
      </c>
      <c r="Y43" s="76">
        <f t="shared" si="5"/>
        <v>25188.729999999996</v>
      </c>
      <c r="Z43" s="76">
        <f t="shared" si="6"/>
        <v>0</v>
      </c>
      <c r="AA43" s="76">
        <f t="shared" si="7"/>
        <v>0</v>
      </c>
      <c r="AB43" s="76">
        <f t="shared" si="8"/>
        <v>0</v>
      </c>
      <c r="AC43" s="76">
        <f t="shared" si="9"/>
        <v>0</v>
      </c>
      <c r="AD43" s="76">
        <f t="shared" si="10"/>
        <v>0</v>
      </c>
      <c r="AE43" s="76">
        <f t="shared" si="11"/>
        <v>25188.729999999996</v>
      </c>
      <c r="AF43" s="76">
        <f t="shared" si="12"/>
        <v>6297.182499999999</v>
      </c>
      <c r="AG43" s="76"/>
      <c r="AH43" s="76">
        <f t="shared" si="14"/>
        <v>0</v>
      </c>
      <c r="AI43" s="76">
        <f t="shared" si="15"/>
        <v>31485.912499999995</v>
      </c>
      <c r="AJ43" s="82"/>
      <c r="AK43" s="82"/>
      <c r="AL43" s="82"/>
      <c r="AM43" s="99"/>
      <c r="AN43" s="78">
        <f t="shared" si="40"/>
        <v>0</v>
      </c>
      <c r="AO43" s="99"/>
      <c r="AP43" s="78">
        <f t="shared" si="41"/>
        <v>0</v>
      </c>
      <c r="AQ43" s="78">
        <f t="shared" ref="AQ43:AQ53" si="54">AM43+AO43</f>
        <v>0</v>
      </c>
      <c r="AR43" s="78">
        <f t="shared" si="53"/>
        <v>0</v>
      </c>
      <c r="AS43" s="99"/>
      <c r="AT43" s="78">
        <f t="shared" si="43"/>
        <v>0</v>
      </c>
      <c r="AU43" s="99"/>
      <c r="AV43" s="78">
        <f t="shared" si="44"/>
        <v>0</v>
      </c>
      <c r="AW43" s="77">
        <f t="shared" si="45"/>
        <v>0</v>
      </c>
      <c r="AX43" s="78">
        <f t="shared" si="46"/>
        <v>0</v>
      </c>
      <c r="AY43" s="77">
        <f t="shared" si="47"/>
        <v>0</v>
      </c>
      <c r="AZ43" s="78">
        <f t="shared" si="48"/>
        <v>0</v>
      </c>
      <c r="BA43" s="100"/>
      <c r="BB43" s="177"/>
      <c r="BC43" s="177"/>
      <c r="BD43" s="177"/>
      <c r="BE43" s="78">
        <f t="shared" si="49"/>
        <v>0</v>
      </c>
      <c r="BF43" s="43"/>
      <c r="BG43" s="43"/>
      <c r="BH43" s="101">
        <f>SUM(N43*BF43*20%)+(N43*BG43)*30%</f>
        <v>0</v>
      </c>
      <c r="BI43" s="76">
        <f t="shared" si="50"/>
        <v>0</v>
      </c>
      <c r="BJ43" s="76"/>
      <c r="BK43" s="76">
        <f>(O43/18*BJ43)*1.25*30%</f>
        <v>0</v>
      </c>
      <c r="BL43" s="102"/>
      <c r="BM43" s="101">
        <f t="shared" ref="BM43:BM55" si="55">(O43/18*BL43)*30%</f>
        <v>0</v>
      </c>
      <c r="BN43" s="76"/>
      <c r="BO43" s="76"/>
      <c r="BP43" s="102"/>
      <c r="BQ43" s="101">
        <f t="shared" si="51"/>
        <v>0</v>
      </c>
      <c r="BR43" s="76">
        <f t="shared" si="52"/>
        <v>0</v>
      </c>
      <c r="BS43" s="76">
        <f t="shared" si="31"/>
        <v>25188.729999999996</v>
      </c>
      <c r="BT43" s="76">
        <f t="shared" si="32"/>
        <v>0</v>
      </c>
      <c r="BU43" s="76">
        <f t="shared" si="33"/>
        <v>6297.182499999999</v>
      </c>
      <c r="BV43" s="76">
        <f t="shared" si="34"/>
        <v>31485.912499999995</v>
      </c>
      <c r="BW43" s="173">
        <f t="shared" si="35"/>
        <v>377830.94999999995</v>
      </c>
      <c r="BX43" s="2"/>
    </row>
    <row r="44" spans="1:77" s="3" customFormat="1" ht="19.5" customHeight="1" x14ac:dyDescent="0.3">
      <c r="A44" s="68">
        <v>21</v>
      </c>
      <c r="B44" s="48" t="s">
        <v>180</v>
      </c>
      <c r="C44" s="48" t="s">
        <v>237</v>
      </c>
      <c r="D44" s="43" t="s">
        <v>61</v>
      </c>
      <c r="E44" s="93" t="s">
        <v>216</v>
      </c>
      <c r="F44" s="97"/>
      <c r="G44" s="98"/>
      <c r="H44" s="98"/>
      <c r="I44" s="97"/>
      <c r="J44" s="43" t="s">
        <v>65</v>
      </c>
      <c r="K44" s="43" t="s">
        <v>62</v>
      </c>
      <c r="L44" s="89">
        <v>5.0199999999999996</v>
      </c>
      <c r="M44" s="89">
        <v>4.2699999999999996</v>
      </c>
      <c r="N44" s="108">
        <v>17697</v>
      </c>
      <c r="O44" s="76">
        <f t="shared" si="1"/>
        <v>75566.189999999988</v>
      </c>
      <c r="P44" s="43"/>
      <c r="Q44" s="43"/>
      <c r="R44" s="43"/>
      <c r="S44" s="43"/>
      <c r="T44" s="43">
        <v>1</v>
      </c>
      <c r="U44" s="43"/>
      <c r="V44" s="70">
        <f t="shared" si="38"/>
        <v>0</v>
      </c>
      <c r="W44" s="70">
        <f t="shared" si="37"/>
        <v>1</v>
      </c>
      <c r="X44" s="70">
        <f t="shared" si="39"/>
        <v>0</v>
      </c>
      <c r="Y44" s="76">
        <f t="shared" si="5"/>
        <v>0</v>
      </c>
      <c r="Z44" s="76">
        <f t="shared" si="6"/>
        <v>0</v>
      </c>
      <c r="AA44" s="76">
        <f t="shared" si="7"/>
        <v>0</v>
      </c>
      <c r="AB44" s="76">
        <f t="shared" si="8"/>
        <v>0</v>
      </c>
      <c r="AC44" s="76">
        <f t="shared" si="9"/>
        <v>4198.121666666666</v>
      </c>
      <c r="AD44" s="76">
        <f t="shared" si="10"/>
        <v>0</v>
      </c>
      <c r="AE44" s="76">
        <f t="shared" si="11"/>
        <v>4198.121666666666</v>
      </c>
      <c r="AF44" s="76">
        <f t="shared" si="12"/>
        <v>1049.5304166666665</v>
      </c>
      <c r="AG44" s="101"/>
      <c r="AH44" s="76">
        <f t="shared" si="14"/>
        <v>196.63333333333333</v>
      </c>
      <c r="AI44" s="76">
        <f t="shared" si="15"/>
        <v>5444.2854166666657</v>
      </c>
      <c r="AJ44" s="100"/>
      <c r="AK44" s="100"/>
      <c r="AL44" s="100"/>
      <c r="AM44" s="99"/>
      <c r="AN44" s="78">
        <f t="shared" si="40"/>
        <v>0</v>
      </c>
      <c r="AO44" s="99"/>
      <c r="AP44" s="78">
        <f t="shared" si="41"/>
        <v>0</v>
      </c>
      <c r="AQ44" s="78">
        <f t="shared" si="54"/>
        <v>0</v>
      </c>
      <c r="AR44" s="78">
        <f t="shared" si="53"/>
        <v>0</v>
      </c>
      <c r="AS44" s="99"/>
      <c r="AT44" s="78">
        <f t="shared" si="43"/>
        <v>0</v>
      </c>
      <c r="AU44" s="99"/>
      <c r="AV44" s="78">
        <f t="shared" si="44"/>
        <v>0</v>
      </c>
      <c r="AW44" s="77">
        <f t="shared" si="45"/>
        <v>0</v>
      </c>
      <c r="AX44" s="78">
        <f t="shared" si="46"/>
        <v>0</v>
      </c>
      <c r="AY44" s="77">
        <f t="shared" si="47"/>
        <v>0</v>
      </c>
      <c r="AZ44" s="78">
        <f t="shared" si="48"/>
        <v>0</v>
      </c>
      <c r="BA44" s="100"/>
      <c r="BB44" s="177"/>
      <c r="BC44" s="177"/>
      <c r="BD44" s="177"/>
      <c r="BE44" s="78">
        <f t="shared" si="49"/>
        <v>0</v>
      </c>
      <c r="BF44" s="43"/>
      <c r="BG44" s="43"/>
      <c r="BH44" s="101">
        <f>SUM(N44*BF44*20%)+(N44*BG44)*30%</f>
        <v>0</v>
      </c>
      <c r="BI44" s="76">
        <f t="shared" si="50"/>
        <v>0</v>
      </c>
      <c r="BJ44" s="76"/>
      <c r="BK44" s="101">
        <f>(O44/18*BJ44)*30%</f>
        <v>0</v>
      </c>
      <c r="BL44" s="102"/>
      <c r="BM44" s="101">
        <f t="shared" si="55"/>
        <v>0</v>
      </c>
      <c r="BN44" s="76"/>
      <c r="BO44" s="76"/>
      <c r="BP44" s="102"/>
      <c r="BQ44" s="101">
        <f t="shared" si="51"/>
        <v>0</v>
      </c>
      <c r="BR44" s="76">
        <f t="shared" si="52"/>
        <v>0</v>
      </c>
      <c r="BS44" s="76">
        <f t="shared" si="31"/>
        <v>4394.7549999999992</v>
      </c>
      <c r="BT44" s="76">
        <f t="shared" si="32"/>
        <v>0</v>
      </c>
      <c r="BU44" s="76">
        <f t="shared" si="33"/>
        <v>1049.5304166666665</v>
      </c>
      <c r="BV44" s="76">
        <f t="shared" si="34"/>
        <v>5444.2854166666657</v>
      </c>
      <c r="BW44" s="173">
        <f t="shared" si="35"/>
        <v>65331.424999999988</v>
      </c>
      <c r="BX44" s="1"/>
    </row>
    <row r="45" spans="1:77" s="7" customFormat="1" ht="19.5" customHeight="1" x14ac:dyDescent="0.3">
      <c r="A45" s="79">
        <v>22</v>
      </c>
      <c r="B45" s="48" t="s">
        <v>180</v>
      </c>
      <c r="C45" s="48" t="s">
        <v>88</v>
      </c>
      <c r="D45" s="43" t="s">
        <v>61</v>
      </c>
      <c r="E45" s="93" t="s">
        <v>361</v>
      </c>
      <c r="F45" s="97"/>
      <c r="G45" s="98"/>
      <c r="H45" s="98"/>
      <c r="I45" s="97"/>
      <c r="J45" s="43" t="s">
        <v>65</v>
      </c>
      <c r="K45" s="43" t="s">
        <v>62</v>
      </c>
      <c r="L45" s="89">
        <v>5.0199999999999996</v>
      </c>
      <c r="M45" s="89">
        <v>4.2699999999999996</v>
      </c>
      <c r="N45" s="75">
        <v>17697</v>
      </c>
      <c r="O45" s="76">
        <f t="shared" si="1"/>
        <v>75566.189999999988</v>
      </c>
      <c r="P45" s="43"/>
      <c r="Q45" s="43">
        <v>3</v>
      </c>
      <c r="R45" s="43"/>
      <c r="S45" s="43">
        <v>4</v>
      </c>
      <c r="T45" s="43">
        <v>4</v>
      </c>
      <c r="U45" s="43"/>
      <c r="V45" s="70">
        <f t="shared" si="38"/>
        <v>4</v>
      </c>
      <c r="W45" s="70">
        <f t="shared" si="37"/>
        <v>7</v>
      </c>
      <c r="X45" s="70">
        <f t="shared" si="39"/>
        <v>0</v>
      </c>
      <c r="Y45" s="76">
        <f t="shared" si="5"/>
        <v>0</v>
      </c>
      <c r="Z45" s="76">
        <f t="shared" si="6"/>
        <v>12594.364999999998</v>
      </c>
      <c r="AA45" s="76">
        <f t="shared" si="7"/>
        <v>0</v>
      </c>
      <c r="AB45" s="76">
        <f t="shared" si="8"/>
        <v>16792.486666666664</v>
      </c>
      <c r="AC45" s="76">
        <f t="shared" si="9"/>
        <v>16792.486666666664</v>
      </c>
      <c r="AD45" s="76">
        <f t="shared" si="10"/>
        <v>0</v>
      </c>
      <c r="AE45" s="76">
        <f t="shared" si="11"/>
        <v>46179.338333333326</v>
      </c>
      <c r="AF45" s="76">
        <f t="shared" si="12"/>
        <v>11544.834583333331</v>
      </c>
      <c r="AG45" s="76"/>
      <c r="AH45" s="76">
        <f t="shared" si="14"/>
        <v>1573.0666666666666</v>
      </c>
      <c r="AI45" s="76">
        <f t="shared" si="15"/>
        <v>59297.239583333328</v>
      </c>
      <c r="AJ45" s="82"/>
      <c r="AK45" s="82"/>
      <c r="AL45" s="82"/>
      <c r="AM45" s="99"/>
      <c r="AN45" s="78">
        <f t="shared" si="40"/>
        <v>0</v>
      </c>
      <c r="AO45" s="99"/>
      <c r="AP45" s="78">
        <f t="shared" si="41"/>
        <v>0</v>
      </c>
      <c r="AQ45" s="78">
        <f t="shared" si="54"/>
        <v>0</v>
      </c>
      <c r="AR45" s="78">
        <f t="shared" si="53"/>
        <v>0</v>
      </c>
      <c r="AS45" s="99"/>
      <c r="AT45" s="78">
        <f t="shared" si="43"/>
        <v>0</v>
      </c>
      <c r="AU45" s="99"/>
      <c r="AV45" s="78">
        <f t="shared" si="44"/>
        <v>0</v>
      </c>
      <c r="AW45" s="77">
        <f t="shared" si="45"/>
        <v>0</v>
      </c>
      <c r="AX45" s="78">
        <f t="shared" si="46"/>
        <v>0</v>
      </c>
      <c r="AY45" s="77">
        <f t="shared" si="47"/>
        <v>0</v>
      </c>
      <c r="AZ45" s="78">
        <f t="shared" si="48"/>
        <v>0</v>
      </c>
      <c r="BA45" s="100"/>
      <c r="BB45" s="177"/>
      <c r="BC45" s="177"/>
      <c r="BD45" s="177"/>
      <c r="BE45" s="78">
        <f t="shared" si="49"/>
        <v>0</v>
      </c>
      <c r="BF45" s="43"/>
      <c r="BG45" s="43"/>
      <c r="BH45" s="101">
        <f>SUM(N45*BF45*20%)+(N45*BG45)*30%</f>
        <v>0</v>
      </c>
      <c r="BI45" s="76">
        <f t="shared" si="50"/>
        <v>0</v>
      </c>
      <c r="BJ45" s="76">
        <f>V45+W45+X45</f>
        <v>11</v>
      </c>
      <c r="BK45" s="76">
        <f>(O45/18*BJ45)*1.25*30%</f>
        <v>17317.251874999994</v>
      </c>
      <c r="BL45" s="102"/>
      <c r="BM45" s="101">
        <f t="shared" si="55"/>
        <v>0</v>
      </c>
      <c r="BN45" s="76"/>
      <c r="BO45" s="76"/>
      <c r="BP45" s="102"/>
      <c r="BQ45" s="101">
        <f t="shared" si="51"/>
        <v>0</v>
      </c>
      <c r="BR45" s="76">
        <f t="shared" si="52"/>
        <v>17317.251874999994</v>
      </c>
      <c r="BS45" s="76">
        <f t="shared" si="31"/>
        <v>47752.404999999992</v>
      </c>
      <c r="BT45" s="76">
        <f t="shared" si="32"/>
        <v>17317.251874999994</v>
      </c>
      <c r="BU45" s="76">
        <f t="shared" si="33"/>
        <v>11544.834583333331</v>
      </c>
      <c r="BV45" s="76">
        <f t="shared" si="34"/>
        <v>76614.49145833333</v>
      </c>
      <c r="BW45" s="173">
        <f t="shared" si="35"/>
        <v>919373.89749999996</v>
      </c>
      <c r="BX45" s="2"/>
    </row>
    <row r="46" spans="1:77" s="11" customFormat="1" ht="19.5" customHeight="1" x14ac:dyDescent="0.3">
      <c r="A46" s="68">
        <v>23</v>
      </c>
      <c r="B46" s="69" t="s">
        <v>75</v>
      </c>
      <c r="C46" s="69" t="s">
        <v>168</v>
      </c>
      <c r="D46" s="70" t="s">
        <v>61</v>
      </c>
      <c r="E46" s="75" t="s">
        <v>76</v>
      </c>
      <c r="F46" s="86">
        <v>82</v>
      </c>
      <c r="G46" s="87">
        <v>43335</v>
      </c>
      <c r="H46" s="87">
        <v>45161</v>
      </c>
      <c r="I46" s="86" t="s">
        <v>185</v>
      </c>
      <c r="J46" s="70" t="s">
        <v>58</v>
      </c>
      <c r="K46" s="70" t="s">
        <v>64</v>
      </c>
      <c r="L46" s="74">
        <v>26</v>
      </c>
      <c r="M46" s="70">
        <v>5.41</v>
      </c>
      <c r="N46" s="75">
        <v>17697</v>
      </c>
      <c r="O46" s="76">
        <f t="shared" si="1"/>
        <v>95740.77</v>
      </c>
      <c r="P46" s="70"/>
      <c r="Q46" s="70"/>
      <c r="R46" s="70"/>
      <c r="S46" s="70">
        <v>17</v>
      </c>
      <c r="T46" s="70"/>
      <c r="U46" s="70"/>
      <c r="V46" s="70">
        <f t="shared" si="38"/>
        <v>17</v>
      </c>
      <c r="W46" s="70">
        <f t="shared" si="37"/>
        <v>0</v>
      </c>
      <c r="X46" s="70">
        <f t="shared" si="39"/>
        <v>0</v>
      </c>
      <c r="Y46" s="76">
        <f t="shared" si="5"/>
        <v>0</v>
      </c>
      <c r="Z46" s="76">
        <f t="shared" si="6"/>
        <v>0</v>
      </c>
      <c r="AA46" s="76">
        <f t="shared" si="7"/>
        <v>0</v>
      </c>
      <c r="AB46" s="76">
        <f t="shared" si="8"/>
        <v>90421.838333333348</v>
      </c>
      <c r="AC46" s="76">
        <f t="shared" si="9"/>
        <v>0</v>
      </c>
      <c r="AD46" s="76">
        <f t="shared" si="10"/>
        <v>0</v>
      </c>
      <c r="AE46" s="76">
        <f t="shared" si="11"/>
        <v>90421.838333333348</v>
      </c>
      <c r="AF46" s="76">
        <f t="shared" si="12"/>
        <v>22605.459583333337</v>
      </c>
      <c r="AG46" s="76">
        <f t="shared" ref="AG46:AG54" si="56">(AE46+AF46)*10%</f>
        <v>11302.72979166667</v>
      </c>
      <c r="AH46" s="76">
        <f t="shared" si="14"/>
        <v>3342.7666666666664</v>
      </c>
      <c r="AI46" s="76">
        <f t="shared" si="15"/>
        <v>127672.79437500003</v>
      </c>
      <c r="AJ46" s="82"/>
      <c r="AK46" s="82"/>
      <c r="AL46" s="82"/>
      <c r="AM46" s="83">
        <v>17</v>
      </c>
      <c r="AN46" s="78">
        <f t="shared" si="40"/>
        <v>6685.5333333333328</v>
      </c>
      <c r="AO46" s="83"/>
      <c r="AP46" s="78">
        <f t="shared" si="41"/>
        <v>0</v>
      </c>
      <c r="AQ46" s="78">
        <f t="shared" si="54"/>
        <v>17</v>
      </c>
      <c r="AR46" s="78">
        <f t="shared" si="53"/>
        <v>6685.5333333333328</v>
      </c>
      <c r="AS46" s="83"/>
      <c r="AT46" s="78">
        <f t="shared" si="43"/>
        <v>0</v>
      </c>
      <c r="AU46" s="78"/>
      <c r="AV46" s="78">
        <f t="shared" si="44"/>
        <v>0</v>
      </c>
      <c r="AW46" s="77">
        <f t="shared" si="45"/>
        <v>0</v>
      </c>
      <c r="AX46" s="78">
        <f t="shared" si="46"/>
        <v>0</v>
      </c>
      <c r="AY46" s="77">
        <f t="shared" si="47"/>
        <v>17</v>
      </c>
      <c r="AZ46" s="78">
        <f t="shared" si="48"/>
        <v>6685.5333333333328</v>
      </c>
      <c r="BA46" s="84" t="s">
        <v>195</v>
      </c>
      <c r="BB46" s="84">
        <v>1</v>
      </c>
      <c r="BC46" s="84"/>
      <c r="BD46" s="84"/>
      <c r="BE46" s="78">
        <f t="shared" si="49"/>
        <v>8848.5</v>
      </c>
      <c r="BF46" s="70"/>
      <c r="BG46" s="70"/>
      <c r="BH46" s="70"/>
      <c r="BI46" s="76">
        <f t="shared" si="50"/>
        <v>0</v>
      </c>
      <c r="BJ46" s="76">
        <f>V46+W46+X46</f>
        <v>17</v>
      </c>
      <c r="BK46" s="76">
        <f>(O46/18*BJ46)*1.25*30%</f>
        <v>33908.189375000009</v>
      </c>
      <c r="BL46" s="76"/>
      <c r="BM46" s="76">
        <f t="shared" si="55"/>
        <v>0</v>
      </c>
      <c r="BN46" s="76">
        <f t="shared" si="36"/>
        <v>17</v>
      </c>
      <c r="BO46" s="76">
        <f t="shared" ref="BO46:BO53" si="57">(AE46+AF46)*40%</f>
        <v>45210.919166666681</v>
      </c>
      <c r="BP46" s="76"/>
      <c r="BQ46" s="101">
        <f t="shared" si="51"/>
        <v>0</v>
      </c>
      <c r="BR46" s="76">
        <f t="shared" si="52"/>
        <v>94653.14187500003</v>
      </c>
      <c r="BS46" s="76">
        <f t="shared" si="31"/>
        <v>105067.33479166668</v>
      </c>
      <c r="BT46" s="76">
        <f t="shared" si="32"/>
        <v>49442.222708333342</v>
      </c>
      <c r="BU46" s="76">
        <f t="shared" si="33"/>
        <v>67816.378750000018</v>
      </c>
      <c r="BV46" s="76">
        <f t="shared" si="34"/>
        <v>222325.93625000006</v>
      </c>
      <c r="BW46" s="173">
        <f t="shared" si="35"/>
        <v>2667911.2350000008</v>
      </c>
      <c r="BX46" s="11" t="s">
        <v>266</v>
      </c>
    </row>
    <row r="47" spans="1:77" s="11" customFormat="1" ht="19.5" customHeight="1" x14ac:dyDescent="0.3">
      <c r="A47" s="79">
        <v>24</v>
      </c>
      <c r="B47" s="69" t="s">
        <v>75</v>
      </c>
      <c r="C47" s="69" t="s">
        <v>224</v>
      </c>
      <c r="D47" s="70" t="s">
        <v>61</v>
      </c>
      <c r="E47" s="75" t="s">
        <v>76</v>
      </c>
      <c r="F47" s="86">
        <v>82</v>
      </c>
      <c r="G47" s="87">
        <v>43335</v>
      </c>
      <c r="H47" s="87">
        <v>45161</v>
      </c>
      <c r="I47" s="86" t="s">
        <v>185</v>
      </c>
      <c r="J47" s="70" t="s">
        <v>58</v>
      </c>
      <c r="K47" s="70" t="s">
        <v>64</v>
      </c>
      <c r="L47" s="74">
        <v>25.04</v>
      </c>
      <c r="M47" s="70">
        <v>5.41</v>
      </c>
      <c r="N47" s="108">
        <v>17697</v>
      </c>
      <c r="O47" s="76">
        <f t="shared" si="1"/>
        <v>95740.77</v>
      </c>
      <c r="P47" s="70"/>
      <c r="Q47" s="70"/>
      <c r="R47" s="70"/>
      <c r="S47" s="70">
        <v>1</v>
      </c>
      <c r="T47" s="70"/>
      <c r="U47" s="70"/>
      <c r="V47" s="70">
        <f t="shared" si="38"/>
        <v>1</v>
      </c>
      <c r="W47" s="70">
        <f t="shared" si="37"/>
        <v>0</v>
      </c>
      <c r="X47" s="70">
        <f t="shared" si="39"/>
        <v>0</v>
      </c>
      <c r="Y47" s="76">
        <f t="shared" si="5"/>
        <v>0</v>
      </c>
      <c r="Z47" s="76">
        <f t="shared" si="6"/>
        <v>0</v>
      </c>
      <c r="AA47" s="76">
        <f t="shared" si="7"/>
        <v>0</v>
      </c>
      <c r="AB47" s="76">
        <f t="shared" si="8"/>
        <v>5318.9316666666673</v>
      </c>
      <c r="AC47" s="76">
        <f t="shared" si="9"/>
        <v>0</v>
      </c>
      <c r="AD47" s="76">
        <f t="shared" si="10"/>
        <v>0</v>
      </c>
      <c r="AE47" s="76">
        <f t="shared" si="11"/>
        <v>5318.9316666666673</v>
      </c>
      <c r="AF47" s="76">
        <f t="shared" si="12"/>
        <v>1329.7329166666668</v>
      </c>
      <c r="AG47" s="101">
        <f t="shared" si="56"/>
        <v>664.86645833333341</v>
      </c>
      <c r="AH47" s="76">
        <f t="shared" si="14"/>
        <v>196.63333333333333</v>
      </c>
      <c r="AI47" s="76">
        <f t="shared" si="15"/>
        <v>7510.1643750000003</v>
      </c>
      <c r="AJ47" s="84"/>
      <c r="AK47" s="84"/>
      <c r="AL47" s="84"/>
      <c r="AM47" s="83"/>
      <c r="AN47" s="78">
        <f t="shared" si="40"/>
        <v>0</v>
      </c>
      <c r="AO47" s="83"/>
      <c r="AP47" s="78">
        <f t="shared" si="41"/>
        <v>0</v>
      </c>
      <c r="AQ47" s="78">
        <f t="shared" si="54"/>
        <v>0</v>
      </c>
      <c r="AR47" s="78">
        <f t="shared" si="53"/>
        <v>0</v>
      </c>
      <c r="AS47" s="83"/>
      <c r="AT47" s="78">
        <f t="shared" si="43"/>
        <v>0</v>
      </c>
      <c r="AU47" s="78"/>
      <c r="AV47" s="78">
        <f t="shared" si="44"/>
        <v>0</v>
      </c>
      <c r="AW47" s="77">
        <f t="shared" si="45"/>
        <v>0</v>
      </c>
      <c r="AX47" s="78">
        <f t="shared" si="46"/>
        <v>0</v>
      </c>
      <c r="AY47" s="77">
        <f t="shared" si="47"/>
        <v>0</v>
      </c>
      <c r="AZ47" s="78">
        <f t="shared" si="48"/>
        <v>0</v>
      </c>
      <c r="BA47" s="84"/>
      <c r="BB47" s="84"/>
      <c r="BC47" s="84"/>
      <c r="BD47" s="84"/>
      <c r="BE47" s="78">
        <f t="shared" si="49"/>
        <v>0</v>
      </c>
      <c r="BF47" s="70"/>
      <c r="BG47" s="70"/>
      <c r="BH47" s="70"/>
      <c r="BI47" s="76">
        <f t="shared" si="50"/>
        <v>0</v>
      </c>
      <c r="BJ47" s="76">
        <f>V47+W47+X47</f>
        <v>1</v>
      </c>
      <c r="BK47" s="76">
        <f>(O47/18*BJ47)*1.25*30%</f>
        <v>1994.5993750000002</v>
      </c>
      <c r="BL47" s="76"/>
      <c r="BM47" s="76">
        <f t="shared" si="55"/>
        <v>0</v>
      </c>
      <c r="BN47" s="76">
        <f t="shared" si="36"/>
        <v>1</v>
      </c>
      <c r="BO47" s="76">
        <f t="shared" si="57"/>
        <v>2659.4658333333336</v>
      </c>
      <c r="BP47" s="76"/>
      <c r="BQ47" s="101">
        <f t="shared" si="51"/>
        <v>0</v>
      </c>
      <c r="BR47" s="76">
        <f t="shared" si="52"/>
        <v>4654.0652083333334</v>
      </c>
      <c r="BS47" s="76">
        <f t="shared" si="31"/>
        <v>6180.4314583333344</v>
      </c>
      <c r="BT47" s="76">
        <f t="shared" si="32"/>
        <v>1994.5993750000002</v>
      </c>
      <c r="BU47" s="76">
        <f t="shared" si="33"/>
        <v>3989.1987500000005</v>
      </c>
      <c r="BV47" s="76">
        <f t="shared" si="34"/>
        <v>12164.229583333334</v>
      </c>
      <c r="BW47" s="173">
        <f t="shared" si="35"/>
        <v>145970.755</v>
      </c>
      <c r="BX47" s="11" t="s">
        <v>266</v>
      </c>
    </row>
    <row r="48" spans="1:77" s="2" customFormat="1" ht="19.5" customHeight="1" x14ac:dyDescent="0.3">
      <c r="A48" s="79">
        <v>26</v>
      </c>
      <c r="B48" s="69" t="s">
        <v>75</v>
      </c>
      <c r="C48" s="69" t="s">
        <v>419</v>
      </c>
      <c r="D48" s="70" t="s">
        <v>61</v>
      </c>
      <c r="E48" s="75" t="s">
        <v>76</v>
      </c>
      <c r="F48" s="86">
        <v>82</v>
      </c>
      <c r="G48" s="87">
        <v>43335</v>
      </c>
      <c r="H48" s="87">
        <v>45161</v>
      </c>
      <c r="I48" s="86" t="s">
        <v>185</v>
      </c>
      <c r="J48" s="70" t="s">
        <v>58</v>
      </c>
      <c r="K48" s="70" t="s">
        <v>64</v>
      </c>
      <c r="L48" s="74">
        <v>25.04</v>
      </c>
      <c r="M48" s="70">
        <v>5.41</v>
      </c>
      <c r="N48" s="108">
        <v>17697</v>
      </c>
      <c r="O48" s="76">
        <f t="shared" si="1"/>
        <v>95740.77</v>
      </c>
      <c r="P48" s="70"/>
      <c r="Q48" s="70"/>
      <c r="R48" s="70"/>
      <c r="S48" s="70">
        <v>1</v>
      </c>
      <c r="T48" s="70"/>
      <c r="U48" s="70"/>
      <c r="V48" s="70">
        <f t="shared" si="38"/>
        <v>1</v>
      </c>
      <c r="W48" s="70">
        <f t="shared" si="37"/>
        <v>0</v>
      </c>
      <c r="X48" s="70">
        <f t="shared" si="39"/>
        <v>0</v>
      </c>
      <c r="Y48" s="76">
        <f t="shared" si="5"/>
        <v>0</v>
      </c>
      <c r="Z48" s="76">
        <f t="shared" si="6"/>
        <v>0</v>
      </c>
      <c r="AA48" s="76">
        <f t="shared" si="7"/>
        <v>0</v>
      </c>
      <c r="AB48" s="76">
        <f t="shared" si="8"/>
        <v>5318.9316666666673</v>
      </c>
      <c r="AC48" s="76">
        <f t="shared" si="9"/>
        <v>0</v>
      </c>
      <c r="AD48" s="76">
        <f t="shared" si="10"/>
        <v>0</v>
      </c>
      <c r="AE48" s="76">
        <f t="shared" si="11"/>
        <v>5318.9316666666673</v>
      </c>
      <c r="AF48" s="76">
        <f t="shared" si="12"/>
        <v>1329.7329166666668</v>
      </c>
      <c r="AG48" s="101">
        <f t="shared" si="56"/>
        <v>664.86645833333341</v>
      </c>
      <c r="AH48" s="76">
        <f t="shared" si="14"/>
        <v>196.63333333333333</v>
      </c>
      <c r="AI48" s="76">
        <f t="shared" si="15"/>
        <v>7510.1643750000003</v>
      </c>
      <c r="AJ48" s="84"/>
      <c r="AK48" s="84"/>
      <c r="AL48" s="84"/>
      <c r="AM48" s="83"/>
      <c r="AN48" s="78">
        <f t="shared" si="40"/>
        <v>0</v>
      </c>
      <c r="AO48" s="83"/>
      <c r="AP48" s="78">
        <f t="shared" si="41"/>
        <v>0</v>
      </c>
      <c r="AQ48" s="78">
        <f t="shared" si="54"/>
        <v>0</v>
      </c>
      <c r="AR48" s="78">
        <f t="shared" si="53"/>
        <v>0</v>
      </c>
      <c r="AS48" s="83"/>
      <c r="AT48" s="78">
        <f t="shared" si="43"/>
        <v>0</v>
      </c>
      <c r="AU48" s="78"/>
      <c r="AV48" s="78">
        <f t="shared" si="44"/>
        <v>0</v>
      </c>
      <c r="AW48" s="77">
        <f t="shared" si="45"/>
        <v>0</v>
      </c>
      <c r="AX48" s="78">
        <f t="shared" si="46"/>
        <v>0</v>
      </c>
      <c r="AY48" s="77">
        <f t="shared" si="47"/>
        <v>0</v>
      </c>
      <c r="AZ48" s="78">
        <f t="shared" si="48"/>
        <v>0</v>
      </c>
      <c r="BA48" s="84"/>
      <c r="BB48" s="84"/>
      <c r="BC48" s="84"/>
      <c r="BD48" s="84"/>
      <c r="BE48" s="78">
        <f t="shared" si="49"/>
        <v>0</v>
      </c>
      <c r="BF48" s="70"/>
      <c r="BG48" s="70"/>
      <c r="BH48" s="70"/>
      <c r="BI48" s="76">
        <f t="shared" si="50"/>
        <v>0</v>
      </c>
      <c r="BJ48" s="76">
        <f>V48+W48+X48</f>
        <v>1</v>
      </c>
      <c r="BK48" s="76">
        <f>(O48/18*BJ48)*1.25*30%</f>
        <v>1994.5993750000002</v>
      </c>
      <c r="BL48" s="76"/>
      <c r="BM48" s="76">
        <f t="shared" si="55"/>
        <v>0</v>
      </c>
      <c r="BN48" s="76">
        <f t="shared" si="36"/>
        <v>1</v>
      </c>
      <c r="BO48" s="76">
        <f t="shared" si="57"/>
        <v>2659.4658333333336</v>
      </c>
      <c r="BP48" s="76"/>
      <c r="BQ48" s="101">
        <f t="shared" si="51"/>
        <v>0</v>
      </c>
      <c r="BR48" s="76">
        <f t="shared" si="52"/>
        <v>4654.0652083333334</v>
      </c>
      <c r="BS48" s="76">
        <f t="shared" si="31"/>
        <v>6180.4314583333344</v>
      </c>
      <c r="BT48" s="76">
        <f t="shared" si="32"/>
        <v>1994.5993750000002</v>
      </c>
      <c r="BU48" s="76">
        <f t="shared" si="33"/>
        <v>3989.1987500000005</v>
      </c>
      <c r="BV48" s="76">
        <f t="shared" si="34"/>
        <v>12164.229583333334</v>
      </c>
      <c r="BW48" s="173">
        <f t="shared" si="35"/>
        <v>145970.755</v>
      </c>
      <c r="BX48" s="11" t="s">
        <v>266</v>
      </c>
      <c r="BY48" s="131"/>
    </row>
    <row r="49" spans="1:77" s="3" customFormat="1" ht="19.5" customHeight="1" x14ac:dyDescent="0.3">
      <c r="A49" s="159">
        <v>27</v>
      </c>
      <c r="B49" s="141" t="s">
        <v>75</v>
      </c>
      <c r="C49" s="141" t="s">
        <v>427</v>
      </c>
      <c r="D49" s="142" t="s">
        <v>61</v>
      </c>
      <c r="E49" s="152" t="s">
        <v>76</v>
      </c>
      <c r="F49" s="86">
        <v>82</v>
      </c>
      <c r="G49" s="87">
        <v>43335</v>
      </c>
      <c r="H49" s="87">
        <v>45161</v>
      </c>
      <c r="I49" s="86" t="s">
        <v>185</v>
      </c>
      <c r="J49" s="43" t="s">
        <v>58</v>
      </c>
      <c r="K49" s="70" t="s">
        <v>64</v>
      </c>
      <c r="L49" s="74">
        <v>25</v>
      </c>
      <c r="M49" s="70">
        <v>5.41</v>
      </c>
      <c r="N49" s="75">
        <v>17697</v>
      </c>
      <c r="O49" s="76">
        <f t="shared" si="1"/>
        <v>95740.77</v>
      </c>
      <c r="P49" s="70"/>
      <c r="Q49" s="70">
        <v>4</v>
      </c>
      <c r="R49" s="70"/>
      <c r="S49" s="70"/>
      <c r="T49" s="70"/>
      <c r="U49" s="70"/>
      <c r="V49" s="70">
        <f t="shared" si="38"/>
        <v>0</v>
      </c>
      <c r="W49" s="70">
        <f t="shared" si="37"/>
        <v>4</v>
      </c>
      <c r="X49" s="70">
        <f t="shared" si="39"/>
        <v>0</v>
      </c>
      <c r="Y49" s="76">
        <f t="shared" si="5"/>
        <v>0</v>
      </c>
      <c r="Z49" s="76">
        <f t="shared" si="6"/>
        <v>21275.726666666669</v>
      </c>
      <c r="AA49" s="76">
        <f t="shared" si="7"/>
        <v>0</v>
      </c>
      <c r="AB49" s="76">
        <f t="shared" si="8"/>
        <v>0</v>
      </c>
      <c r="AC49" s="76">
        <f t="shared" si="9"/>
        <v>0</v>
      </c>
      <c r="AD49" s="76">
        <f t="shared" si="10"/>
        <v>0</v>
      </c>
      <c r="AE49" s="76">
        <f t="shared" si="11"/>
        <v>21275.726666666669</v>
      </c>
      <c r="AF49" s="76">
        <f t="shared" si="12"/>
        <v>5318.9316666666673</v>
      </c>
      <c r="AG49" s="76">
        <f t="shared" si="56"/>
        <v>2659.4658333333336</v>
      </c>
      <c r="AH49" s="76">
        <f t="shared" si="14"/>
        <v>0</v>
      </c>
      <c r="AI49" s="76">
        <f t="shared" si="15"/>
        <v>29254.124166666668</v>
      </c>
      <c r="AJ49" s="84"/>
      <c r="AK49" s="84"/>
      <c r="AL49" s="84"/>
      <c r="AM49" s="83"/>
      <c r="AN49" s="78">
        <f t="shared" si="40"/>
        <v>0</v>
      </c>
      <c r="AO49" s="83"/>
      <c r="AP49" s="78">
        <f t="shared" si="41"/>
        <v>0</v>
      </c>
      <c r="AQ49" s="78">
        <f t="shared" si="54"/>
        <v>0</v>
      </c>
      <c r="AR49" s="78">
        <f t="shared" si="53"/>
        <v>0</v>
      </c>
      <c r="AS49" s="83"/>
      <c r="AT49" s="78">
        <f t="shared" si="43"/>
        <v>0</v>
      </c>
      <c r="AU49" s="78"/>
      <c r="AV49" s="78">
        <f t="shared" si="44"/>
        <v>0</v>
      </c>
      <c r="AW49" s="77">
        <f t="shared" si="45"/>
        <v>0</v>
      </c>
      <c r="AX49" s="78">
        <f t="shared" si="46"/>
        <v>0</v>
      </c>
      <c r="AY49" s="77">
        <f t="shared" si="47"/>
        <v>0</v>
      </c>
      <c r="AZ49" s="78">
        <f t="shared" si="48"/>
        <v>0</v>
      </c>
      <c r="BA49" s="84"/>
      <c r="BB49" s="84"/>
      <c r="BC49" s="84"/>
      <c r="BD49" s="84"/>
      <c r="BE49" s="78">
        <f t="shared" si="49"/>
        <v>0</v>
      </c>
      <c r="BF49" s="70"/>
      <c r="BG49" s="70"/>
      <c r="BH49" s="70"/>
      <c r="BI49" s="76">
        <f t="shared" si="50"/>
        <v>0</v>
      </c>
      <c r="BJ49" s="101">
        <f>V49+W49+X49</f>
        <v>4</v>
      </c>
      <c r="BK49" s="101">
        <f>(O49/18*BJ49)*1.25*30%</f>
        <v>7978.3975000000009</v>
      </c>
      <c r="BL49" s="76"/>
      <c r="BM49" s="76">
        <f t="shared" si="55"/>
        <v>0</v>
      </c>
      <c r="BN49" s="76">
        <f t="shared" si="36"/>
        <v>4</v>
      </c>
      <c r="BO49" s="76">
        <f t="shared" si="57"/>
        <v>10637.863333333335</v>
      </c>
      <c r="BP49" s="76">
        <v>4</v>
      </c>
      <c r="BQ49" s="101">
        <f t="shared" si="51"/>
        <v>1573.1111111111111</v>
      </c>
      <c r="BR49" s="76">
        <f t="shared" si="52"/>
        <v>20189.371944444443</v>
      </c>
      <c r="BS49" s="76">
        <f t="shared" si="31"/>
        <v>25508.303611111114</v>
      </c>
      <c r="BT49" s="76">
        <f t="shared" si="32"/>
        <v>7978.3975000000009</v>
      </c>
      <c r="BU49" s="76">
        <f t="shared" si="33"/>
        <v>15956.795000000002</v>
      </c>
      <c r="BV49" s="76">
        <f t="shared" si="34"/>
        <v>49443.496111111112</v>
      </c>
      <c r="BW49" s="173">
        <f t="shared" si="35"/>
        <v>593321.95333333337</v>
      </c>
      <c r="BX49" s="11" t="s">
        <v>266</v>
      </c>
    </row>
    <row r="50" spans="1:77" s="3" customFormat="1" ht="19.5" customHeight="1" x14ac:dyDescent="0.3">
      <c r="A50" s="79">
        <v>28</v>
      </c>
      <c r="B50" s="69" t="s">
        <v>75</v>
      </c>
      <c r="C50" s="69" t="s">
        <v>230</v>
      </c>
      <c r="D50" s="70" t="s">
        <v>61</v>
      </c>
      <c r="E50" s="75" t="s">
        <v>76</v>
      </c>
      <c r="F50" s="86">
        <v>82</v>
      </c>
      <c r="G50" s="87">
        <v>43335</v>
      </c>
      <c r="H50" s="87">
        <v>45161</v>
      </c>
      <c r="I50" s="86" t="s">
        <v>185</v>
      </c>
      <c r="J50" s="43" t="s">
        <v>58</v>
      </c>
      <c r="K50" s="70" t="s">
        <v>64</v>
      </c>
      <c r="L50" s="74">
        <v>25</v>
      </c>
      <c r="M50" s="70">
        <v>5.41</v>
      </c>
      <c r="N50" s="75">
        <v>17697</v>
      </c>
      <c r="O50" s="76">
        <f t="shared" si="1"/>
        <v>95740.77</v>
      </c>
      <c r="P50" s="43">
        <v>0</v>
      </c>
      <c r="Q50" s="70"/>
      <c r="R50" s="70"/>
      <c r="S50" s="70">
        <v>1</v>
      </c>
      <c r="T50" s="70"/>
      <c r="U50" s="70"/>
      <c r="V50" s="70">
        <f t="shared" si="38"/>
        <v>1</v>
      </c>
      <c r="W50" s="70">
        <f t="shared" si="37"/>
        <v>0</v>
      </c>
      <c r="X50" s="70">
        <f t="shared" si="39"/>
        <v>0</v>
      </c>
      <c r="Y50" s="76">
        <f t="shared" si="5"/>
        <v>0</v>
      </c>
      <c r="Z50" s="76">
        <f t="shared" si="6"/>
        <v>0</v>
      </c>
      <c r="AA50" s="76">
        <f t="shared" si="7"/>
        <v>0</v>
      </c>
      <c r="AB50" s="76">
        <f t="shared" si="8"/>
        <v>5318.9316666666673</v>
      </c>
      <c r="AC50" s="76">
        <f t="shared" si="9"/>
        <v>0</v>
      </c>
      <c r="AD50" s="76">
        <f t="shared" si="10"/>
        <v>0</v>
      </c>
      <c r="AE50" s="76">
        <f t="shared" si="11"/>
        <v>5318.9316666666673</v>
      </c>
      <c r="AF50" s="76">
        <f t="shared" si="12"/>
        <v>1329.7329166666668</v>
      </c>
      <c r="AG50" s="76">
        <f t="shared" si="56"/>
        <v>664.86645833333341</v>
      </c>
      <c r="AH50" s="76">
        <f t="shared" si="14"/>
        <v>196.63333333333333</v>
      </c>
      <c r="AI50" s="76">
        <f t="shared" si="15"/>
        <v>7510.1643750000003</v>
      </c>
      <c r="AJ50" s="84"/>
      <c r="AK50" s="84"/>
      <c r="AL50" s="84"/>
      <c r="AM50" s="83"/>
      <c r="AN50" s="78">
        <f t="shared" si="40"/>
        <v>0</v>
      </c>
      <c r="AO50" s="83"/>
      <c r="AP50" s="78">
        <f t="shared" si="41"/>
        <v>0</v>
      </c>
      <c r="AQ50" s="78">
        <f t="shared" si="54"/>
        <v>0</v>
      </c>
      <c r="AR50" s="78">
        <f t="shared" si="53"/>
        <v>0</v>
      </c>
      <c r="AS50" s="83"/>
      <c r="AT50" s="78">
        <f t="shared" si="43"/>
        <v>0</v>
      </c>
      <c r="AU50" s="78"/>
      <c r="AV50" s="78">
        <f t="shared" si="44"/>
        <v>0</v>
      </c>
      <c r="AW50" s="77">
        <f t="shared" si="45"/>
        <v>0</v>
      </c>
      <c r="AX50" s="78">
        <f t="shared" si="46"/>
        <v>0</v>
      </c>
      <c r="AY50" s="77">
        <f t="shared" si="47"/>
        <v>0</v>
      </c>
      <c r="AZ50" s="78">
        <f t="shared" si="48"/>
        <v>0</v>
      </c>
      <c r="BA50" s="84"/>
      <c r="BB50" s="84"/>
      <c r="BC50" s="84"/>
      <c r="BD50" s="84"/>
      <c r="BE50" s="78">
        <f t="shared" si="49"/>
        <v>0</v>
      </c>
      <c r="BF50" s="70"/>
      <c r="BG50" s="70"/>
      <c r="BH50" s="70"/>
      <c r="BI50" s="76">
        <f t="shared" si="50"/>
        <v>0</v>
      </c>
      <c r="BJ50" s="76"/>
      <c r="BK50" s="76">
        <f>(O50/18*BJ50)*30%</f>
        <v>0</v>
      </c>
      <c r="BL50" s="76"/>
      <c r="BM50" s="76">
        <f t="shared" si="55"/>
        <v>0</v>
      </c>
      <c r="BN50" s="76">
        <f t="shared" si="36"/>
        <v>1</v>
      </c>
      <c r="BO50" s="76">
        <f t="shared" si="57"/>
        <v>2659.4658333333336</v>
      </c>
      <c r="BP50" s="76"/>
      <c r="BQ50" s="101">
        <f t="shared" si="51"/>
        <v>0</v>
      </c>
      <c r="BR50" s="76">
        <f t="shared" si="52"/>
        <v>2659.4658333333336</v>
      </c>
      <c r="BS50" s="76">
        <f t="shared" si="31"/>
        <v>6180.4314583333344</v>
      </c>
      <c r="BT50" s="76">
        <f t="shared" si="32"/>
        <v>0</v>
      </c>
      <c r="BU50" s="76">
        <f t="shared" si="33"/>
        <v>3989.1987500000005</v>
      </c>
      <c r="BV50" s="76">
        <f t="shared" si="34"/>
        <v>10169.630208333334</v>
      </c>
      <c r="BW50" s="173">
        <f t="shared" si="35"/>
        <v>122035.5625</v>
      </c>
      <c r="BX50" s="3" t="s">
        <v>344</v>
      </c>
    </row>
    <row r="51" spans="1:77" s="1" customFormat="1" ht="19.5" customHeight="1" x14ac:dyDescent="0.3">
      <c r="A51" s="68">
        <v>29</v>
      </c>
      <c r="B51" s="69" t="s">
        <v>75</v>
      </c>
      <c r="C51" s="69" t="s">
        <v>422</v>
      </c>
      <c r="D51" s="70" t="s">
        <v>61</v>
      </c>
      <c r="E51" s="75" t="s">
        <v>76</v>
      </c>
      <c r="F51" s="86">
        <v>82</v>
      </c>
      <c r="G51" s="87">
        <v>43335</v>
      </c>
      <c r="H51" s="87">
        <v>45161</v>
      </c>
      <c r="I51" s="86" t="s">
        <v>185</v>
      </c>
      <c r="J51" s="43" t="s">
        <v>58</v>
      </c>
      <c r="K51" s="70" t="s">
        <v>64</v>
      </c>
      <c r="L51" s="74">
        <v>25</v>
      </c>
      <c r="M51" s="70">
        <v>5.41</v>
      </c>
      <c r="N51" s="75">
        <v>17697</v>
      </c>
      <c r="O51" s="76">
        <f t="shared" si="1"/>
        <v>95740.77</v>
      </c>
      <c r="P51" s="43">
        <v>0</v>
      </c>
      <c r="Q51" s="70"/>
      <c r="R51" s="70"/>
      <c r="S51" s="70">
        <v>1</v>
      </c>
      <c r="T51" s="70"/>
      <c r="U51" s="70"/>
      <c r="V51" s="70">
        <f t="shared" si="38"/>
        <v>1</v>
      </c>
      <c r="W51" s="70">
        <f t="shared" si="37"/>
        <v>0</v>
      </c>
      <c r="X51" s="70">
        <f t="shared" si="39"/>
        <v>0</v>
      </c>
      <c r="Y51" s="76">
        <f t="shared" si="5"/>
        <v>0</v>
      </c>
      <c r="Z51" s="76">
        <f t="shared" si="6"/>
        <v>0</v>
      </c>
      <c r="AA51" s="76">
        <f t="shared" si="7"/>
        <v>0</v>
      </c>
      <c r="AB51" s="76">
        <f t="shared" si="8"/>
        <v>5318.9316666666673</v>
      </c>
      <c r="AC51" s="76">
        <f t="shared" si="9"/>
        <v>0</v>
      </c>
      <c r="AD51" s="76">
        <f t="shared" si="10"/>
        <v>0</v>
      </c>
      <c r="AE51" s="76">
        <f t="shared" si="11"/>
        <v>5318.9316666666673</v>
      </c>
      <c r="AF51" s="76">
        <f t="shared" si="12"/>
        <v>1329.7329166666668</v>
      </c>
      <c r="AG51" s="76">
        <f t="shared" si="56"/>
        <v>664.86645833333341</v>
      </c>
      <c r="AH51" s="76">
        <f t="shared" si="14"/>
        <v>196.63333333333333</v>
      </c>
      <c r="AI51" s="76">
        <f t="shared" si="15"/>
        <v>7510.1643750000003</v>
      </c>
      <c r="AJ51" s="84"/>
      <c r="AK51" s="84"/>
      <c r="AL51" s="84"/>
      <c r="AM51" s="83"/>
      <c r="AN51" s="78">
        <f t="shared" si="40"/>
        <v>0</v>
      </c>
      <c r="AO51" s="83"/>
      <c r="AP51" s="78">
        <f t="shared" si="41"/>
        <v>0</v>
      </c>
      <c r="AQ51" s="78">
        <f t="shared" si="54"/>
        <v>0</v>
      </c>
      <c r="AR51" s="78">
        <f t="shared" si="53"/>
        <v>0</v>
      </c>
      <c r="AS51" s="83"/>
      <c r="AT51" s="78">
        <f t="shared" si="43"/>
        <v>0</v>
      </c>
      <c r="AU51" s="78"/>
      <c r="AV51" s="78">
        <f t="shared" si="44"/>
        <v>0</v>
      </c>
      <c r="AW51" s="77">
        <f t="shared" si="45"/>
        <v>0</v>
      </c>
      <c r="AX51" s="78">
        <f t="shared" si="46"/>
        <v>0</v>
      </c>
      <c r="AY51" s="77">
        <f t="shared" si="47"/>
        <v>0</v>
      </c>
      <c r="AZ51" s="78">
        <f t="shared" si="48"/>
        <v>0</v>
      </c>
      <c r="BA51" s="84"/>
      <c r="BB51" s="84"/>
      <c r="BC51" s="84"/>
      <c r="BD51" s="84"/>
      <c r="BE51" s="78">
        <f t="shared" si="49"/>
        <v>0</v>
      </c>
      <c r="BF51" s="70"/>
      <c r="BG51" s="70"/>
      <c r="BH51" s="70"/>
      <c r="BI51" s="76">
        <f t="shared" si="50"/>
        <v>0</v>
      </c>
      <c r="BJ51" s="76"/>
      <c r="BK51" s="76">
        <f>(O51/18*BJ51)*30%</f>
        <v>0</v>
      </c>
      <c r="BL51" s="76"/>
      <c r="BM51" s="76">
        <f t="shared" si="55"/>
        <v>0</v>
      </c>
      <c r="BN51" s="76">
        <f t="shared" si="36"/>
        <v>1</v>
      </c>
      <c r="BO51" s="76">
        <f t="shared" si="57"/>
        <v>2659.4658333333336</v>
      </c>
      <c r="BP51" s="76"/>
      <c r="BQ51" s="101">
        <f t="shared" si="51"/>
        <v>0</v>
      </c>
      <c r="BR51" s="76">
        <f t="shared" si="52"/>
        <v>2659.4658333333336</v>
      </c>
      <c r="BS51" s="76">
        <f t="shared" si="31"/>
        <v>6180.4314583333344</v>
      </c>
      <c r="BT51" s="76">
        <f t="shared" si="32"/>
        <v>0</v>
      </c>
      <c r="BU51" s="76">
        <f t="shared" si="33"/>
        <v>3989.1987500000005</v>
      </c>
      <c r="BV51" s="76">
        <f t="shared" si="34"/>
        <v>10169.630208333334</v>
      </c>
      <c r="BW51" s="173">
        <f t="shared" si="35"/>
        <v>122035.5625</v>
      </c>
      <c r="BX51" s="3" t="s">
        <v>344</v>
      </c>
    </row>
    <row r="52" spans="1:77" s="3" customFormat="1" ht="19.5" customHeight="1" x14ac:dyDescent="0.3">
      <c r="A52" s="79">
        <v>30</v>
      </c>
      <c r="B52" s="69" t="s">
        <v>75</v>
      </c>
      <c r="C52" s="69" t="s">
        <v>181</v>
      </c>
      <c r="D52" s="70" t="s">
        <v>61</v>
      </c>
      <c r="E52" s="75" t="s">
        <v>76</v>
      </c>
      <c r="F52" s="86">
        <v>82</v>
      </c>
      <c r="G52" s="87">
        <v>43335</v>
      </c>
      <c r="H52" s="87">
        <v>45161</v>
      </c>
      <c r="I52" s="86" t="s">
        <v>185</v>
      </c>
      <c r="J52" s="43" t="s">
        <v>58</v>
      </c>
      <c r="K52" s="70" t="s">
        <v>64</v>
      </c>
      <c r="L52" s="74">
        <v>25</v>
      </c>
      <c r="M52" s="70">
        <v>5.41</v>
      </c>
      <c r="N52" s="75">
        <v>17697</v>
      </c>
      <c r="O52" s="76">
        <f t="shared" si="1"/>
        <v>95740.77</v>
      </c>
      <c r="P52" s="43">
        <v>0</v>
      </c>
      <c r="Q52" s="70"/>
      <c r="R52" s="70"/>
      <c r="S52" s="70">
        <v>1</v>
      </c>
      <c r="T52" s="70"/>
      <c r="U52" s="70"/>
      <c r="V52" s="70">
        <f t="shared" si="38"/>
        <v>1</v>
      </c>
      <c r="W52" s="70">
        <f t="shared" si="37"/>
        <v>0</v>
      </c>
      <c r="X52" s="70">
        <f t="shared" si="39"/>
        <v>0</v>
      </c>
      <c r="Y52" s="76">
        <f t="shared" si="5"/>
        <v>0</v>
      </c>
      <c r="Z52" s="76">
        <f t="shared" si="6"/>
        <v>0</v>
      </c>
      <c r="AA52" s="76">
        <f t="shared" si="7"/>
        <v>0</v>
      </c>
      <c r="AB52" s="76">
        <f t="shared" si="8"/>
        <v>5318.9316666666673</v>
      </c>
      <c r="AC52" s="76">
        <f t="shared" si="9"/>
        <v>0</v>
      </c>
      <c r="AD52" s="76">
        <f t="shared" si="10"/>
        <v>0</v>
      </c>
      <c r="AE52" s="76">
        <f t="shared" si="11"/>
        <v>5318.9316666666673</v>
      </c>
      <c r="AF52" s="76">
        <f t="shared" si="12"/>
        <v>1329.7329166666668</v>
      </c>
      <c r="AG52" s="76">
        <f t="shared" si="56"/>
        <v>664.86645833333341</v>
      </c>
      <c r="AH52" s="76">
        <f t="shared" si="14"/>
        <v>196.63333333333333</v>
      </c>
      <c r="AI52" s="76">
        <f t="shared" si="15"/>
        <v>7510.1643750000003</v>
      </c>
      <c r="AJ52" s="84"/>
      <c r="AK52" s="84"/>
      <c r="AL52" s="84"/>
      <c r="AM52" s="83"/>
      <c r="AN52" s="78">
        <f t="shared" si="40"/>
        <v>0</v>
      </c>
      <c r="AO52" s="83"/>
      <c r="AP52" s="78">
        <f t="shared" si="41"/>
        <v>0</v>
      </c>
      <c r="AQ52" s="78">
        <f t="shared" si="54"/>
        <v>0</v>
      </c>
      <c r="AR52" s="78">
        <f t="shared" si="53"/>
        <v>0</v>
      </c>
      <c r="AS52" s="83"/>
      <c r="AT52" s="78">
        <f t="shared" si="43"/>
        <v>0</v>
      </c>
      <c r="AU52" s="78"/>
      <c r="AV52" s="78">
        <f t="shared" si="44"/>
        <v>0</v>
      </c>
      <c r="AW52" s="77">
        <f t="shared" si="45"/>
        <v>0</v>
      </c>
      <c r="AX52" s="78">
        <f t="shared" si="46"/>
        <v>0</v>
      </c>
      <c r="AY52" s="77">
        <f t="shared" si="47"/>
        <v>0</v>
      </c>
      <c r="AZ52" s="78">
        <f t="shared" si="48"/>
        <v>0</v>
      </c>
      <c r="BA52" s="84"/>
      <c r="BB52" s="84"/>
      <c r="BC52" s="84"/>
      <c r="BD52" s="84"/>
      <c r="BE52" s="78">
        <f t="shared" si="49"/>
        <v>0</v>
      </c>
      <c r="BF52" s="70"/>
      <c r="BG52" s="70"/>
      <c r="BH52" s="70"/>
      <c r="BI52" s="76">
        <f t="shared" si="50"/>
        <v>0</v>
      </c>
      <c r="BJ52" s="76"/>
      <c r="BK52" s="76">
        <f>(O52/18*BJ52)*30%</f>
        <v>0</v>
      </c>
      <c r="BL52" s="76"/>
      <c r="BM52" s="76">
        <f t="shared" si="55"/>
        <v>0</v>
      </c>
      <c r="BN52" s="76">
        <f t="shared" si="36"/>
        <v>1</v>
      </c>
      <c r="BO52" s="76">
        <f t="shared" si="57"/>
        <v>2659.4658333333336</v>
      </c>
      <c r="BP52" s="76"/>
      <c r="BQ52" s="101">
        <f t="shared" si="51"/>
        <v>0</v>
      </c>
      <c r="BR52" s="76">
        <f t="shared" si="52"/>
        <v>2659.4658333333336</v>
      </c>
      <c r="BS52" s="76">
        <f t="shared" si="31"/>
        <v>6180.4314583333344</v>
      </c>
      <c r="BT52" s="76">
        <f t="shared" si="32"/>
        <v>0</v>
      </c>
      <c r="BU52" s="76">
        <f t="shared" si="33"/>
        <v>3989.1987500000005</v>
      </c>
      <c r="BV52" s="76">
        <f t="shared" si="34"/>
        <v>10169.630208333334</v>
      </c>
      <c r="BW52" s="173">
        <f t="shared" si="35"/>
        <v>122035.5625</v>
      </c>
      <c r="BX52" s="3" t="s">
        <v>344</v>
      </c>
    </row>
    <row r="53" spans="1:77" s="3" customFormat="1" ht="19.5" customHeight="1" x14ac:dyDescent="0.3">
      <c r="A53" s="68">
        <v>31</v>
      </c>
      <c r="B53" s="69" t="s">
        <v>75</v>
      </c>
      <c r="C53" s="69" t="s">
        <v>231</v>
      </c>
      <c r="D53" s="70" t="s">
        <v>61</v>
      </c>
      <c r="E53" s="75" t="s">
        <v>76</v>
      </c>
      <c r="F53" s="86">
        <v>82</v>
      </c>
      <c r="G53" s="87">
        <v>43335</v>
      </c>
      <c r="H53" s="87">
        <v>45161</v>
      </c>
      <c r="I53" s="86" t="s">
        <v>185</v>
      </c>
      <c r="J53" s="43" t="s">
        <v>58</v>
      </c>
      <c r="K53" s="70" t="s">
        <v>64</v>
      </c>
      <c r="L53" s="74">
        <v>25</v>
      </c>
      <c r="M53" s="70">
        <v>5.41</v>
      </c>
      <c r="N53" s="75">
        <v>17697</v>
      </c>
      <c r="O53" s="76">
        <f t="shared" si="1"/>
        <v>95740.77</v>
      </c>
      <c r="P53" s="43">
        <v>0</v>
      </c>
      <c r="Q53" s="70"/>
      <c r="R53" s="70"/>
      <c r="S53" s="70">
        <v>1</v>
      </c>
      <c r="T53" s="70"/>
      <c r="U53" s="70"/>
      <c r="V53" s="70">
        <f t="shared" si="38"/>
        <v>1</v>
      </c>
      <c r="W53" s="70">
        <f t="shared" si="37"/>
        <v>0</v>
      </c>
      <c r="X53" s="70">
        <f t="shared" si="39"/>
        <v>0</v>
      </c>
      <c r="Y53" s="76">
        <f t="shared" si="5"/>
        <v>0</v>
      </c>
      <c r="Z53" s="76">
        <f t="shared" si="6"/>
        <v>0</v>
      </c>
      <c r="AA53" s="76">
        <f t="shared" si="7"/>
        <v>0</v>
      </c>
      <c r="AB53" s="76">
        <f t="shared" si="8"/>
        <v>5318.9316666666673</v>
      </c>
      <c r="AC53" s="76">
        <f t="shared" si="9"/>
        <v>0</v>
      </c>
      <c r="AD53" s="76">
        <f t="shared" si="10"/>
        <v>0</v>
      </c>
      <c r="AE53" s="76">
        <f t="shared" si="11"/>
        <v>5318.9316666666673</v>
      </c>
      <c r="AF53" s="76">
        <f t="shared" si="12"/>
        <v>1329.7329166666668</v>
      </c>
      <c r="AG53" s="76">
        <f t="shared" si="56"/>
        <v>664.86645833333341</v>
      </c>
      <c r="AH53" s="76">
        <f t="shared" si="14"/>
        <v>196.63333333333333</v>
      </c>
      <c r="AI53" s="76">
        <f t="shared" si="15"/>
        <v>7510.1643750000003</v>
      </c>
      <c r="AJ53" s="84"/>
      <c r="AK53" s="84"/>
      <c r="AL53" s="84"/>
      <c r="AM53" s="83"/>
      <c r="AN53" s="78">
        <f t="shared" si="40"/>
        <v>0</v>
      </c>
      <c r="AO53" s="83"/>
      <c r="AP53" s="78">
        <f t="shared" si="41"/>
        <v>0</v>
      </c>
      <c r="AQ53" s="78">
        <f t="shared" si="54"/>
        <v>0</v>
      </c>
      <c r="AR53" s="78">
        <f t="shared" si="53"/>
        <v>0</v>
      </c>
      <c r="AS53" s="83"/>
      <c r="AT53" s="78">
        <f t="shared" si="43"/>
        <v>0</v>
      </c>
      <c r="AU53" s="78"/>
      <c r="AV53" s="78">
        <f t="shared" si="44"/>
        <v>0</v>
      </c>
      <c r="AW53" s="77">
        <f t="shared" si="45"/>
        <v>0</v>
      </c>
      <c r="AX53" s="78">
        <f t="shared" si="46"/>
        <v>0</v>
      </c>
      <c r="AY53" s="77">
        <f t="shared" si="47"/>
        <v>0</v>
      </c>
      <c r="AZ53" s="78">
        <f t="shared" si="48"/>
        <v>0</v>
      </c>
      <c r="BA53" s="84"/>
      <c r="BB53" s="84"/>
      <c r="BC53" s="84"/>
      <c r="BD53" s="84"/>
      <c r="BE53" s="78">
        <f t="shared" si="49"/>
        <v>0</v>
      </c>
      <c r="BF53" s="70"/>
      <c r="BG53" s="70"/>
      <c r="BH53" s="70"/>
      <c r="BI53" s="76">
        <f t="shared" si="50"/>
        <v>0</v>
      </c>
      <c r="BJ53" s="76"/>
      <c r="BK53" s="76">
        <f>(O53/18*BJ53)*30%</f>
        <v>0</v>
      </c>
      <c r="BL53" s="76"/>
      <c r="BM53" s="76">
        <f t="shared" si="55"/>
        <v>0</v>
      </c>
      <c r="BN53" s="76">
        <f t="shared" si="36"/>
        <v>1</v>
      </c>
      <c r="BO53" s="76">
        <f t="shared" si="57"/>
        <v>2659.4658333333336</v>
      </c>
      <c r="BP53" s="76"/>
      <c r="BQ53" s="101">
        <f t="shared" si="51"/>
        <v>0</v>
      </c>
      <c r="BR53" s="76">
        <f t="shared" si="52"/>
        <v>2659.4658333333336</v>
      </c>
      <c r="BS53" s="76">
        <f t="shared" si="31"/>
        <v>6180.4314583333344</v>
      </c>
      <c r="BT53" s="76">
        <f t="shared" si="32"/>
        <v>0</v>
      </c>
      <c r="BU53" s="76">
        <f t="shared" si="33"/>
        <v>3989.1987500000005</v>
      </c>
      <c r="BV53" s="76">
        <f t="shared" si="34"/>
        <v>10169.630208333334</v>
      </c>
      <c r="BW53" s="173">
        <f t="shared" si="35"/>
        <v>122035.5625</v>
      </c>
      <c r="BX53" s="3" t="s">
        <v>344</v>
      </c>
    </row>
    <row r="54" spans="1:77" s="2" customFormat="1" ht="19.5" customHeight="1" x14ac:dyDescent="0.3">
      <c r="A54" s="79">
        <v>32</v>
      </c>
      <c r="B54" s="48" t="s">
        <v>259</v>
      </c>
      <c r="C54" s="43" t="s">
        <v>179</v>
      </c>
      <c r="D54" s="43" t="s">
        <v>61</v>
      </c>
      <c r="E54" s="108" t="s">
        <v>260</v>
      </c>
      <c r="F54" s="48"/>
      <c r="G54" s="111"/>
      <c r="H54" s="111"/>
      <c r="I54" s="48"/>
      <c r="J54" s="43" t="s">
        <v>65</v>
      </c>
      <c r="K54" s="43" t="s">
        <v>62</v>
      </c>
      <c r="L54" s="89">
        <v>9.0500000000000007</v>
      </c>
      <c r="M54" s="43">
        <v>4.33</v>
      </c>
      <c r="N54" s="108">
        <v>17697</v>
      </c>
      <c r="O54" s="76">
        <f t="shared" si="1"/>
        <v>76628.009999999995</v>
      </c>
      <c r="P54" s="113">
        <v>2</v>
      </c>
      <c r="Q54" s="113"/>
      <c r="R54" s="113"/>
      <c r="S54" s="113"/>
      <c r="T54" s="113"/>
      <c r="U54" s="113"/>
      <c r="V54" s="70">
        <f t="shared" si="38"/>
        <v>2</v>
      </c>
      <c r="W54" s="70">
        <f t="shared" si="37"/>
        <v>0</v>
      </c>
      <c r="X54" s="70">
        <f t="shared" si="39"/>
        <v>0</v>
      </c>
      <c r="Y54" s="76">
        <f t="shared" si="5"/>
        <v>8514.2233333333334</v>
      </c>
      <c r="Z54" s="76">
        <f t="shared" si="6"/>
        <v>0</v>
      </c>
      <c r="AA54" s="76">
        <f t="shared" si="7"/>
        <v>0</v>
      </c>
      <c r="AB54" s="76">
        <f t="shared" si="8"/>
        <v>0</v>
      </c>
      <c r="AC54" s="76">
        <f t="shared" si="9"/>
        <v>0</v>
      </c>
      <c r="AD54" s="76">
        <f t="shared" si="10"/>
        <v>0</v>
      </c>
      <c r="AE54" s="76">
        <f t="shared" si="11"/>
        <v>8514.2233333333334</v>
      </c>
      <c r="AF54" s="76">
        <f t="shared" si="12"/>
        <v>2128.5558333333333</v>
      </c>
      <c r="AG54" s="101">
        <f t="shared" si="56"/>
        <v>1064.2779166666667</v>
      </c>
      <c r="AH54" s="76">
        <f t="shared" si="14"/>
        <v>0</v>
      </c>
      <c r="AI54" s="76">
        <f t="shared" si="15"/>
        <v>11707.057083333333</v>
      </c>
      <c r="AJ54" s="120"/>
      <c r="AK54" s="120"/>
      <c r="AL54" s="120"/>
      <c r="AM54" s="120"/>
      <c r="AN54" s="78">
        <f t="shared" si="40"/>
        <v>0</v>
      </c>
      <c r="AO54" s="120"/>
      <c r="AP54" s="78">
        <f t="shared" si="41"/>
        <v>0</v>
      </c>
      <c r="AQ54" s="120"/>
      <c r="AR54" s="78">
        <f t="shared" si="53"/>
        <v>0</v>
      </c>
      <c r="AS54" s="120"/>
      <c r="AT54" s="78">
        <f t="shared" si="43"/>
        <v>0</v>
      </c>
      <c r="AU54" s="120"/>
      <c r="AV54" s="78">
        <f t="shared" si="44"/>
        <v>0</v>
      </c>
      <c r="AW54" s="77">
        <f t="shared" si="45"/>
        <v>0</v>
      </c>
      <c r="AX54" s="78">
        <f t="shared" si="46"/>
        <v>0</v>
      </c>
      <c r="AY54" s="77">
        <f t="shared" si="47"/>
        <v>0</v>
      </c>
      <c r="AZ54" s="78">
        <f t="shared" si="48"/>
        <v>0</v>
      </c>
      <c r="BA54" s="120"/>
      <c r="BB54" s="120"/>
      <c r="BC54" s="120"/>
      <c r="BD54" s="120"/>
      <c r="BE54" s="78">
        <f t="shared" si="49"/>
        <v>0</v>
      </c>
      <c r="BF54" s="120"/>
      <c r="BG54" s="120"/>
      <c r="BH54" s="120"/>
      <c r="BI54" s="76">
        <f t="shared" si="50"/>
        <v>0</v>
      </c>
      <c r="BJ54" s="76"/>
      <c r="BK54" s="101">
        <f>(O54/18*BJ54)*1.25*30%</f>
        <v>0</v>
      </c>
      <c r="BL54" s="120"/>
      <c r="BM54" s="101">
        <f t="shared" si="55"/>
        <v>0</v>
      </c>
      <c r="BN54" s="76"/>
      <c r="BO54" s="76"/>
      <c r="BP54" s="120"/>
      <c r="BQ54" s="101">
        <f t="shared" si="51"/>
        <v>0</v>
      </c>
      <c r="BR54" s="76">
        <f t="shared" si="52"/>
        <v>0</v>
      </c>
      <c r="BS54" s="76">
        <f t="shared" si="31"/>
        <v>9578.5012499999993</v>
      </c>
      <c r="BT54" s="76">
        <f t="shared" si="32"/>
        <v>0</v>
      </c>
      <c r="BU54" s="76">
        <f t="shared" si="33"/>
        <v>2128.5558333333333</v>
      </c>
      <c r="BV54" s="76">
        <f t="shared" si="34"/>
        <v>11707.057083333333</v>
      </c>
      <c r="BW54" s="173">
        <f t="shared" si="35"/>
        <v>140484.685</v>
      </c>
      <c r="BX54" s="1"/>
    </row>
    <row r="55" spans="1:77" s="2" customFormat="1" ht="19.5" customHeight="1" x14ac:dyDescent="0.3">
      <c r="A55" s="68">
        <v>33</v>
      </c>
      <c r="B55" s="48" t="s">
        <v>77</v>
      </c>
      <c r="C55" s="48" t="s">
        <v>78</v>
      </c>
      <c r="D55" s="70" t="s">
        <v>61</v>
      </c>
      <c r="E55" s="71" t="s">
        <v>162</v>
      </c>
      <c r="F55" s="86">
        <v>78</v>
      </c>
      <c r="G55" s="87">
        <v>43335</v>
      </c>
      <c r="H55" s="87">
        <v>45161</v>
      </c>
      <c r="I55" s="86" t="s">
        <v>182</v>
      </c>
      <c r="J55" s="70" t="s">
        <v>58</v>
      </c>
      <c r="K55" s="70" t="s">
        <v>64</v>
      </c>
      <c r="L55" s="74">
        <v>27.11</v>
      </c>
      <c r="M55" s="70">
        <v>5.41</v>
      </c>
      <c r="N55" s="75">
        <v>17697</v>
      </c>
      <c r="O55" s="76">
        <f t="shared" si="1"/>
        <v>95740.77</v>
      </c>
      <c r="P55" s="70"/>
      <c r="Q55" s="70"/>
      <c r="R55" s="70"/>
      <c r="S55" s="70"/>
      <c r="T55" s="70">
        <v>9</v>
      </c>
      <c r="U55" s="70"/>
      <c r="V55" s="70">
        <f t="shared" si="38"/>
        <v>0</v>
      </c>
      <c r="W55" s="70">
        <f t="shared" si="37"/>
        <v>9</v>
      </c>
      <c r="X55" s="70">
        <f t="shared" si="39"/>
        <v>0</v>
      </c>
      <c r="Y55" s="76">
        <f t="shared" si="5"/>
        <v>0</v>
      </c>
      <c r="Z55" s="76">
        <f t="shared" si="6"/>
        <v>0</v>
      </c>
      <c r="AA55" s="76">
        <f t="shared" si="7"/>
        <v>0</v>
      </c>
      <c r="AB55" s="76">
        <f t="shared" si="8"/>
        <v>0</v>
      </c>
      <c r="AC55" s="76">
        <f t="shared" si="9"/>
        <v>47870.385000000009</v>
      </c>
      <c r="AD55" s="76">
        <f t="shared" si="10"/>
        <v>0</v>
      </c>
      <c r="AE55" s="76">
        <f t="shared" si="11"/>
        <v>47870.385000000009</v>
      </c>
      <c r="AF55" s="76">
        <f t="shared" si="12"/>
        <v>11967.596250000002</v>
      </c>
      <c r="AG55" s="76"/>
      <c r="AH55" s="76">
        <f t="shared" si="14"/>
        <v>1769.7</v>
      </c>
      <c r="AI55" s="76">
        <f t="shared" si="15"/>
        <v>61607.681250000009</v>
      </c>
      <c r="AJ55" s="100"/>
      <c r="AK55" s="82"/>
      <c r="AL55" s="82"/>
      <c r="AM55" s="83"/>
      <c r="AN55" s="78">
        <f t="shared" si="40"/>
        <v>0</v>
      </c>
      <c r="AO55" s="83">
        <v>0</v>
      </c>
      <c r="AP55" s="78">
        <f t="shared" si="41"/>
        <v>0</v>
      </c>
      <c r="AQ55" s="78">
        <f>AM55+AO55</f>
        <v>0</v>
      </c>
      <c r="AR55" s="78">
        <f t="shared" si="53"/>
        <v>0</v>
      </c>
      <c r="AS55" s="83">
        <v>6</v>
      </c>
      <c r="AT55" s="78">
        <f t="shared" si="43"/>
        <v>2949.5</v>
      </c>
      <c r="AU55" s="78"/>
      <c r="AV55" s="78">
        <f t="shared" si="44"/>
        <v>0</v>
      </c>
      <c r="AW55" s="77">
        <f t="shared" si="45"/>
        <v>6</v>
      </c>
      <c r="AX55" s="78">
        <f t="shared" si="46"/>
        <v>2949.5</v>
      </c>
      <c r="AY55" s="77">
        <f t="shared" si="47"/>
        <v>6</v>
      </c>
      <c r="AZ55" s="78">
        <f t="shared" si="48"/>
        <v>2949.5</v>
      </c>
      <c r="BA55" s="84"/>
      <c r="BB55" s="84"/>
      <c r="BC55" s="84"/>
      <c r="BD55" s="84"/>
      <c r="BE55" s="78">
        <f t="shared" si="49"/>
        <v>0</v>
      </c>
      <c r="BF55" s="70"/>
      <c r="BG55" s="70"/>
      <c r="BH55" s="70"/>
      <c r="BI55" s="76">
        <f t="shared" si="50"/>
        <v>0</v>
      </c>
      <c r="BJ55" s="76">
        <f>V55+W55+X55</f>
        <v>9</v>
      </c>
      <c r="BK55" s="76">
        <f>(O55/18*BJ55)*1.25*30%</f>
        <v>17951.394375000003</v>
      </c>
      <c r="BL55" s="76"/>
      <c r="BM55" s="76">
        <f t="shared" si="55"/>
        <v>0</v>
      </c>
      <c r="BN55" s="76">
        <f t="shared" si="36"/>
        <v>9</v>
      </c>
      <c r="BO55" s="76">
        <f>(AE55+AF55)*40%</f>
        <v>23935.192500000005</v>
      </c>
      <c r="BP55" s="76"/>
      <c r="BQ55" s="101">
        <f t="shared" si="51"/>
        <v>0</v>
      </c>
      <c r="BR55" s="76">
        <f t="shared" si="52"/>
        <v>44836.086875000008</v>
      </c>
      <c r="BS55" s="76">
        <f t="shared" si="31"/>
        <v>49640.085000000006</v>
      </c>
      <c r="BT55" s="76">
        <f t="shared" si="32"/>
        <v>20900.894375000003</v>
      </c>
      <c r="BU55" s="76">
        <f t="shared" si="33"/>
        <v>35902.788750000007</v>
      </c>
      <c r="BV55" s="76">
        <f t="shared" si="34"/>
        <v>106443.76812500002</v>
      </c>
      <c r="BW55" s="173">
        <f t="shared" si="35"/>
        <v>1277325.2175000003</v>
      </c>
      <c r="BX55" s="11" t="s">
        <v>266</v>
      </c>
    </row>
    <row r="56" spans="1:77" s="2" customFormat="1" ht="19.5" customHeight="1" x14ac:dyDescent="0.3">
      <c r="A56" s="79"/>
      <c r="B56" s="48" t="s">
        <v>77</v>
      </c>
      <c r="C56" s="48" t="s">
        <v>350</v>
      </c>
      <c r="D56" s="70" t="s">
        <v>61</v>
      </c>
      <c r="E56" s="71" t="s">
        <v>162</v>
      </c>
      <c r="F56" s="86">
        <v>78</v>
      </c>
      <c r="G56" s="87">
        <v>43335</v>
      </c>
      <c r="H56" s="87">
        <v>45161</v>
      </c>
      <c r="I56" s="86" t="s">
        <v>182</v>
      </c>
      <c r="J56" s="70" t="s">
        <v>58</v>
      </c>
      <c r="K56" s="70" t="s">
        <v>64</v>
      </c>
      <c r="L56" s="74">
        <v>27.11</v>
      </c>
      <c r="M56" s="70">
        <v>5.41</v>
      </c>
      <c r="N56" s="75">
        <v>17697</v>
      </c>
      <c r="O56" s="76">
        <f t="shared" si="1"/>
        <v>95740.77</v>
      </c>
      <c r="P56" s="70"/>
      <c r="Q56" s="70"/>
      <c r="R56" s="70"/>
      <c r="S56" s="70"/>
      <c r="T56" s="70">
        <v>3</v>
      </c>
      <c r="U56" s="70"/>
      <c r="V56" s="70">
        <f t="shared" si="38"/>
        <v>0</v>
      </c>
      <c r="W56" s="70">
        <f t="shared" si="37"/>
        <v>3</v>
      </c>
      <c r="X56" s="70">
        <f t="shared" si="39"/>
        <v>0</v>
      </c>
      <c r="Y56" s="76">
        <f t="shared" si="5"/>
        <v>0</v>
      </c>
      <c r="Z56" s="76">
        <f t="shared" si="6"/>
        <v>0</v>
      </c>
      <c r="AA56" s="76">
        <f t="shared" si="7"/>
        <v>0</v>
      </c>
      <c r="AB56" s="76">
        <f t="shared" si="8"/>
        <v>0</v>
      </c>
      <c r="AC56" s="76">
        <f t="shared" si="9"/>
        <v>15956.795000000002</v>
      </c>
      <c r="AD56" s="76">
        <f t="shared" si="10"/>
        <v>0</v>
      </c>
      <c r="AE56" s="76">
        <f t="shared" si="11"/>
        <v>15956.795000000002</v>
      </c>
      <c r="AF56" s="76">
        <f t="shared" si="12"/>
        <v>3989.1987500000005</v>
      </c>
      <c r="AG56" s="76"/>
      <c r="AH56" s="76">
        <f t="shared" si="14"/>
        <v>589.9</v>
      </c>
      <c r="AI56" s="76">
        <f t="shared" si="15"/>
        <v>20535.893750000003</v>
      </c>
      <c r="AJ56" s="82"/>
      <c r="AK56" s="82"/>
      <c r="AL56" s="82"/>
      <c r="AM56" s="83"/>
      <c r="AN56" s="78">
        <f t="shared" si="40"/>
        <v>0</v>
      </c>
      <c r="AO56" s="83"/>
      <c r="AP56" s="78">
        <f t="shared" si="41"/>
        <v>0</v>
      </c>
      <c r="AQ56" s="78"/>
      <c r="AR56" s="78">
        <f t="shared" si="53"/>
        <v>0</v>
      </c>
      <c r="AS56" s="83">
        <v>1.5</v>
      </c>
      <c r="AT56" s="78">
        <f t="shared" si="43"/>
        <v>737.375</v>
      </c>
      <c r="AU56" s="78"/>
      <c r="AV56" s="78">
        <f t="shared" si="44"/>
        <v>0</v>
      </c>
      <c r="AW56" s="77">
        <f t="shared" si="45"/>
        <v>1.5</v>
      </c>
      <c r="AX56" s="78">
        <f t="shared" si="46"/>
        <v>737.375</v>
      </c>
      <c r="AY56" s="77">
        <f t="shared" si="47"/>
        <v>1.5</v>
      </c>
      <c r="AZ56" s="78">
        <f t="shared" si="48"/>
        <v>737.375</v>
      </c>
      <c r="BA56" s="84"/>
      <c r="BB56" s="84"/>
      <c r="BC56" s="84"/>
      <c r="BD56" s="84"/>
      <c r="BE56" s="78">
        <f t="shared" si="49"/>
        <v>0</v>
      </c>
      <c r="BF56" s="70"/>
      <c r="BG56" s="70"/>
      <c r="BH56" s="70"/>
      <c r="BI56" s="76">
        <f t="shared" si="50"/>
        <v>0</v>
      </c>
      <c r="BJ56" s="76">
        <f>V56+W56+X56</f>
        <v>3</v>
      </c>
      <c r="BK56" s="76">
        <f>(O56/18*BJ56)*1.25*30%</f>
        <v>5983.7981250000003</v>
      </c>
      <c r="BL56" s="76"/>
      <c r="BM56" s="76">
        <v>0</v>
      </c>
      <c r="BN56" s="76">
        <f t="shared" si="36"/>
        <v>3</v>
      </c>
      <c r="BO56" s="76">
        <f>(AE56+AF56)*40%</f>
        <v>7978.3975000000009</v>
      </c>
      <c r="BP56" s="76"/>
      <c r="BQ56" s="101">
        <f t="shared" si="51"/>
        <v>0</v>
      </c>
      <c r="BR56" s="76">
        <f t="shared" si="52"/>
        <v>14699.570625</v>
      </c>
      <c r="BS56" s="76">
        <f t="shared" si="31"/>
        <v>16546.695000000003</v>
      </c>
      <c r="BT56" s="76">
        <f t="shared" si="32"/>
        <v>6721.1731250000003</v>
      </c>
      <c r="BU56" s="76">
        <f t="shared" si="33"/>
        <v>11967.596250000002</v>
      </c>
      <c r="BV56" s="76">
        <f t="shared" si="34"/>
        <v>35235.464375000003</v>
      </c>
      <c r="BW56" s="173">
        <f t="shared" si="35"/>
        <v>422825.57250000001</v>
      </c>
      <c r="BX56" s="11" t="s">
        <v>266</v>
      </c>
    </row>
    <row r="57" spans="1:77" s="2" customFormat="1" ht="19.5" customHeight="1" x14ac:dyDescent="0.3">
      <c r="A57" s="79">
        <v>34</v>
      </c>
      <c r="B57" s="204" t="s">
        <v>77</v>
      </c>
      <c r="C57" s="69" t="s">
        <v>479</v>
      </c>
      <c r="D57" s="70" t="s">
        <v>61</v>
      </c>
      <c r="E57" s="71" t="s">
        <v>162</v>
      </c>
      <c r="F57" s="86">
        <v>78</v>
      </c>
      <c r="G57" s="87">
        <v>43335</v>
      </c>
      <c r="H57" s="87">
        <v>45161</v>
      </c>
      <c r="I57" s="86" t="s">
        <v>182</v>
      </c>
      <c r="J57" s="43" t="s">
        <v>58</v>
      </c>
      <c r="K57" s="70" t="s">
        <v>64</v>
      </c>
      <c r="L57" s="74">
        <v>27.11</v>
      </c>
      <c r="M57" s="70">
        <v>5.41</v>
      </c>
      <c r="N57" s="75">
        <v>17697</v>
      </c>
      <c r="O57" s="76">
        <v>95740.77</v>
      </c>
      <c r="P57" s="43">
        <v>0</v>
      </c>
      <c r="Q57" s="70"/>
      <c r="R57" s="70"/>
      <c r="S57" s="70">
        <v>0</v>
      </c>
      <c r="T57" s="70">
        <v>5</v>
      </c>
      <c r="U57" s="70"/>
      <c r="V57" s="70">
        <f t="shared" si="38"/>
        <v>0</v>
      </c>
      <c r="W57" s="70">
        <f t="shared" si="37"/>
        <v>5</v>
      </c>
      <c r="X57" s="70">
        <f t="shared" si="39"/>
        <v>0</v>
      </c>
      <c r="Y57" s="76">
        <f t="shared" si="5"/>
        <v>0</v>
      </c>
      <c r="Z57" s="76">
        <f t="shared" si="6"/>
        <v>0</v>
      </c>
      <c r="AA57" s="76">
        <f t="shared" si="7"/>
        <v>0</v>
      </c>
      <c r="AB57" s="76">
        <f t="shared" si="8"/>
        <v>0</v>
      </c>
      <c r="AC57" s="76">
        <f t="shared" si="9"/>
        <v>26594.658333333336</v>
      </c>
      <c r="AD57" s="76">
        <f t="shared" si="10"/>
        <v>0</v>
      </c>
      <c r="AE57" s="76">
        <f t="shared" si="11"/>
        <v>26594.658333333336</v>
      </c>
      <c r="AF57" s="76">
        <f t="shared" si="12"/>
        <v>6648.6645833333341</v>
      </c>
      <c r="AG57" s="76"/>
      <c r="AH57" s="76">
        <f t="shared" si="14"/>
        <v>983.16666666666663</v>
      </c>
      <c r="AI57" s="76">
        <f t="shared" si="15"/>
        <v>34226.489583333336</v>
      </c>
      <c r="AJ57" s="84"/>
      <c r="AK57" s="84"/>
      <c r="AL57" s="84"/>
      <c r="AM57" s="83"/>
      <c r="AN57" s="78">
        <f t="shared" si="40"/>
        <v>0</v>
      </c>
      <c r="AO57" s="83"/>
      <c r="AP57" s="78">
        <f t="shared" si="41"/>
        <v>0</v>
      </c>
      <c r="AQ57" s="78">
        <f>AM57+AO57</f>
        <v>0</v>
      </c>
      <c r="AR57" s="78">
        <f t="shared" si="53"/>
        <v>0</v>
      </c>
      <c r="AS57" s="83"/>
      <c r="AT57" s="78">
        <f t="shared" si="43"/>
        <v>0</v>
      </c>
      <c r="AU57" s="78"/>
      <c r="AV57" s="78">
        <f t="shared" si="44"/>
        <v>0</v>
      </c>
      <c r="AW57" s="77">
        <f t="shared" si="45"/>
        <v>0</v>
      </c>
      <c r="AX57" s="78">
        <f t="shared" si="46"/>
        <v>0</v>
      </c>
      <c r="AY57" s="77">
        <f t="shared" si="47"/>
        <v>0</v>
      </c>
      <c r="AZ57" s="78">
        <f t="shared" si="48"/>
        <v>0</v>
      </c>
      <c r="BA57" s="84"/>
      <c r="BB57" s="84"/>
      <c r="BC57" s="84"/>
      <c r="BD57" s="84"/>
      <c r="BE57" s="78">
        <f t="shared" si="49"/>
        <v>0</v>
      </c>
      <c r="BF57" s="70"/>
      <c r="BG57" s="70"/>
      <c r="BH57" s="70"/>
      <c r="BI57" s="76">
        <f t="shared" si="50"/>
        <v>0</v>
      </c>
      <c r="BJ57" s="76"/>
      <c r="BK57" s="76">
        <f>(O57/18*BJ57)*30%</f>
        <v>0</v>
      </c>
      <c r="BL57" s="76"/>
      <c r="BM57" s="76">
        <f t="shared" ref="BM57:BM63" si="58">(O57/18*BL57)*30%</f>
        <v>0</v>
      </c>
      <c r="BN57" s="76"/>
      <c r="BO57" s="76">
        <v>0</v>
      </c>
      <c r="BP57" s="76"/>
      <c r="BQ57" s="101">
        <f t="shared" si="51"/>
        <v>0</v>
      </c>
      <c r="BR57" s="76">
        <f t="shared" si="52"/>
        <v>0</v>
      </c>
      <c r="BS57" s="76">
        <f t="shared" si="31"/>
        <v>27577.825000000004</v>
      </c>
      <c r="BT57" s="76">
        <f t="shared" si="32"/>
        <v>0</v>
      </c>
      <c r="BU57" s="76">
        <f t="shared" si="33"/>
        <v>6648.6645833333341</v>
      </c>
      <c r="BV57" s="76">
        <f t="shared" si="34"/>
        <v>34226.489583333336</v>
      </c>
      <c r="BW57" s="173">
        <f t="shared" si="35"/>
        <v>410717.875</v>
      </c>
      <c r="BX57" s="3" t="s">
        <v>345</v>
      </c>
    </row>
    <row r="58" spans="1:77" s="2" customFormat="1" ht="19.5" customHeight="1" x14ac:dyDescent="0.3">
      <c r="A58" s="79"/>
      <c r="B58" s="204" t="s">
        <v>77</v>
      </c>
      <c r="C58" s="69" t="s">
        <v>129</v>
      </c>
      <c r="D58" s="70" t="s">
        <v>61</v>
      </c>
      <c r="E58" s="71" t="s">
        <v>162</v>
      </c>
      <c r="F58" s="86">
        <v>78</v>
      </c>
      <c r="G58" s="87">
        <v>43335</v>
      </c>
      <c r="H58" s="87">
        <v>45161</v>
      </c>
      <c r="I58" s="86" t="s">
        <v>182</v>
      </c>
      <c r="J58" s="43" t="s">
        <v>58</v>
      </c>
      <c r="K58" s="70" t="s">
        <v>64</v>
      </c>
      <c r="L58" s="74">
        <v>27.11</v>
      </c>
      <c r="M58" s="70">
        <v>5.41</v>
      </c>
      <c r="N58" s="75">
        <v>17697</v>
      </c>
      <c r="O58" s="76">
        <v>95740.77</v>
      </c>
      <c r="P58" s="43">
        <v>0</v>
      </c>
      <c r="Q58" s="70"/>
      <c r="R58" s="70"/>
      <c r="S58" s="70">
        <v>0</v>
      </c>
      <c r="T58" s="70">
        <v>1</v>
      </c>
      <c r="U58" s="70"/>
      <c r="V58" s="70">
        <f t="shared" si="38"/>
        <v>0</v>
      </c>
      <c r="W58" s="70">
        <f t="shared" si="37"/>
        <v>1</v>
      </c>
      <c r="X58" s="70">
        <f t="shared" si="39"/>
        <v>0</v>
      </c>
      <c r="Y58" s="76">
        <f t="shared" si="5"/>
        <v>0</v>
      </c>
      <c r="Z58" s="76">
        <f t="shared" si="6"/>
        <v>0</v>
      </c>
      <c r="AA58" s="76">
        <f t="shared" si="7"/>
        <v>0</v>
      </c>
      <c r="AB58" s="76">
        <f t="shared" si="8"/>
        <v>0</v>
      </c>
      <c r="AC58" s="76">
        <f t="shared" si="9"/>
        <v>5318.9316666666673</v>
      </c>
      <c r="AD58" s="76">
        <f t="shared" si="10"/>
        <v>0</v>
      </c>
      <c r="AE58" s="76">
        <f t="shared" si="11"/>
        <v>5318.9316666666673</v>
      </c>
      <c r="AF58" s="76">
        <f t="shared" si="12"/>
        <v>1329.7329166666668</v>
      </c>
      <c r="AG58" s="76"/>
      <c r="AH58" s="76">
        <f t="shared" si="14"/>
        <v>196.63333333333333</v>
      </c>
      <c r="AI58" s="76">
        <f t="shared" si="15"/>
        <v>6845.2979166666673</v>
      </c>
      <c r="AJ58" s="84"/>
      <c r="AK58" s="84"/>
      <c r="AL58" s="84"/>
      <c r="AM58" s="83"/>
      <c r="AN58" s="78">
        <f t="shared" si="40"/>
        <v>0</v>
      </c>
      <c r="AO58" s="83"/>
      <c r="AP58" s="78">
        <f t="shared" si="41"/>
        <v>0</v>
      </c>
      <c r="AQ58" s="78">
        <f>AM58+AO58</f>
        <v>0</v>
      </c>
      <c r="AR58" s="78">
        <f t="shared" si="53"/>
        <v>0</v>
      </c>
      <c r="AS58" s="83"/>
      <c r="AT58" s="78">
        <f t="shared" si="43"/>
        <v>0</v>
      </c>
      <c r="AU58" s="78"/>
      <c r="AV58" s="78">
        <f t="shared" si="44"/>
        <v>0</v>
      </c>
      <c r="AW58" s="77">
        <f t="shared" si="45"/>
        <v>0</v>
      </c>
      <c r="AX58" s="78">
        <f t="shared" si="46"/>
        <v>0</v>
      </c>
      <c r="AY58" s="77">
        <f t="shared" si="47"/>
        <v>0</v>
      </c>
      <c r="AZ58" s="78">
        <f t="shared" si="48"/>
        <v>0</v>
      </c>
      <c r="BA58" s="84"/>
      <c r="BB58" s="84"/>
      <c r="BC58" s="84"/>
      <c r="BD58" s="84"/>
      <c r="BE58" s="78">
        <f t="shared" si="49"/>
        <v>0</v>
      </c>
      <c r="BF58" s="70"/>
      <c r="BG58" s="70"/>
      <c r="BH58" s="70"/>
      <c r="BI58" s="76">
        <f t="shared" si="50"/>
        <v>0</v>
      </c>
      <c r="BJ58" s="76"/>
      <c r="BK58" s="76">
        <f>(O58/18*BJ58)*30%</f>
        <v>0</v>
      </c>
      <c r="BL58" s="76"/>
      <c r="BM58" s="76">
        <f t="shared" si="58"/>
        <v>0</v>
      </c>
      <c r="BN58" s="76"/>
      <c r="BO58" s="76">
        <v>0</v>
      </c>
      <c r="BP58" s="76"/>
      <c r="BQ58" s="101">
        <f t="shared" si="51"/>
        <v>0</v>
      </c>
      <c r="BR58" s="76">
        <f t="shared" si="52"/>
        <v>0</v>
      </c>
      <c r="BS58" s="76">
        <f t="shared" si="31"/>
        <v>5515.5650000000005</v>
      </c>
      <c r="BT58" s="76">
        <f t="shared" si="32"/>
        <v>0</v>
      </c>
      <c r="BU58" s="76">
        <f t="shared" si="33"/>
        <v>1329.7329166666668</v>
      </c>
      <c r="BV58" s="76">
        <f t="shared" si="34"/>
        <v>6845.2979166666673</v>
      </c>
      <c r="BW58" s="173">
        <f t="shared" si="35"/>
        <v>82143.575000000012</v>
      </c>
      <c r="BX58" s="3" t="s">
        <v>345</v>
      </c>
    </row>
    <row r="59" spans="1:77" s="2" customFormat="1" ht="19.5" customHeight="1" x14ac:dyDescent="0.3">
      <c r="A59" s="68">
        <v>35</v>
      </c>
      <c r="B59" s="48" t="s">
        <v>458</v>
      </c>
      <c r="C59" s="48" t="s">
        <v>457</v>
      </c>
      <c r="D59" s="43" t="s">
        <v>61</v>
      </c>
      <c r="E59" s="93" t="s">
        <v>123</v>
      </c>
      <c r="F59" s="86">
        <v>81</v>
      </c>
      <c r="G59" s="87">
        <v>43335</v>
      </c>
      <c r="H59" s="149">
        <v>45161</v>
      </c>
      <c r="I59" s="86" t="s">
        <v>192</v>
      </c>
      <c r="J59" s="43" t="s">
        <v>58</v>
      </c>
      <c r="K59" s="43" t="s">
        <v>64</v>
      </c>
      <c r="L59" s="89">
        <v>25.02</v>
      </c>
      <c r="M59" s="43">
        <v>5.41</v>
      </c>
      <c r="N59" s="108">
        <v>17697</v>
      </c>
      <c r="O59" s="76">
        <f t="shared" ref="O59:O100" si="59">N59*M59</f>
        <v>95740.77</v>
      </c>
      <c r="P59" s="43"/>
      <c r="Q59" s="43"/>
      <c r="R59" s="43"/>
      <c r="S59" s="43"/>
      <c r="T59" s="43">
        <v>5</v>
      </c>
      <c r="U59" s="43"/>
      <c r="V59" s="70">
        <f t="shared" si="38"/>
        <v>0</v>
      </c>
      <c r="W59" s="70">
        <f t="shared" si="37"/>
        <v>5</v>
      </c>
      <c r="X59" s="70">
        <f t="shared" si="39"/>
        <v>0</v>
      </c>
      <c r="Y59" s="76">
        <f t="shared" si="5"/>
        <v>0</v>
      </c>
      <c r="Z59" s="76">
        <f t="shared" si="6"/>
        <v>0</v>
      </c>
      <c r="AA59" s="76">
        <f t="shared" si="7"/>
        <v>0</v>
      </c>
      <c r="AB59" s="76">
        <f t="shared" si="8"/>
        <v>0</v>
      </c>
      <c r="AC59" s="76">
        <f t="shared" si="9"/>
        <v>26594.658333333336</v>
      </c>
      <c r="AD59" s="76">
        <f t="shared" si="10"/>
        <v>0</v>
      </c>
      <c r="AE59" s="76">
        <f t="shared" si="11"/>
        <v>26594.658333333336</v>
      </c>
      <c r="AF59" s="76">
        <f t="shared" si="12"/>
        <v>6648.6645833333341</v>
      </c>
      <c r="AG59" s="101"/>
      <c r="AH59" s="76">
        <f t="shared" si="14"/>
        <v>983.16666666666663</v>
      </c>
      <c r="AI59" s="76">
        <f t="shared" si="15"/>
        <v>34226.489583333336</v>
      </c>
      <c r="AJ59" s="100"/>
      <c r="AK59" s="100"/>
      <c r="AL59" s="100"/>
      <c r="AM59" s="100"/>
      <c r="AN59" s="78">
        <f t="shared" si="40"/>
        <v>0</v>
      </c>
      <c r="AO59" s="99"/>
      <c r="AP59" s="78">
        <f t="shared" si="41"/>
        <v>0</v>
      </c>
      <c r="AQ59" s="78"/>
      <c r="AR59" s="78">
        <f t="shared" si="53"/>
        <v>0</v>
      </c>
      <c r="AS59" s="99"/>
      <c r="AT59" s="78">
        <f t="shared" si="43"/>
        <v>0</v>
      </c>
      <c r="AU59" s="99"/>
      <c r="AV59" s="78">
        <f t="shared" si="44"/>
        <v>0</v>
      </c>
      <c r="AW59" s="77">
        <f t="shared" si="45"/>
        <v>0</v>
      </c>
      <c r="AX59" s="78">
        <f t="shared" si="46"/>
        <v>0</v>
      </c>
      <c r="AY59" s="77">
        <f t="shared" si="47"/>
        <v>0</v>
      </c>
      <c r="AZ59" s="78">
        <f t="shared" si="48"/>
        <v>0</v>
      </c>
      <c r="BA59" s="100"/>
      <c r="BB59" s="177"/>
      <c r="BC59" s="177"/>
      <c r="BD59" s="177"/>
      <c r="BE59" s="78">
        <f t="shared" si="49"/>
        <v>0</v>
      </c>
      <c r="BF59" s="43"/>
      <c r="BG59" s="43"/>
      <c r="BH59" s="43"/>
      <c r="BI59" s="76">
        <f t="shared" si="50"/>
        <v>0</v>
      </c>
      <c r="BJ59" s="76"/>
      <c r="BK59" s="101">
        <f>(O59/18*BJ59)*30%</f>
        <v>0</v>
      </c>
      <c r="BL59" s="101"/>
      <c r="BM59" s="101">
        <f t="shared" si="58"/>
        <v>0</v>
      </c>
      <c r="BN59" s="76"/>
      <c r="BO59" s="76"/>
      <c r="BP59" s="76"/>
      <c r="BQ59" s="101">
        <f t="shared" si="51"/>
        <v>0</v>
      </c>
      <c r="BR59" s="76">
        <f t="shared" si="52"/>
        <v>0</v>
      </c>
      <c r="BS59" s="76">
        <f t="shared" si="31"/>
        <v>27577.825000000004</v>
      </c>
      <c r="BT59" s="76">
        <f t="shared" si="32"/>
        <v>0</v>
      </c>
      <c r="BU59" s="76">
        <f t="shared" si="33"/>
        <v>6648.6645833333341</v>
      </c>
      <c r="BV59" s="76">
        <f t="shared" si="34"/>
        <v>34226.489583333336</v>
      </c>
      <c r="BW59" s="173">
        <f t="shared" si="35"/>
        <v>410717.875</v>
      </c>
    </row>
    <row r="60" spans="1:77" s="2" customFormat="1" ht="19.5" customHeight="1" x14ac:dyDescent="0.3">
      <c r="A60" s="79">
        <v>36</v>
      </c>
      <c r="B60" s="48" t="s">
        <v>482</v>
      </c>
      <c r="C60" s="48" t="s">
        <v>63</v>
      </c>
      <c r="D60" s="43" t="s">
        <v>61</v>
      </c>
      <c r="E60" s="75" t="s">
        <v>468</v>
      </c>
      <c r="F60" s="86"/>
      <c r="G60" s="87"/>
      <c r="H60" s="87"/>
      <c r="I60" s="86"/>
      <c r="J60" s="70">
        <v>1</v>
      </c>
      <c r="K60" s="70" t="s">
        <v>486</v>
      </c>
      <c r="L60" s="74">
        <v>8.11</v>
      </c>
      <c r="M60" s="70">
        <v>4.79</v>
      </c>
      <c r="N60" s="75">
        <v>17697</v>
      </c>
      <c r="O60" s="76">
        <f t="shared" si="59"/>
        <v>84768.63</v>
      </c>
      <c r="P60" s="70"/>
      <c r="Q60" s="70"/>
      <c r="R60" s="70"/>
      <c r="S60" s="70">
        <v>3</v>
      </c>
      <c r="T60" s="70"/>
      <c r="U60" s="70"/>
      <c r="V60" s="70">
        <f t="shared" si="38"/>
        <v>3</v>
      </c>
      <c r="W60" s="70">
        <f t="shared" si="37"/>
        <v>0</v>
      </c>
      <c r="X60" s="70">
        <f t="shared" si="39"/>
        <v>0</v>
      </c>
      <c r="Y60" s="76">
        <f t="shared" si="5"/>
        <v>0</v>
      </c>
      <c r="Z60" s="76">
        <f t="shared" si="6"/>
        <v>0</v>
      </c>
      <c r="AA60" s="76">
        <f t="shared" si="7"/>
        <v>0</v>
      </c>
      <c r="AB60" s="76">
        <f t="shared" si="8"/>
        <v>14128.105000000001</v>
      </c>
      <c r="AC60" s="76">
        <f t="shared" si="9"/>
        <v>0</v>
      </c>
      <c r="AD60" s="76">
        <f t="shared" si="10"/>
        <v>0</v>
      </c>
      <c r="AE60" s="76">
        <f t="shared" si="11"/>
        <v>14128.105000000001</v>
      </c>
      <c r="AF60" s="76">
        <f t="shared" si="12"/>
        <v>3532.0262500000003</v>
      </c>
      <c r="AG60" s="76"/>
      <c r="AH60" s="76">
        <f t="shared" si="14"/>
        <v>589.9</v>
      </c>
      <c r="AI60" s="76">
        <f t="shared" si="15"/>
        <v>18250.03125</v>
      </c>
      <c r="AJ60" s="82"/>
      <c r="AK60" s="82"/>
      <c r="AL60" s="82"/>
      <c r="AM60" s="83"/>
      <c r="AN60" s="78">
        <f t="shared" si="40"/>
        <v>0</v>
      </c>
      <c r="AO60" s="83"/>
      <c r="AP60" s="78">
        <f t="shared" si="41"/>
        <v>0</v>
      </c>
      <c r="AQ60" s="78">
        <f>AM60+AO60</f>
        <v>0</v>
      </c>
      <c r="AR60" s="78">
        <f t="shared" si="53"/>
        <v>0</v>
      </c>
      <c r="AS60" s="83"/>
      <c r="AT60" s="78">
        <f t="shared" si="43"/>
        <v>0</v>
      </c>
      <c r="AU60" s="78"/>
      <c r="AV60" s="78">
        <f t="shared" si="44"/>
        <v>0</v>
      </c>
      <c r="AW60" s="77">
        <f t="shared" si="45"/>
        <v>0</v>
      </c>
      <c r="AX60" s="78">
        <f t="shared" si="46"/>
        <v>0</v>
      </c>
      <c r="AY60" s="77">
        <f t="shared" si="47"/>
        <v>0</v>
      </c>
      <c r="AZ60" s="78">
        <f t="shared" si="48"/>
        <v>0</v>
      </c>
      <c r="BA60" s="84"/>
      <c r="BB60" s="85"/>
      <c r="BC60" s="84"/>
      <c r="BD60" s="85"/>
      <c r="BE60" s="78">
        <f t="shared" si="49"/>
        <v>0</v>
      </c>
      <c r="BF60" s="70"/>
      <c r="BG60" s="70"/>
      <c r="BH60" s="70"/>
      <c r="BI60" s="76">
        <f t="shared" si="50"/>
        <v>0</v>
      </c>
      <c r="BJ60" s="76">
        <f t="shared" ref="BJ60:BJ66" si="60">V60+W60+X60</f>
        <v>3</v>
      </c>
      <c r="BK60" s="76">
        <f t="shared" ref="BK60:BK66" si="61">(O60/18*BJ60)*1.25*30%</f>
        <v>5298.0393750000003</v>
      </c>
      <c r="BL60" s="76"/>
      <c r="BM60" s="76">
        <f t="shared" si="58"/>
        <v>0</v>
      </c>
      <c r="BN60" s="76"/>
      <c r="BO60" s="76"/>
      <c r="BP60" s="76"/>
      <c r="BQ60" s="101">
        <f t="shared" si="51"/>
        <v>0</v>
      </c>
      <c r="BR60" s="76">
        <f t="shared" si="52"/>
        <v>5298.0393750000003</v>
      </c>
      <c r="BS60" s="76">
        <f t="shared" si="31"/>
        <v>14718.005000000001</v>
      </c>
      <c r="BT60" s="76">
        <f t="shared" si="32"/>
        <v>5298.0393750000003</v>
      </c>
      <c r="BU60" s="76">
        <f t="shared" si="33"/>
        <v>3532.0262500000003</v>
      </c>
      <c r="BV60" s="76">
        <f t="shared" si="34"/>
        <v>23548.070625</v>
      </c>
      <c r="BW60" s="173">
        <f t="shared" si="35"/>
        <v>282576.84750000003</v>
      </c>
      <c r="BX60" s="129"/>
      <c r="BY60" s="131"/>
    </row>
    <row r="61" spans="1:77" s="2" customFormat="1" ht="19.5" customHeight="1" x14ac:dyDescent="0.3">
      <c r="A61" s="68">
        <v>37</v>
      </c>
      <c r="B61" s="204" t="s">
        <v>482</v>
      </c>
      <c r="C61" s="48" t="s">
        <v>483</v>
      </c>
      <c r="D61" s="43" t="s">
        <v>61</v>
      </c>
      <c r="E61" s="75" t="s">
        <v>468</v>
      </c>
      <c r="F61" s="86"/>
      <c r="G61" s="87"/>
      <c r="H61" s="87"/>
      <c r="I61" s="86"/>
      <c r="J61" s="70" t="s">
        <v>65</v>
      </c>
      <c r="K61" s="70" t="s">
        <v>274</v>
      </c>
      <c r="L61" s="74">
        <v>8.11</v>
      </c>
      <c r="M61" s="70">
        <v>4.33</v>
      </c>
      <c r="N61" s="75">
        <v>17697</v>
      </c>
      <c r="O61" s="76">
        <f t="shared" si="59"/>
        <v>76628.009999999995</v>
      </c>
      <c r="P61" s="70"/>
      <c r="Q61" s="70"/>
      <c r="R61" s="70"/>
      <c r="S61" s="70"/>
      <c r="T61" s="70">
        <v>1</v>
      </c>
      <c r="U61" s="70"/>
      <c r="V61" s="70">
        <f t="shared" si="38"/>
        <v>0</v>
      </c>
      <c r="W61" s="70">
        <f t="shared" si="37"/>
        <v>1</v>
      </c>
      <c r="X61" s="70">
        <f t="shared" si="39"/>
        <v>0</v>
      </c>
      <c r="Y61" s="76">
        <f t="shared" si="5"/>
        <v>0</v>
      </c>
      <c r="Z61" s="76">
        <f t="shared" si="6"/>
        <v>0</v>
      </c>
      <c r="AA61" s="76">
        <f t="shared" si="7"/>
        <v>0</v>
      </c>
      <c r="AB61" s="76">
        <f t="shared" si="8"/>
        <v>0</v>
      </c>
      <c r="AC61" s="76">
        <f t="shared" si="9"/>
        <v>4257.1116666666667</v>
      </c>
      <c r="AD61" s="76">
        <f t="shared" si="10"/>
        <v>0</v>
      </c>
      <c r="AE61" s="76">
        <f t="shared" si="11"/>
        <v>4257.1116666666667</v>
      </c>
      <c r="AF61" s="76">
        <f t="shared" si="12"/>
        <v>1064.2779166666667</v>
      </c>
      <c r="AG61" s="76"/>
      <c r="AH61" s="76">
        <f t="shared" si="14"/>
        <v>196.63333333333333</v>
      </c>
      <c r="AI61" s="76">
        <f t="shared" si="15"/>
        <v>5518.0229166666668</v>
      </c>
      <c r="AJ61" s="82"/>
      <c r="AK61" s="82"/>
      <c r="AL61" s="82"/>
      <c r="AM61" s="83"/>
      <c r="AN61" s="78">
        <f t="shared" si="40"/>
        <v>0</v>
      </c>
      <c r="AO61" s="83"/>
      <c r="AP61" s="78">
        <f t="shared" si="41"/>
        <v>0</v>
      </c>
      <c r="AQ61" s="78">
        <f>AM61+AO61</f>
        <v>0</v>
      </c>
      <c r="AR61" s="78">
        <f t="shared" si="53"/>
        <v>0</v>
      </c>
      <c r="AS61" s="83"/>
      <c r="AT61" s="78">
        <f t="shared" si="43"/>
        <v>0</v>
      </c>
      <c r="AU61" s="78"/>
      <c r="AV61" s="78">
        <f t="shared" si="44"/>
        <v>0</v>
      </c>
      <c r="AW61" s="77">
        <f t="shared" si="45"/>
        <v>0</v>
      </c>
      <c r="AX61" s="78">
        <f t="shared" si="46"/>
        <v>0</v>
      </c>
      <c r="AY61" s="77">
        <f t="shared" si="47"/>
        <v>0</v>
      </c>
      <c r="AZ61" s="78">
        <f t="shared" si="48"/>
        <v>0</v>
      </c>
      <c r="BA61" s="84"/>
      <c r="BB61" s="85"/>
      <c r="BC61" s="84"/>
      <c r="BD61" s="85"/>
      <c r="BE61" s="78">
        <f t="shared" si="49"/>
        <v>0</v>
      </c>
      <c r="BF61" s="70"/>
      <c r="BG61" s="70"/>
      <c r="BH61" s="70"/>
      <c r="BI61" s="76">
        <f t="shared" si="50"/>
        <v>0</v>
      </c>
      <c r="BJ61" s="76">
        <f t="shared" si="60"/>
        <v>1</v>
      </c>
      <c r="BK61" s="76">
        <f t="shared" si="61"/>
        <v>1596.4168750000001</v>
      </c>
      <c r="BL61" s="76"/>
      <c r="BM61" s="76">
        <f t="shared" si="58"/>
        <v>0</v>
      </c>
      <c r="BN61" s="76"/>
      <c r="BO61" s="76"/>
      <c r="BP61" s="76"/>
      <c r="BQ61" s="101">
        <f t="shared" si="51"/>
        <v>0</v>
      </c>
      <c r="BR61" s="76">
        <f t="shared" si="52"/>
        <v>1596.4168750000001</v>
      </c>
      <c r="BS61" s="76">
        <f t="shared" si="31"/>
        <v>4453.7449999999999</v>
      </c>
      <c r="BT61" s="76">
        <f t="shared" si="32"/>
        <v>1596.4168750000001</v>
      </c>
      <c r="BU61" s="76">
        <f t="shared" si="33"/>
        <v>1064.2779166666667</v>
      </c>
      <c r="BV61" s="76">
        <f t="shared" si="34"/>
        <v>7114.4397916666667</v>
      </c>
      <c r="BW61" s="173">
        <f t="shared" si="35"/>
        <v>85373.277499999997</v>
      </c>
      <c r="BX61" s="129"/>
      <c r="BY61" s="131"/>
    </row>
    <row r="62" spans="1:77" s="132" customFormat="1" ht="19.5" customHeight="1" x14ac:dyDescent="0.3">
      <c r="A62" s="79">
        <v>38</v>
      </c>
      <c r="B62" s="48" t="s">
        <v>482</v>
      </c>
      <c r="C62" s="48" t="s">
        <v>63</v>
      </c>
      <c r="D62" s="43" t="s">
        <v>61</v>
      </c>
      <c r="E62" s="75" t="s">
        <v>468</v>
      </c>
      <c r="F62" s="86">
        <v>24</v>
      </c>
      <c r="G62" s="87">
        <v>42529</v>
      </c>
      <c r="H62" s="87">
        <v>44355</v>
      </c>
      <c r="I62" s="86" t="s">
        <v>469</v>
      </c>
      <c r="J62" s="70">
        <v>1</v>
      </c>
      <c r="K62" s="70" t="s">
        <v>72</v>
      </c>
      <c r="L62" s="74">
        <v>8.11</v>
      </c>
      <c r="M62" s="70">
        <v>4.79</v>
      </c>
      <c r="N62" s="75">
        <v>17697</v>
      </c>
      <c r="O62" s="76">
        <f t="shared" si="59"/>
        <v>84768.63</v>
      </c>
      <c r="P62" s="70">
        <v>1</v>
      </c>
      <c r="Q62" s="70"/>
      <c r="R62" s="70"/>
      <c r="S62" s="70"/>
      <c r="T62" s="70"/>
      <c r="U62" s="70"/>
      <c r="V62" s="70">
        <f t="shared" si="38"/>
        <v>1</v>
      </c>
      <c r="W62" s="70">
        <f t="shared" si="37"/>
        <v>0</v>
      </c>
      <c r="X62" s="70">
        <f t="shared" si="39"/>
        <v>0</v>
      </c>
      <c r="Y62" s="76">
        <f t="shared" si="5"/>
        <v>4709.3683333333338</v>
      </c>
      <c r="Z62" s="76">
        <f t="shared" si="6"/>
        <v>0</v>
      </c>
      <c r="AA62" s="76">
        <f t="shared" si="7"/>
        <v>0</v>
      </c>
      <c r="AB62" s="76">
        <f t="shared" si="8"/>
        <v>0</v>
      </c>
      <c r="AC62" s="76">
        <f t="shared" si="9"/>
        <v>0</v>
      </c>
      <c r="AD62" s="76">
        <f t="shared" si="10"/>
        <v>0</v>
      </c>
      <c r="AE62" s="76">
        <f t="shared" si="11"/>
        <v>4709.3683333333338</v>
      </c>
      <c r="AF62" s="76">
        <f t="shared" si="12"/>
        <v>1177.3420833333334</v>
      </c>
      <c r="AG62" s="76"/>
      <c r="AH62" s="76">
        <f t="shared" si="14"/>
        <v>0</v>
      </c>
      <c r="AI62" s="76">
        <f t="shared" si="15"/>
        <v>5886.7104166666668</v>
      </c>
      <c r="AJ62" s="82"/>
      <c r="AK62" s="82"/>
      <c r="AL62" s="82"/>
      <c r="AM62" s="83"/>
      <c r="AN62" s="78">
        <f t="shared" si="40"/>
        <v>0</v>
      </c>
      <c r="AO62" s="83"/>
      <c r="AP62" s="78">
        <f t="shared" si="41"/>
        <v>0</v>
      </c>
      <c r="AQ62" s="78">
        <f>AM62+AO62</f>
        <v>0</v>
      </c>
      <c r="AR62" s="78">
        <f t="shared" si="53"/>
        <v>0</v>
      </c>
      <c r="AS62" s="83"/>
      <c r="AT62" s="78">
        <f t="shared" si="43"/>
        <v>0</v>
      </c>
      <c r="AU62" s="78"/>
      <c r="AV62" s="78">
        <f t="shared" si="44"/>
        <v>0</v>
      </c>
      <c r="AW62" s="77">
        <f t="shared" si="45"/>
        <v>0</v>
      </c>
      <c r="AX62" s="78">
        <f t="shared" si="46"/>
        <v>0</v>
      </c>
      <c r="AY62" s="77">
        <f t="shared" si="47"/>
        <v>0</v>
      </c>
      <c r="AZ62" s="78">
        <f t="shared" si="48"/>
        <v>0</v>
      </c>
      <c r="BA62" s="84"/>
      <c r="BB62" s="85"/>
      <c r="BC62" s="84"/>
      <c r="BD62" s="85"/>
      <c r="BE62" s="78">
        <f t="shared" si="49"/>
        <v>0</v>
      </c>
      <c r="BF62" s="70"/>
      <c r="BG62" s="70"/>
      <c r="BH62" s="70"/>
      <c r="BI62" s="76">
        <f t="shared" si="50"/>
        <v>0</v>
      </c>
      <c r="BJ62" s="76">
        <f t="shared" si="60"/>
        <v>1</v>
      </c>
      <c r="BK62" s="76">
        <f t="shared" si="61"/>
        <v>1766.0131249999999</v>
      </c>
      <c r="BL62" s="76"/>
      <c r="BM62" s="76">
        <f t="shared" si="58"/>
        <v>0</v>
      </c>
      <c r="BN62" s="76"/>
      <c r="BO62" s="76"/>
      <c r="BP62" s="76"/>
      <c r="BQ62" s="101">
        <f t="shared" si="51"/>
        <v>0</v>
      </c>
      <c r="BR62" s="76">
        <f t="shared" si="52"/>
        <v>1766.0131249999999</v>
      </c>
      <c r="BS62" s="76">
        <f t="shared" si="31"/>
        <v>4709.3683333333338</v>
      </c>
      <c r="BT62" s="76">
        <f t="shared" si="32"/>
        <v>1766.0131249999999</v>
      </c>
      <c r="BU62" s="76">
        <f t="shared" si="33"/>
        <v>1177.3420833333334</v>
      </c>
      <c r="BV62" s="76">
        <f t="shared" si="34"/>
        <v>7652.7235416666663</v>
      </c>
      <c r="BW62" s="173">
        <f t="shared" si="35"/>
        <v>91832.682499999995</v>
      </c>
      <c r="BX62" s="129"/>
    </row>
    <row r="63" spans="1:77" s="3" customFormat="1" ht="19.5" customHeight="1" x14ac:dyDescent="0.3">
      <c r="A63" s="68">
        <v>39</v>
      </c>
      <c r="B63" s="204" t="s">
        <v>482</v>
      </c>
      <c r="C63" s="48" t="s">
        <v>484</v>
      </c>
      <c r="D63" s="43" t="s">
        <v>61</v>
      </c>
      <c r="E63" s="75" t="s">
        <v>468</v>
      </c>
      <c r="F63" s="86"/>
      <c r="G63" s="87"/>
      <c r="H63" s="87"/>
      <c r="I63" s="86"/>
      <c r="J63" s="70" t="s">
        <v>65</v>
      </c>
      <c r="K63" s="70" t="s">
        <v>274</v>
      </c>
      <c r="L63" s="74">
        <v>8.11</v>
      </c>
      <c r="M63" s="70">
        <v>4.33</v>
      </c>
      <c r="N63" s="75">
        <v>17697</v>
      </c>
      <c r="O63" s="76">
        <f t="shared" si="59"/>
        <v>76628.009999999995</v>
      </c>
      <c r="P63" s="70"/>
      <c r="Q63" s="70"/>
      <c r="R63" s="70"/>
      <c r="S63" s="70"/>
      <c r="T63" s="70">
        <v>1</v>
      </c>
      <c r="U63" s="70"/>
      <c r="V63" s="70">
        <f t="shared" si="38"/>
        <v>0</v>
      </c>
      <c r="W63" s="70">
        <f t="shared" si="37"/>
        <v>1</v>
      </c>
      <c r="X63" s="70">
        <f t="shared" si="39"/>
        <v>0</v>
      </c>
      <c r="Y63" s="76">
        <f t="shared" si="5"/>
        <v>0</v>
      </c>
      <c r="Z63" s="76">
        <f t="shared" si="6"/>
        <v>0</v>
      </c>
      <c r="AA63" s="76">
        <f t="shared" si="7"/>
        <v>0</v>
      </c>
      <c r="AB63" s="76">
        <f t="shared" si="8"/>
        <v>0</v>
      </c>
      <c r="AC63" s="76">
        <f t="shared" si="9"/>
        <v>4257.1116666666667</v>
      </c>
      <c r="AD63" s="76">
        <f t="shared" si="10"/>
        <v>0</v>
      </c>
      <c r="AE63" s="76">
        <f t="shared" si="11"/>
        <v>4257.1116666666667</v>
      </c>
      <c r="AF63" s="76">
        <f t="shared" si="12"/>
        <v>1064.2779166666667</v>
      </c>
      <c r="AG63" s="76"/>
      <c r="AH63" s="76">
        <f t="shared" si="14"/>
        <v>196.63333333333333</v>
      </c>
      <c r="AI63" s="76">
        <f t="shared" si="15"/>
        <v>5518.0229166666668</v>
      </c>
      <c r="AJ63" s="82"/>
      <c r="AK63" s="82"/>
      <c r="AL63" s="82"/>
      <c r="AM63" s="83"/>
      <c r="AN63" s="78">
        <f t="shared" si="40"/>
        <v>0</v>
      </c>
      <c r="AO63" s="83"/>
      <c r="AP63" s="78">
        <f t="shared" si="41"/>
        <v>0</v>
      </c>
      <c r="AQ63" s="78">
        <f>AM63+AO63</f>
        <v>0</v>
      </c>
      <c r="AR63" s="78">
        <f t="shared" si="53"/>
        <v>0</v>
      </c>
      <c r="AS63" s="83"/>
      <c r="AT63" s="78">
        <f t="shared" si="43"/>
        <v>0</v>
      </c>
      <c r="AU63" s="78"/>
      <c r="AV63" s="78">
        <f t="shared" si="44"/>
        <v>0</v>
      </c>
      <c r="AW63" s="77">
        <f t="shared" si="45"/>
        <v>0</v>
      </c>
      <c r="AX63" s="78">
        <f t="shared" si="46"/>
        <v>0</v>
      </c>
      <c r="AY63" s="77">
        <f t="shared" si="47"/>
        <v>0</v>
      </c>
      <c r="AZ63" s="78">
        <f t="shared" si="48"/>
        <v>0</v>
      </c>
      <c r="BA63" s="84"/>
      <c r="BB63" s="85"/>
      <c r="BC63" s="84"/>
      <c r="BD63" s="85"/>
      <c r="BE63" s="78">
        <f t="shared" si="49"/>
        <v>0</v>
      </c>
      <c r="BF63" s="70"/>
      <c r="BG63" s="70"/>
      <c r="BH63" s="70"/>
      <c r="BI63" s="76">
        <f t="shared" si="50"/>
        <v>0</v>
      </c>
      <c r="BJ63" s="76">
        <f t="shared" si="60"/>
        <v>1</v>
      </c>
      <c r="BK63" s="76">
        <f t="shared" si="61"/>
        <v>1596.4168750000001</v>
      </c>
      <c r="BL63" s="76"/>
      <c r="BM63" s="76">
        <f t="shared" si="58"/>
        <v>0</v>
      </c>
      <c r="BN63" s="76"/>
      <c r="BO63" s="76"/>
      <c r="BP63" s="76"/>
      <c r="BQ63" s="101">
        <f t="shared" si="51"/>
        <v>0</v>
      </c>
      <c r="BR63" s="76">
        <f t="shared" si="52"/>
        <v>1596.4168750000001</v>
      </c>
      <c r="BS63" s="76">
        <f t="shared" si="31"/>
        <v>4453.7449999999999</v>
      </c>
      <c r="BT63" s="76">
        <f t="shared" si="32"/>
        <v>1596.4168750000001</v>
      </c>
      <c r="BU63" s="76">
        <f t="shared" si="33"/>
        <v>1064.2779166666667</v>
      </c>
      <c r="BV63" s="76">
        <f t="shared" si="34"/>
        <v>7114.4397916666667</v>
      </c>
      <c r="BW63" s="173">
        <f t="shared" si="35"/>
        <v>85373.277499999997</v>
      </c>
      <c r="BX63" s="129"/>
    </row>
    <row r="64" spans="1:77" s="3" customFormat="1" ht="19.5" customHeight="1" x14ac:dyDescent="0.3">
      <c r="A64" s="79">
        <v>40</v>
      </c>
      <c r="B64" s="69" t="s">
        <v>311</v>
      </c>
      <c r="C64" s="69" t="s">
        <v>375</v>
      </c>
      <c r="D64" s="70" t="s">
        <v>61</v>
      </c>
      <c r="E64" s="71" t="s">
        <v>332</v>
      </c>
      <c r="F64" s="86">
        <v>89</v>
      </c>
      <c r="G64" s="87">
        <v>43462</v>
      </c>
      <c r="H64" s="87">
        <v>45288</v>
      </c>
      <c r="I64" s="86" t="s">
        <v>185</v>
      </c>
      <c r="J64" s="70">
        <v>1</v>
      </c>
      <c r="K64" s="70" t="s">
        <v>72</v>
      </c>
      <c r="L64" s="74">
        <v>16.11</v>
      </c>
      <c r="M64" s="70">
        <v>5.03</v>
      </c>
      <c r="N64" s="75">
        <v>17697</v>
      </c>
      <c r="O64" s="76">
        <f t="shared" si="59"/>
        <v>89015.91</v>
      </c>
      <c r="P64" s="70"/>
      <c r="Q64" s="70"/>
      <c r="R64" s="70"/>
      <c r="S64" s="70">
        <v>16</v>
      </c>
      <c r="T64" s="70"/>
      <c r="U64" s="70"/>
      <c r="V64" s="70">
        <f t="shared" si="38"/>
        <v>16</v>
      </c>
      <c r="W64" s="70">
        <f t="shared" si="37"/>
        <v>0</v>
      </c>
      <c r="X64" s="70">
        <f t="shared" si="39"/>
        <v>0</v>
      </c>
      <c r="Y64" s="76">
        <f t="shared" si="5"/>
        <v>0</v>
      </c>
      <c r="Z64" s="76">
        <f t="shared" si="6"/>
        <v>0</v>
      </c>
      <c r="AA64" s="76">
        <f t="shared" si="7"/>
        <v>0</v>
      </c>
      <c r="AB64" s="76">
        <f t="shared" si="8"/>
        <v>79125.253333333341</v>
      </c>
      <c r="AC64" s="76">
        <f t="shared" si="9"/>
        <v>0</v>
      </c>
      <c r="AD64" s="76">
        <f t="shared" si="10"/>
        <v>0</v>
      </c>
      <c r="AE64" s="76">
        <f t="shared" si="11"/>
        <v>79125.253333333341</v>
      </c>
      <c r="AF64" s="76">
        <f t="shared" si="12"/>
        <v>19781.313333333335</v>
      </c>
      <c r="AG64" s="76">
        <f t="shared" ref="AG64:AG108" si="62">(AE64+AF64)*10%</f>
        <v>9890.6566666666695</v>
      </c>
      <c r="AH64" s="76">
        <f t="shared" si="14"/>
        <v>3146.1333333333332</v>
      </c>
      <c r="AI64" s="76">
        <f t="shared" si="15"/>
        <v>111943.35666666669</v>
      </c>
      <c r="AJ64" s="82"/>
      <c r="AK64" s="82"/>
      <c r="AL64" s="82"/>
      <c r="AM64" s="83">
        <v>8</v>
      </c>
      <c r="AN64" s="78">
        <f t="shared" si="40"/>
        <v>3146.1333333333332</v>
      </c>
      <c r="AO64" s="83"/>
      <c r="AP64" s="78">
        <f t="shared" si="41"/>
        <v>0</v>
      </c>
      <c r="AQ64" s="78"/>
      <c r="AR64" s="78">
        <f t="shared" si="53"/>
        <v>3146.1333333333332</v>
      </c>
      <c r="AS64" s="83"/>
      <c r="AT64" s="78">
        <f t="shared" si="43"/>
        <v>0</v>
      </c>
      <c r="AU64" s="78"/>
      <c r="AV64" s="78">
        <f t="shared" si="44"/>
        <v>0</v>
      </c>
      <c r="AW64" s="77">
        <f t="shared" si="45"/>
        <v>0</v>
      </c>
      <c r="AX64" s="78">
        <f t="shared" si="46"/>
        <v>0</v>
      </c>
      <c r="AY64" s="77">
        <f t="shared" si="47"/>
        <v>0</v>
      </c>
      <c r="AZ64" s="78">
        <f t="shared" si="48"/>
        <v>3146.1333333333332</v>
      </c>
      <c r="BA64" s="84" t="s">
        <v>376</v>
      </c>
      <c r="BB64" s="84">
        <v>0.5</v>
      </c>
      <c r="BC64" s="84"/>
      <c r="BD64" s="84"/>
      <c r="BE64" s="78">
        <f t="shared" si="49"/>
        <v>4424.25</v>
      </c>
      <c r="BF64" s="70"/>
      <c r="BG64" s="70"/>
      <c r="BH64" s="70"/>
      <c r="BI64" s="76">
        <f t="shared" si="50"/>
        <v>0</v>
      </c>
      <c r="BJ64" s="76">
        <f t="shared" si="60"/>
        <v>16</v>
      </c>
      <c r="BK64" s="76">
        <f t="shared" si="61"/>
        <v>29671.97</v>
      </c>
      <c r="BL64" s="76"/>
      <c r="BM64" s="76"/>
      <c r="BN64" s="76">
        <f t="shared" si="36"/>
        <v>16</v>
      </c>
      <c r="BO64" s="76">
        <f t="shared" ref="BO64:BO69" si="63">(AE64+AF64)*35%</f>
        <v>34617.298333333332</v>
      </c>
      <c r="BP64" s="76"/>
      <c r="BQ64" s="101">
        <f t="shared" si="51"/>
        <v>0</v>
      </c>
      <c r="BR64" s="76">
        <f t="shared" si="52"/>
        <v>71859.651666666672</v>
      </c>
      <c r="BS64" s="76">
        <f t="shared" si="31"/>
        <v>92162.043333333335</v>
      </c>
      <c r="BT64" s="76">
        <f t="shared" si="32"/>
        <v>37242.353333333333</v>
      </c>
      <c r="BU64" s="76">
        <f t="shared" si="33"/>
        <v>54398.611666666664</v>
      </c>
      <c r="BV64" s="76">
        <f t="shared" si="34"/>
        <v>183803.00833333336</v>
      </c>
      <c r="BW64" s="173">
        <f t="shared" si="35"/>
        <v>2205636.1000000006</v>
      </c>
      <c r="BX64" s="11" t="s">
        <v>270</v>
      </c>
    </row>
    <row r="65" spans="1:76" s="3" customFormat="1" ht="19.5" customHeight="1" x14ac:dyDescent="0.3">
      <c r="A65" s="68">
        <v>41</v>
      </c>
      <c r="B65" s="69" t="s">
        <v>311</v>
      </c>
      <c r="C65" s="91" t="s">
        <v>316</v>
      </c>
      <c r="D65" s="70" t="s">
        <v>61</v>
      </c>
      <c r="E65" s="71" t="s">
        <v>332</v>
      </c>
      <c r="F65" s="86">
        <v>89</v>
      </c>
      <c r="G65" s="87">
        <v>43462</v>
      </c>
      <c r="H65" s="87">
        <v>45288</v>
      </c>
      <c r="I65" s="86" t="s">
        <v>185</v>
      </c>
      <c r="J65" s="43">
        <v>1</v>
      </c>
      <c r="K65" s="70" t="s">
        <v>72</v>
      </c>
      <c r="L65" s="74">
        <v>16.03</v>
      </c>
      <c r="M65" s="70">
        <v>5.03</v>
      </c>
      <c r="N65" s="108">
        <v>17697</v>
      </c>
      <c r="O65" s="76">
        <f t="shared" si="59"/>
        <v>89015.91</v>
      </c>
      <c r="P65" s="70"/>
      <c r="Q65" s="70"/>
      <c r="R65" s="70"/>
      <c r="S65" s="70">
        <v>1</v>
      </c>
      <c r="T65" s="201"/>
      <c r="U65" s="70"/>
      <c r="V65" s="70">
        <f t="shared" si="38"/>
        <v>1</v>
      </c>
      <c r="W65" s="70">
        <f t="shared" si="37"/>
        <v>0</v>
      </c>
      <c r="X65" s="70">
        <f t="shared" si="39"/>
        <v>0</v>
      </c>
      <c r="Y65" s="76">
        <f t="shared" si="5"/>
        <v>0</v>
      </c>
      <c r="Z65" s="76">
        <f t="shared" si="6"/>
        <v>0</v>
      </c>
      <c r="AA65" s="76">
        <f t="shared" si="7"/>
        <v>0</v>
      </c>
      <c r="AB65" s="76">
        <f t="shared" si="8"/>
        <v>4945.3283333333338</v>
      </c>
      <c r="AC65" s="76">
        <f t="shared" si="9"/>
        <v>0</v>
      </c>
      <c r="AD65" s="76">
        <f t="shared" si="10"/>
        <v>0</v>
      </c>
      <c r="AE65" s="76">
        <f t="shared" si="11"/>
        <v>4945.3283333333338</v>
      </c>
      <c r="AF65" s="76">
        <f t="shared" si="12"/>
        <v>1236.3320833333335</v>
      </c>
      <c r="AG65" s="101">
        <f t="shared" si="62"/>
        <v>618.16604166666684</v>
      </c>
      <c r="AH65" s="76">
        <f t="shared" si="14"/>
        <v>196.63333333333333</v>
      </c>
      <c r="AI65" s="76">
        <f t="shared" si="15"/>
        <v>6996.459791666668</v>
      </c>
      <c r="AJ65" s="84"/>
      <c r="AK65" s="84"/>
      <c r="AL65" s="84"/>
      <c r="AM65" s="83"/>
      <c r="AN65" s="78">
        <f t="shared" si="40"/>
        <v>0</v>
      </c>
      <c r="AO65" s="83"/>
      <c r="AP65" s="78">
        <f t="shared" si="41"/>
        <v>0</v>
      </c>
      <c r="AQ65" s="78"/>
      <c r="AR65" s="78">
        <f t="shared" si="53"/>
        <v>0</v>
      </c>
      <c r="AS65" s="83"/>
      <c r="AT65" s="78">
        <f t="shared" si="43"/>
        <v>0</v>
      </c>
      <c r="AU65" s="78"/>
      <c r="AV65" s="78">
        <f t="shared" si="44"/>
        <v>0</v>
      </c>
      <c r="AW65" s="77">
        <f t="shared" si="45"/>
        <v>0</v>
      </c>
      <c r="AX65" s="78">
        <f t="shared" si="46"/>
        <v>0</v>
      </c>
      <c r="AY65" s="77">
        <f t="shared" si="47"/>
        <v>0</v>
      </c>
      <c r="AZ65" s="78">
        <f t="shared" si="48"/>
        <v>0</v>
      </c>
      <c r="BA65" s="84"/>
      <c r="BB65" s="84"/>
      <c r="BC65" s="84"/>
      <c r="BD65" s="84"/>
      <c r="BE65" s="78">
        <f t="shared" si="49"/>
        <v>0</v>
      </c>
      <c r="BF65" s="70"/>
      <c r="BG65" s="70"/>
      <c r="BH65" s="70"/>
      <c r="BI65" s="76">
        <f t="shared" si="50"/>
        <v>0</v>
      </c>
      <c r="BJ65" s="76">
        <f t="shared" si="60"/>
        <v>1</v>
      </c>
      <c r="BK65" s="76">
        <f t="shared" si="61"/>
        <v>1854.4981250000001</v>
      </c>
      <c r="BL65" s="76"/>
      <c r="BM65" s="76"/>
      <c r="BN65" s="76">
        <f t="shared" si="36"/>
        <v>1</v>
      </c>
      <c r="BO65" s="76">
        <f t="shared" si="63"/>
        <v>2163.5811458333333</v>
      </c>
      <c r="BP65" s="76"/>
      <c r="BQ65" s="101">
        <f t="shared" si="51"/>
        <v>0</v>
      </c>
      <c r="BR65" s="76">
        <f t="shared" si="52"/>
        <v>4018.0792708333333</v>
      </c>
      <c r="BS65" s="76">
        <f t="shared" si="31"/>
        <v>5760.1277083333334</v>
      </c>
      <c r="BT65" s="76">
        <f t="shared" si="32"/>
        <v>1854.4981250000001</v>
      </c>
      <c r="BU65" s="76">
        <f t="shared" si="33"/>
        <v>3399.9132291666665</v>
      </c>
      <c r="BV65" s="76">
        <f t="shared" si="34"/>
        <v>11014.539062500002</v>
      </c>
      <c r="BW65" s="173">
        <f t="shared" si="35"/>
        <v>132174.46875000003</v>
      </c>
      <c r="BX65" s="11" t="s">
        <v>265</v>
      </c>
    </row>
    <row r="66" spans="1:76" s="2" customFormat="1" ht="19.5" customHeight="1" x14ac:dyDescent="0.3">
      <c r="A66" s="79">
        <v>42</v>
      </c>
      <c r="B66" s="69" t="s">
        <v>311</v>
      </c>
      <c r="C66" s="91" t="s">
        <v>448</v>
      </c>
      <c r="D66" s="70" t="s">
        <v>61</v>
      </c>
      <c r="E66" s="71" t="s">
        <v>332</v>
      </c>
      <c r="F66" s="86">
        <v>89</v>
      </c>
      <c r="G66" s="87">
        <v>43462</v>
      </c>
      <c r="H66" s="87">
        <v>45288</v>
      </c>
      <c r="I66" s="86" t="s">
        <v>185</v>
      </c>
      <c r="J66" s="43">
        <v>1</v>
      </c>
      <c r="K66" s="70" t="s">
        <v>72</v>
      </c>
      <c r="L66" s="74">
        <v>16.03</v>
      </c>
      <c r="M66" s="70">
        <v>5.03</v>
      </c>
      <c r="N66" s="108">
        <v>17697</v>
      </c>
      <c r="O66" s="76">
        <f t="shared" si="59"/>
        <v>89015.91</v>
      </c>
      <c r="P66" s="70"/>
      <c r="Q66" s="70"/>
      <c r="R66" s="70"/>
      <c r="S66" s="70">
        <v>1</v>
      </c>
      <c r="T66" s="201"/>
      <c r="U66" s="70"/>
      <c r="V66" s="70">
        <f t="shared" si="38"/>
        <v>1</v>
      </c>
      <c r="W66" s="70">
        <f t="shared" si="37"/>
        <v>0</v>
      </c>
      <c r="X66" s="70">
        <f t="shared" si="39"/>
        <v>0</v>
      </c>
      <c r="Y66" s="76">
        <f t="shared" si="5"/>
        <v>0</v>
      </c>
      <c r="Z66" s="76">
        <f t="shared" si="6"/>
        <v>0</v>
      </c>
      <c r="AA66" s="76">
        <f t="shared" si="7"/>
        <v>0</v>
      </c>
      <c r="AB66" s="76">
        <f t="shared" si="8"/>
        <v>4945.3283333333338</v>
      </c>
      <c r="AC66" s="76">
        <f t="shared" si="9"/>
        <v>0</v>
      </c>
      <c r="AD66" s="76">
        <f t="shared" si="10"/>
        <v>0</v>
      </c>
      <c r="AE66" s="76">
        <f t="shared" si="11"/>
        <v>4945.3283333333338</v>
      </c>
      <c r="AF66" s="76">
        <f t="shared" si="12"/>
        <v>1236.3320833333335</v>
      </c>
      <c r="AG66" s="101">
        <f t="shared" si="62"/>
        <v>618.16604166666684</v>
      </c>
      <c r="AH66" s="76">
        <f t="shared" si="14"/>
        <v>196.63333333333333</v>
      </c>
      <c r="AI66" s="76">
        <f t="shared" si="15"/>
        <v>6996.459791666668</v>
      </c>
      <c r="AJ66" s="84"/>
      <c r="AK66" s="84"/>
      <c r="AL66" s="84"/>
      <c r="AM66" s="83"/>
      <c r="AN66" s="78">
        <f t="shared" si="40"/>
        <v>0</v>
      </c>
      <c r="AO66" s="83"/>
      <c r="AP66" s="78">
        <f t="shared" si="41"/>
        <v>0</v>
      </c>
      <c r="AQ66" s="78"/>
      <c r="AR66" s="78">
        <f t="shared" si="53"/>
        <v>0</v>
      </c>
      <c r="AS66" s="83"/>
      <c r="AT66" s="78">
        <f t="shared" si="43"/>
        <v>0</v>
      </c>
      <c r="AU66" s="78"/>
      <c r="AV66" s="78">
        <f t="shared" si="44"/>
        <v>0</v>
      </c>
      <c r="AW66" s="77">
        <f t="shared" si="45"/>
        <v>0</v>
      </c>
      <c r="AX66" s="78">
        <f t="shared" si="46"/>
        <v>0</v>
      </c>
      <c r="AY66" s="77">
        <f t="shared" si="47"/>
        <v>0</v>
      </c>
      <c r="AZ66" s="78">
        <f t="shared" si="48"/>
        <v>0</v>
      </c>
      <c r="BA66" s="84"/>
      <c r="BB66" s="84"/>
      <c r="BC66" s="84"/>
      <c r="BD66" s="84"/>
      <c r="BE66" s="78">
        <f t="shared" si="49"/>
        <v>0</v>
      </c>
      <c r="BF66" s="70"/>
      <c r="BG66" s="70"/>
      <c r="BH66" s="70"/>
      <c r="BI66" s="76">
        <f t="shared" si="50"/>
        <v>0</v>
      </c>
      <c r="BJ66" s="76">
        <f t="shared" si="60"/>
        <v>1</v>
      </c>
      <c r="BK66" s="76">
        <f t="shared" si="61"/>
        <v>1854.4981250000001</v>
      </c>
      <c r="BL66" s="76"/>
      <c r="BM66" s="76"/>
      <c r="BN66" s="76">
        <f t="shared" si="36"/>
        <v>1</v>
      </c>
      <c r="BO66" s="76">
        <f t="shared" si="63"/>
        <v>2163.5811458333333</v>
      </c>
      <c r="BP66" s="76"/>
      <c r="BQ66" s="101">
        <f t="shared" si="51"/>
        <v>0</v>
      </c>
      <c r="BR66" s="76">
        <f t="shared" si="52"/>
        <v>4018.0792708333333</v>
      </c>
      <c r="BS66" s="76">
        <f t="shared" si="31"/>
        <v>5760.1277083333334</v>
      </c>
      <c r="BT66" s="76">
        <f t="shared" si="32"/>
        <v>1854.4981250000001</v>
      </c>
      <c r="BU66" s="76">
        <f t="shared" si="33"/>
        <v>3399.9132291666665</v>
      </c>
      <c r="BV66" s="76">
        <f t="shared" si="34"/>
        <v>11014.539062500002</v>
      </c>
      <c r="BW66" s="173">
        <f t="shared" si="35"/>
        <v>132174.46875000003</v>
      </c>
      <c r="BX66" s="11" t="s">
        <v>265</v>
      </c>
    </row>
    <row r="67" spans="1:76" s="2" customFormat="1" ht="19.5" customHeight="1" x14ac:dyDescent="0.3">
      <c r="A67" s="68">
        <v>43</v>
      </c>
      <c r="B67" s="69" t="s">
        <v>311</v>
      </c>
      <c r="C67" s="69" t="s">
        <v>133</v>
      </c>
      <c r="D67" s="70" t="s">
        <v>61</v>
      </c>
      <c r="E67" s="71" t="s">
        <v>332</v>
      </c>
      <c r="F67" s="86">
        <v>89</v>
      </c>
      <c r="G67" s="87">
        <v>43462</v>
      </c>
      <c r="H67" s="87">
        <v>45288</v>
      </c>
      <c r="I67" s="86" t="s">
        <v>185</v>
      </c>
      <c r="J67" s="70">
        <v>1</v>
      </c>
      <c r="K67" s="70" t="s">
        <v>72</v>
      </c>
      <c r="L67" s="74">
        <v>16.03</v>
      </c>
      <c r="M67" s="70">
        <v>5.03</v>
      </c>
      <c r="N67" s="75">
        <v>17697</v>
      </c>
      <c r="O67" s="76">
        <f t="shared" si="59"/>
        <v>89015.91</v>
      </c>
      <c r="P67" s="43">
        <v>0</v>
      </c>
      <c r="Q67" s="70"/>
      <c r="R67" s="70"/>
      <c r="S67" s="70">
        <v>2</v>
      </c>
      <c r="T67" s="70"/>
      <c r="U67" s="70"/>
      <c r="V67" s="70">
        <f t="shared" si="38"/>
        <v>2</v>
      </c>
      <c r="W67" s="70">
        <f t="shared" si="37"/>
        <v>0</v>
      </c>
      <c r="X67" s="70">
        <f t="shared" si="39"/>
        <v>0</v>
      </c>
      <c r="Y67" s="76">
        <f t="shared" si="5"/>
        <v>0</v>
      </c>
      <c r="Z67" s="76">
        <f t="shared" si="6"/>
        <v>0</v>
      </c>
      <c r="AA67" s="76">
        <f t="shared" si="7"/>
        <v>0</v>
      </c>
      <c r="AB67" s="76">
        <f t="shared" si="8"/>
        <v>9890.6566666666677</v>
      </c>
      <c r="AC67" s="76">
        <f t="shared" si="9"/>
        <v>0</v>
      </c>
      <c r="AD67" s="76">
        <f t="shared" si="10"/>
        <v>0</v>
      </c>
      <c r="AE67" s="76">
        <f t="shared" si="11"/>
        <v>9890.6566666666677</v>
      </c>
      <c r="AF67" s="76">
        <f t="shared" si="12"/>
        <v>2472.6641666666669</v>
      </c>
      <c r="AG67" s="76">
        <f t="shared" si="62"/>
        <v>1236.3320833333337</v>
      </c>
      <c r="AH67" s="76">
        <f t="shared" si="14"/>
        <v>393.26666666666665</v>
      </c>
      <c r="AI67" s="76">
        <f t="shared" si="15"/>
        <v>13992.919583333336</v>
      </c>
      <c r="AJ67" s="84"/>
      <c r="AK67" s="84"/>
      <c r="AL67" s="84"/>
      <c r="AM67" s="83"/>
      <c r="AN67" s="78">
        <f t="shared" si="40"/>
        <v>0</v>
      </c>
      <c r="AO67" s="83"/>
      <c r="AP67" s="78">
        <f t="shared" si="41"/>
        <v>0</v>
      </c>
      <c r="AQ67" s="78"/>
      <c r="AR67" s="78">
        <f t="shared" si="53"/>
        <v>0</v>
      </c>
      <c r="AS67" s="83"/>
      <c r="AT67" s="78">
        <f t="shared" si="43"/>
        <v>0</v>
      </c>
      <c r="AU67" s="78"/>
      <c r="AV67" s="78">
        <f t="shared" si="44"/>
        <v>0</v>
      </c>
      <c r="AW67" s="77">
        <f t="shared" si="45"/>
        <v>0</v>
      </c>
      <c r="AX67" s="78">
        <f t="shared" si="46"/>
        <v>0</v>
      </c>
      <c r="AY67" s="77">
        <f t="shared" si="47"/>
        <v>0</v>
      </c>
      <c r="AZ67" s="78">
        <f t="shared" si="48"/>
        <v>0</v>
      </c>
      <c r="BA67" s="84"/>
      <c r="BB67" s="84"/>
      <c r="BC67" s="84"/>
      <c r="BD67" s="84"/>
      <c r="BE67" s="78">
        <f t="shared" si="49"/>
        <v>0</v>
      </c>
      <c r="BF67" s="70"/>
      <c r="BG67" s="70"/>
      <c r="BH67" s="70"/>
      <c r="BI67" s="76">
        <f t="shared" si="50"/>
        <v>0</v>
      </c>
      <c r="BJ67" s="76"/>
      <c r="BK67" s="76"/>
      <c r="BL67" s="76"/>
      <c r="BM67" s="76"/>
      <c r="BN67" s="76">
        <f t="shared" si="36"/>
        <v>2</v>
      </c>
      <c r="BO67" s="76">
        <f t="shared" si="63"/>
        <v>4327.1622916666665</v>
      </c>
      <c r="BP67" s="76"/>
      <c r="BQ67" s="101">
        <f t="shared" si="51"/>
        <v>0</v>
      </c>
      <c r="BR67" s="76">
        <f t="shared" si="52"/>
        <v>4327.1622916666665</v>
      </c>
      <c r="BS67" s="76">
        <f t="shared" si="31"/>
        <v>11520.255416666667</v>
      </c>
      <c r="BT67" s="76">
        <f t="shared" si="32"/>
        <v>0</v>
      </c>
      <c r="BU67" s="76">
        <f t="shared" si="33"/>
        <v>6799.826458333333</v>
      </c>
      <c r="BV67" s="76">
        <f t="shared" si="34"/>
        <v>18320.081875000003</v>
      </c>
      <c r="BW67" s="173">
        <f t="shared" si="35"/>
        <v>219840.98250000004</v>
      </c>
      <c r="BX67" s="11" t="s">
        <v>265</v>
      </c>
    </row>
    <row r="68" spans="1:76" s="2" customFormat="1" ht="19.5" customHeight="1" x14ac:dyDescent="0.3">
      <c r="A68" s="79">
        <v>44</v>
      </c>
      <c r="B68" s="69" t="s">
        <v>311</v>
      </c>
      <c r="C68" s="69" t="s">
        <v>446</v>
      </c>
      <c r="D68" s="70" t="s">
        <v>61</v>
      </c>
      <c r="E68" s="71" t="s">
        <v>332</v>
      </c>
      <c r="F68" s="86">
        <v>89</v>
      </c>
      <c r="G68" s="87">
        <v>43462</v>
      </c>
      <c r="H68" s="87">
        <v>45288</v>
      </c>
      <c r="I68" s="86" t="s">
        <v>185</v>
      </c>
      <c r="J68" s="70">
        <v>1</v>
      </c>
      <c r="K68" s="70" t="s">
        <v>72</v>
      </c>
      <c r="L68" s="74">
        <v>16.03</v>
      </c>
      <c r="M68" s="70">
        <v>5.03</v>
      </c>
      <c r="N68" s="75">
        <v>17697</v>
      </c>
      <c r="O68" s="76">
        <f t="shared" si="59"/>
        <v>89015.91</v>
      </c>
      <c r="P68" s="43">
        <v>0</v>
      </c>
      <c r="Q68" s="70"/>
      <c r="R68" s="70"/>
      <c r="S68" s="70">
        <v>1</v>
      </c>
      <c r="T68" s="70"/>
      <c r="U68" s="70"/>
      <c r="V68" s="70">
        <f t="shared" si="38"/>
        <v>1</v>
      </c>
      <c r="W68" s="70">
        <f t="shared" ref="W68:W99" si="64">SUM(Q68+T68)</f>
        <v>0</v>
      </c>
      <c r="X68" s="70">
        <f t="shared" si="39"/>
        <v>0</v>
      </c>
      <c r="Y68" s="76">
        <f t="shared" si="5"/>
        <v>0</v>
      </c>
      <c r="Z68" s="76">
        <f t="shared" si="6"/>
        <v>0</v>
      </c>
      <c r="AA68" s="76">
        <f t="shared" si="7"/>
        <v>0</v>
      </c>
      <c r="AB68" s="76">
        <f t="shared" si="8"/>
        <v>4945.3283333333338</v>
      </c>
      <c r="AC68" s="76">
        <f t="shared" si="9"/>
        <v>0</v>
      </c>
      <c r="AD68" s="76">
        <f t="shared" si="10"/>
        <v>0</v>
      </c>
      <c r="AE68" s="76">
        <f t="shared" si="11"/>
        <v>4945.3283333333338</v>
      </c>
      <c r="AF68" s="76">
        <f t="shared" si="12"/>
        <v>1236.3320833333335</v>
      </c>
      <c r="AG68" s="76">
        <f t="shared" si="62"/>
        <v>618.16604166666684</v>
      </c>
      <c r="AH68" s="76">
        <f t="shared" si="14"/>
        <v>196.63333333333333</v>
      </c>
      <c r="AI68" s="76">
        <f t="shared" si="15"/>
        <v>6996.459791666668</v>
      </c>
      <c r="AJ68" s="84"/>
      <c r="AK68" s="84"/>
      <c r="AL68" s="84"/>
      <c r="AM68" s="83"/>
      <c r="AN68" s="78">
        <f t="shared" si="40"/>
        <v>0</v>
      </c>
      <c r="AO68" s="83"/>
      <c r="AP68" s="78">
        <f t="shared" si="41"/>
        <v>0</v>
      </c>
      <c r="AQ68" s="78"/>
      <c r="AR68" s="78">
        <f t="shared" si="53"/>
        <v>0</v>
      </c>
      <c r="AS68" s="83"/>
      <c r="AT68" s="78">
        <f t="shared" si="43"/>
        <v>0</v>
      </c>
      <c r="AU68" s="78"/>
      <c r="AV68" s="78">
        <f t="shared" si="44"/>
        <v>0</v>
      </c>
      <c r="AW68" s="77">
        <f t="shared" si="45"/>
        <v>0</v>
      </c>
      <c r="AX68" s="78">
        <f t="shared" si="46"/>
        <v>0</v>
      </c>
      <c r="AY68" s="77">
        <f t="shared" si="47"/>
        <v>0</v>
      </c>
      <c r="AZ68" s="78">
        <f t="shared" si="48"/>
        <v>0</v>
      </c>
      <c r="BA68" s="84"/>
      <c r="BB68" s="84"/>
      <c r="BC68" s="84"/>
      <c r="BD68" s="84"/>
      <c r="BE68" s="78">
        <f t="shared" si="49"/>
        <v>0</v>
      </c>
      <c r="BF68" s="70"/>
      <c r="BG68" s="70"/>
      <c r="BH68" s="70"/>
      <c r="BI68" s="76">
        <f t="shared" si="50"/>
        <v>0</v>
      </c>
      <c r="BJ68" s="76"/>
      <c r="BK68" s="76"/>
      <c r="BL68" s="76"/>
      <c r="BM68" s="76"/>
      <c r="BN68" s="76">
        <f t="shared" si="36"/>
        <v>1</v>
      </c>
      <c r="BO68" s="76">
        <f t="shared" si="63"/>
        <v>2163.5811458333333</v>
      </c>
      <c r="BP68" s="76"/>
      <c r="BQ68" s="101">
        <f t="shared" si="51"/>
        <v>0</v>
      </c>
      <c r="BR68" s="76">
        <f t="shared" si="52"/>
        <v>2163.5811458333333</v>
      </c>
      <c r="BS68" s="76">
        <f t="shared" si="31"/>
        <v>5760.1277083333334</v>
      </c>
      <c r="BT68" s="76">
        <f t="shared" si="32"/>
        <v>0</v>
      </c>
      <c r="BU68" s="76">
        <f t="shared" si="33"/>
        <v>3399.9132291666665</v>
      </c>
      <c r="BV68" s="76">
        <f t="shared" si="34"/>
        <v>9160.0409375000017</v>
      </c>
      <c r="BW68" s="173">
        <f t="shared" si="35"/>
        <v>109920.49125000002</v>
      </c>
      <c r="BX68" s="11" t="s">
        <v>265</v>
      </c>
    </row>
    <row r="69" spans="1:76" s="3" customFormat="1" ht="19.5" customHeight="1" x14ac:dyDescent="0.3">
      <c r="A69" s="68">
        <v>45</v>
      </c>
      <c r="B69" s="69" t="s">
        <v>311</v>
      </c>
      <c r="C69" s="69" t="s">
        <v>258</v>
      </c>
      <c r="D69" s="70" t="s">
        <v>61</v>
      </c>
      <c r="E69" s="71" t="s">
        <v>332</v>
      </c>
      <c r="F69" s="86">
        <v>89</v>
      </c>
      <c r="G69" s="87">
        <v>43462</v>
      </c>
      <c r="H69" s="87">
        <v>45288</v>
      </c>
      <c r="I69" s="86" t="s">
        <v>185</v>
      </c>
      <c r="J69" s="70">
        <v>1</v>
      </c>
      <c r="K69" s="70" t="s">
        <v>72</v>
      </c>
      <c r="L69" s="74">
        <v>16.03</v>
      </c>
      <c r="M69" s="70">
        <v>5.03</v>
      </c>
      <c r="N69" s="75">
        <v>17697</v>
      </c>
      <c r="O69" s="76">
        <f t="shared" si="59"/>
        <v>89015.91</v>
      </c>
      <c r="P69" s="43">
        <v>0</v>
      </c>
      <c r="Q69" s="70"/>
      <c r="R69" s="70"/>
      <c r="S69" s="70">
        <v>1</v>
      </c>
      <c r="T69" s="70"/>
      <c r="U69" s="70"/>
      <c r="V69" s="70">
        <f t="shared" ref="V69:V100" si="65">SUM(P69+S69)</f>
        <v>1</v>
      </c>
      <c r="W69" s="70">
        <f t="shared" si="64"/>
        <v>0</v>
      </c>
      <c r="X69" s="70">
        <f t="shared" ref="X69:X100" si="66">SUM(R69+U69)</f>
        <v>0</v>
      </c>
      <c r="Y69" s="76">
        <f t="shared" si="5"/>
        <v>0</v>
      </c>
      <c r="Z69" s="76">
        <f t="shared" si="6"/>
        <v>0</v>
      </c>
      <c r="AA69" s="76">
        <f t="shared" si="7"/>
        <v>0</v>
      </c>
      <c r="AB69" s="76">
        <f t="shared" si="8"/>
        <v>4945.3283333333338</v>
      </c>
      <c r="AC69" s="76">
        <f t="shared" si="9"/>
        <v>0</v>
      </c>
      <c r="AD69" s="76">
        <f t="shared" si="10"/>
        <v>0</v>
      </c>
      <c r="AE69" s="76">
        <f t="shared" si="11"/>
        <v>4945.3283333333338</v>
      </c>
      <c r="AF69" s="76">
        <f t="shared" si="12"/>
        <v>1236.3320833333335</v>
      </c>
      <c r="AG69" s="76">
        <f t="shared" si="62"/>
        <v>618.16604166666684</v>
      </c>
      <c r="AH69" s="76">
        <f t="shared" si="14"/>
        <v>196.63333333333333</v>
      </c>
      <c r="AI69" s="76">
        <f t="shared" si="15"/>
        <v>6996.459791666668</v>
      </c>
      <c r="AJ69" s="84"/>
      <c r="AK69" s="84"/>
      <c r="AL69" s="84"/>
      <c r="AM69" s="83"/>
      <c r="AN69" s="78">
        <f t="shared" ref="AN69:AN100" si="67">N69/18*AM69*40%</f>
        <v>0</v>
      </c>
      <c r="AO69" s="83"/>
      <c r="AP69" s="78">
        <f t="shared" ref="AP69:AP100" si="68">N69/18*AO69*50%</f>
        <v>0</v>
      </c>
      <c r="AQ69" s="78"/>
      <c r="AR69" s="78">
        <f t="shared" si="53"/>
        <v>0</v>
      </c>
      <c r="AS69" s="83"/>
      <c r="AT69" s="78">
        <f t="shared" ref="AT69:AT100" si="69">N69/18*AS69*50%</f>
        <v>0</v>
      </c>
      <c r="AU69" s="78"/>
      <c r="AV69" s="78">
        <f t="shared" ref="AV69:AV100" si="70">N69/18*AU69*40%</f>
        <v>0</v>
      </c>
      <c r="AW69" s="77">
        <f t="shared" ref="AW69:AW100" si="71">AS69+AU69</f>
        <v>0</v>
      </c>
      <c r="AX69" s="78">
        <f t="shared" ref="AX69:AX100" si="72">AT69+AV69</f>
        <v>0</v>
      </c>
      <c r="AY69" s="77">
        <f t="shared" ref="AY69:AY100" si="73">AQ69+AW69</f>
        <v>0</v>
      </c>
      <c r="AZ69" s="78">
        <f t="shared" ref="AZ69:AZ100" si="74">AR69+AX69</f>
        <v>0</v>
      </c>
      <c r="BA69" s="84"/>
      <c r="BB69" s="84"/>
      <c r="BC69" s="84"/>
      <c r="BD69" s="84"/>
      <c r="BE69" s="78">
        <f t="shared" ref="BE69:BE100" si="75">SUM(N69*BB69)*50%+(N69*BC69)*60%+(N69*BD69)*60%</f>
        <v>0</v>
      </c>
      <c r="BF69" s="70"/>
      <c r="BG69" s="70"/>
      <c r="BH69" s="70"/>
      <c r="BI69" s="76">
        <f t="shared" ref="BI69:BI100" si="76">SUM(N69*BF69*20%)+(N69*BG69)*30%</f>
        <v>0</v>
      </c>
      <c r="BJ69" s="76"/>
      <c r="BK69" s="76"/>
      <c r="BL69" s="76"/>
      <c r="BM69" s="76"/>
      <c r="BN69" s="76">
        <f t="shared" si="36"/>
        <v>1</v>
      </c>
      <c r="BO69" s="76">
        <f t="shared" si="63"/>
        <v>2163.5811458333333</v>
      </c>
      <c r="BP69" s="76"/>
      <c r="BQ69" s="101">
        <f t="shared" ref="BQ69:BQ100" si="77">7079/18*BP69</f>
        <v>0</v>
      </c>
      <c r="BR69" s="76">
        <f t="shared" ref="BR69:BR100" si="78">AJ69+AK69+AL69+AZ69+BE69+BI69+BK69+BM69+BO69+BQ69</f>
        <v>2163.5811458333333</v>
      </c>
      <c r="BS69" s="76">
        <f t="shared" si="31"/>
        <v>5760.1277083333334</v>
      </c>
      <c r="BT69" s="76">
        <f t="shared" si="32"/>
        <v>0</v>
      </c>
      <c r="BU69" s="76">
        <f t="shared" si="33"/>
        <v>3399.9132291666665</v>
      </c>
      <c r="BV69" s="76">
        <f t="shared" si="34"/>
        <v>9160.0409375000017</v>
      </c>
      <c r="BW69" s="173">
        <f t="shared" si="35"/>
        <v>109920.49125000002</v>
      </c>
      <c r="BX69" s="11" t="s">
        <v>265</v>
      </c>
    </row>
    <row r="70" spans="1:76" s="3" customFormat="1" ht="19.5" customHeight="1" x14ac:dyDescent="0.3">
      <c r="A70" s="79">
        <v>46</v>
      </c>
      <c r="B70" s="105" t="s">
        <v>292</v>
      </c>
      <c r="C70" s="91" t="s">
        <v>294</v>
      </c>
      <c r="D70" s="106" t="s">
        <v>61</v>
      </c>
      <c r="E70" s="107" t="s">
        <v>293</v>
      </c>
      <c r="F70" s="86"/>
      <c r="G70" s="87"/>
      <c r="H70" s="87"/>
      <c r="I70" s="86"/>
      <c r="J70" s="70" t="s">
        <v>65</v>
      </c>
      <c r="K70" s="70" t="s">
        <v>62</v>
      </c>
      <c r="L70" s="74">
        <v>8</v>
      </c>
      <c r="M70" s="70">
        <v>4.33</v>
      </c>
      <c r="N70" s="75">
        <v>17697</v>
      </c>
      <c r="O70" s="76">
        <f t="shared" si="59"/>
        <v>76628.009999999995</v>
      </c>
      <c r="P70" s="70"/>
      <c r="Q70" s="70"/>
      <c r="R70" s="70"/>
      <c r="S70" s="70"/>
      <c r="T70" s="70">
        <v>10</v>
      </c>
      <c r="U70" s="70"/>
      <c r="V70" s="70">
        <f t="shared" si="65"/>
        <v>0</v>
      </c>
      <c r="W70" s="70">
        <f t="shared" si="64"/>
        <v>10</v>
      </c>
      <c r="X70" s="70">
        <f t="shared" si="66"/>
        <v>0</v>
      </c>
      <c r="Y70" s="76">
        <f t="shared" si="5"/>
        <v>0</v>
      </c>
      <c r="Z70" s="76">
        <f t="shared" si="6"/>
        <v>0</v>
      </c>
      <c r="AA70" s="76">
        <f t="shared" si="7"/>
        <v>0</v>
      </c>
      <c r="AB70" s="76">
        <f t="shared" si="8"/>
        <v>0</v>
      </c>
      <c r="AC70" s="76">
        <f t="shared" si="9"/>
        <v>42571.116666666669</v>
      </c>
      <c r="AD70" s="76">
        <f t="shared" si="10"/>
        <v>0</v>
      </c>
      <c r="AE70" s="76">
        <f t="shared" si="11"/>
        <v>42571.116666666669</v>
      </c>
      <c r="AF70" s="76">
        <f t="shared" si="12"/>
        <v>10642.779166666667</v>
      </c>
      <c r="AG70" s="76">
        <f t="shared" si="62"/>
        <v>5321.3895833333336</v>
      </c>
      <c r="AH70" s="76">
        <f t="shared" si="14"/>
        <v>1966.3333333333333</v>
      </c>
      <c r="AI70" s="76">
        <f t="shared" si="15"/>
        <v>60501.618750000001</v>
      </c>
      <c r="AJ70" s="82"/>
      <c r="AK70" s="82"/>
      <c r="AL70" s="82"/>
      <c r="AM70" s="83"/>
      <c r="AN70" s="78">
        <f t="shared" si="67"/>
        <v>0</v>
      </c>
      <c r="AO70" s="83"/>
      <c r="AP70" s="78">
        <f t="shared" si="68"/>
        <v>0</v>
      </c>
      <c r="AQ70" s="78"/>
      <c r="AR70" s="78">
        <f t="shared" si="53"/>
        <v>0</v>
      </c>
      <c r="AS70" s="83"/>
      <c r="AT70" s="78">
        <f t="shared" si="69"/>
        <v>0</v>
      </c>
      <c r="AU70" s="78">
        <v>5</v>
      </c>
      <c r="AV70" s="78">
        <f t="shared" si="70"/>
        <v>1966.3333333333333</v>
      </c>
      <c r="AW70" s="77">
        <f t="shared" si="71"/>
        <v>5</v>
      </c>
      <c r="AX70" s="78">
        <f t="shared" si="72"/>
        <v>1966.3333333333333</v>
      </c>
      <c r="AY70" s="77">
        <f t="shared" si="73"/>
        <v>5</v>
      </c>
      <c r="AZ70" s="78">
        <f t="shared" si="74"/>
        <v>1966.3333333333333</v>
      </c>
      <c r="BA70" s="84" t="s">
        <v>467</v>
      </c>
      <c r="BB70" s="85"/>
      <c r="BC70" s="85">
        <v>0.5</v>
      </c>
      <c r="BD70" s="85"/>
      <c r="BE70" s="78">
        <f t="shared" si="75"/>
        <v>5309.0999999999995</v>
      </c>
      <c r="BF70" s="70"/>
      <c r="BG70" s="70"/>
      <c r="BH70" s="70"/>
      <c r="BI70" s="76">
        <f t="shared" si="76"/>
        <v>0</v>
      </c>
      <c r="BJ70" s="76">
        <f>V70+W70+X70</f>
        <v>10</v>
      </c>
      <c r="BK70" s="76">
        <f>(O70/18*BJ70)*1.25*30%</f>
        <v>15964.168750000001</v>
      </c>
      <c r="BL70" s="76"/>
      <c r="BM70" s="76"/>
      <c r="BN70" s="76"/>
      <c r="BO70" s="76"/>
      <c r="BP70" s="76"/>
      <c r="BQ70" s="101">
        <f t="shared" si="77"/>
        <v>0</v>
      </c>
      <c r="BR70" s="76">
        <f t="shared" si="78"/>
        <v>23239.602083333331</v>
      </c>
      <c r="BS70" s="76">
        <f t="shared" si="31"/>
        <v>49858.839583333342</v>
      </c>
      <c r="BT70" s="76">
        <f t="shared" si="32"/>
        <v>23239.602083333331</v>
      </c>
      <c r="BU70" s="76">
        <f t="shared" si="33"/>
        <v>10642.779166666667</v>
      </c>
      <c r="BV70" s="76">
        <f t="shared" si="34"/>
        <v>83741.220833333326</v>
      </c>
      <c r="BW70" s="173">
        <f t="shared" si="35"/>
        <v>1004894.6499999999</v>
      </c>
      <c r="BX70" s="129"/>
    </row>
    <row r="71" spans="1:76" s="3" customFormat="1" ht="19.5" customHeight="1" x14ac:dyDescent="0.3">
      <c r="A71" s="68">
        <v>47</v>
      </c>
      <c r="B71" s="105" t="s">
        <v>292</v>
      </c>
      <c r="C71" s="69" t="s">
        <v>89</v>
      </c>
      <c r="D71" s="70" t="s">
        <v>61</v>
      </c>
      <c r="E71" s="75" t="s">
        <v>295</v>
      </c>
      <c r="F71" s="86">
        <v>12</v>
      </c>
      <c r="G71" s="87">
        <v>42875</v>
      </c>
      <c r="H71" s="87">
        <v>44701</v>
      </c>
      <c r="I71" s="86" t="s">
        <v>89</v>
      </c>
      <c r="J71" s="70">
        <v>2</v>
      </c>
      <c r="K71" s="70" t="s">
        <v>68</v>
      </c>
      <c r="L71" s="74">
        <v>7.04</v>
      </c>
      <c r="M71" s="70">
        <v>4.74</v>
      </c>
      <c r="N71" s="75">
        <v>17697</v>
      </c>
      <c r="O71" s="76">
        <f t="shared" si="59"/>
        <v>83883.78</v>
      </c>
      <c r="P71" s="70"/>
      <c r="Q71" s="70"/>
      <c r="R71" s="70"/>
      <c r="S71" s="70"/>
      <c r="T71" s="70">
        <v>5</v>
      </c>
      <c r="U71" s="70"/>
      <c r="V71" s="70">
        <f t="shared" si="65"/>
        <v>0</v>
      </c>
      <c r="W71" s="70">
        <f t="shared" si="64"/>
        <v>5</v>
      </c>
      <c r="X71" s="70">
        <f t="shared" si="66"/>
        <v>0</v>
      </c>
      <c r="Y71" s="76">
        <f t="shared" si="5"/>
        <v>0</v>
      </c>
      <c r="Z71" s="76">
        <f t="shared" si="6"/>
        <v>0</v>
      </c>
      <c r="AA71" s="76">
        <f t="shared" si="7"/>
        <v>0</v>
      </c>
      <c r="AB71" s="76">
        <f t="shared" si="8"/>
        <v>0</v>
      </c>
      <c r="AC71" s="76">
        <f t="shared" si="9"/>
        <v>23301.05</v>
      </c>
      <c r="AD71" s="76">
        <f t="shared" si="10"/>
        <v>0</v>
      </c>
      <c r="AE71" s="76">
        <f t="shared" si="11"/>
        <v>23301.05</v>
      </c>
      <c r="AF71" s="76">
        <f t="shared" si="12"/>
        <v>5825.2624999999998</v>
      </c>
      <c r="AG71" s="76">
        <f t="shared" si="62"/>
        <v>2912.6312500000004</v>
      </c>
      <c r="AH71" s="76">
        <f t="shared" si="14"/>
        <v>983.16666666666663</v>
      </c>
      <c r="AI71" s="76">
        <f t="shared" si="15"/>
        <v>33022.110416666663</v>
      </c>
      <c r="AJ71" s="82"/>
      <c r="AK71" s="82"/>
      <c r="AL71" s="82"/>
      <c r="AM71" s="83"/>
      <c r="AN71" s="78">
        <f t="shared" si="67"/>
        <v>0</v>
      </c>
      <c r="AO71" s="83"/>
      <c r="AP71" s="78">
        <f t="shared" si="68"/>
        <v>0</v>
      </c>
      <c r="AQ71" s="78"/>
      <c r="AR71" s="78">
        <f t="shared" si="53"/>
        <v>0</v>
      </c>
      <c r="AS71" s="83"/>
      <c r="AT71" s="78">
        <f t="shared" si="69"/>
        <v>0</v>
      </c>
      <c r="AU71" s="78">
        <v>3</v>
      </c>
      <c r="AV71" s="78">
        <f t="shared" si="70"/>
        <v>1179.8</v>
      </c>
      <c r="AW71" s="77">
        <f t="shared" si="71"/>
        <v>3</v>
      </c>
      <c r="AX71" s="78">
        <f t="shared" si="72"/>
        <v>1179.8</v>
      </c>
      <c r="AY71" s="77">
        <f t="shared" si="73"/>
        <v>3</v>
      </c>
      <c r="AZ71" s="78">
        <f t="shared" si="74"/>
        <v>1179.8</v>
      </c>
      <c r="BA71" s="84"/>
      <c r="BB71" s="85"/>
      <c r="BC71" s="85"/>
      <c r="BD71" s="85"/>
      <c r="BE71" s="78">
        <f t="shared" si="75"/>
        <v>0</v>
      </c>
      <c r="BF71" s="70"/>
      <c r="BG71" s="70"/>
      <c r="BH71" s="70"/>
      <c r="BI71" s="76">
        <f t="shared" si="76"/>
        <v>0</v>
      </c>
      <c r="BJ71" s="76">
        <f>V71+W71+X71</f>
        <v>5</v>
      </c>
      <c r="BK71" s="76">
        <f>(O71/18*BJ71)*1.25*30%</f>
        <v>8737.8937499999993</v>
      </c>
      <c r="BL71" s="76"/>
      <c r="BM71" s="76">
        <v>35394</v>
      </c>
      <c r="BN71" s="76"/>
      <c r="BO71" s="76"/>
      <c r="BP71" s="76"/>
      <c r="BQ71" s="101">
        <f t="shared" si="77"/>
        <v>0</v>
      </c>
      <c r="BR71" s="76">
        <f t="shared" si="78"/>
        <v>45311.693749999999</v>
      </c>
      <c r="BS71" s="76">
        <f t="shared" si="31"/>
        <v>27196.847916666669</v>
      </c>
      <c r="BT71" s="76">
        <f t="shared" si="32"/>
        <v>45311.693749999999</v>
      </c>
      <c r="BU71" s="76">
        <f t="shared" si="33"/>
        <v>5825.2624999999998</v>
      </c>
      <c r="BV71" s="76">
        <f t="shared" si="34"/>
        <v>78333.804166666669</v>
      </c>
      <c r="BW71" s="173">
        <f t="shared" si="35"/>
        <v>940005.65</v>
      </c>
      <c r="BX71" s="7" t="s">
        <v>348</v>
      </c>
    </row>
    <row r="72" spans="1:76" s="3" customFormat="1" ht="19.5" customHeight="1" x14ac:dyDescent="0.3">
      <c r="A72" s="79">
        <v>48</v>
      </c>
      <c r="B72" s="105" t="s">
        <v>292</v>
      </c>
      <c r="C72" s="91" t="s">
        <v>442</v>
      </c>
      <c r="D72" s="106" t="s">
        <v>61</v>
      </c>
      <c r="E72" s="107" t="s">
        <v>293</v>
      </c>
      <c r="F72" s="86"/>
      <c r="G72" s="87"/>
      <c r="H72" s="87"/>
      <c r="I72" s="86"/>
      <c r="J72" s="70" t="s">
        <v>65</v>
      </c>
      <c r="K72" s="70" t="s">
        <v>62</v>
      </c>
      <c r="L72" s="74">
        <v>8</v>
      </c>
      <c r="M72" s="70">
        <v>4.33</v>
      </c>
      <c r="N72" s="75">
        <v>17697</v>
      </c>
      <c r="O72" s="76">
        <f t="shared" si="59"/>
        <v>76628.009999999995</v>
      </c>
      <c r="P72" s="70"/>
      <c r="Q72" s="70"/>
      <c r="R72" s="70"/>
      <c r="S72" s="70"/>
      <c r="T72" s="70">
        <v>1</v>
      </c>
      <c r="U72" s="70"/>
      <c r="V72" s="70">
        <f t="shared" si="65"/>
        <v>0</v>
      </c>
      <c r="W72" s="70">
        <f t="shared" si="64"/>
        <v>1</v>
      </c>
      <c r="X72" s="70">
        <f t="shared" si="66"/>
        <v>0</v>
      </c>
      <c r="Y72" s="76">
        <f t="shared" si="5"/>
        <v>0</v>
      </c>
      <c r="Z72" s="76">
        <f t="shared" si="6"/>
        <v>0</v>
      </c>
      <c r="AA72" s="76">
        <f t="shared" si="7"/>
        <v>0</v>
      </c>
      <c r="AB72" s="76">
        <f t="shared" si="8"/>
        <v>0</v>
      </c>
      <c r="AC72" s="76">
        <f t="shared" si="9"/>
        <v>4257.1116666666667</v>
      </c>
      <c r="AD72" s="76">
        <f t="shared" si="10"/>
        <v>0</v>
      </c>
      <c r="AE72" s="76">
        <f t="shared" si="11"/>
        <v>4257.1116666666667</v>
      </c>
      <c r="AF72" s="76">
        <f t="shared" si="12"/>
        <v>1064.2779166666667</v>
      </c>
      <c r="AG72" s="101">
        <f t="shared" si="62"/>
        <v>532.13895833333333</v>
      </c>
      <c r="AH72" s="76">
        <f t="shared" si="14"/>
        <v>196.63333333333333</v>
      </c>
      <c r="AI72" s="76">
        <f t="shared" si="15"/>
        <v>6050.1618749999998</v>
      </c>
      <c r="AJ72" s="82"/>
      <c r="AK72" s="82"/>
      <c r="AL72" s="82"/>
      <c r="AM72" s="83"/>
      <c r="AN72" s="78">
        <f t="shared" si="67"/>
        <v>0</v>
      </c>
      <c r="AO72" s="83"/>
      <c r="AP72" s="78">
        <f t="shared" si="68"/>
        <v>0</v>
      </c>
      <c r="AQ72" s="78"/>
      <c r="AR72" s="78">
        <f t="shared" si="53"/>
        <v>0</v>
      </c>
      <c r="AS72" s="83"/>
      <c r="AT72" s="78">
        <f t="shared" si="69"/>
        <v>0</v>
      </c>
      <c r="AU72" s="78"/>
      <c r="AV72" s="78">
        <f t="shared" si="70"/>
        <v>0</v>
      </c>
      <c r="AW72" s="77">
        <f t="shared" si="71"/>
        <v>0</v>
      </c>
      <c r="AX72" s="78">
        <f t="shared" si="72"/>
        <v>0</v>
      </c>
      <c r="AY72" s="77">
        <f t="shared" si="73"/>
        <v>0</v>
      </c>
      <c r="AZ72" s="78">
        <f t="shared" si="74"/>
        <v>0</v>
      </c>
      <c r="BA72" s="84"/>
      <c r="BB72" s="85"/>
      <c r="BC72" s="85"/>
      <c r="BD72" s="85"/>
      <c r="BE72" s="78">
        <f t="shared" si="75"/>
        <v>0</v>
      </c>
      <c r="BF72" s="70"/>
      <c r="BG72" s="70"/>
      <c r="BH72" s="70"/>
      <c r="BI72" s="76">
        <f t="shared" si="76"/>
        <v>0</v>
      </c>
      <c r="BJ72" s="76">
        <f>V72+W72+X72</f>
        <v>1</v>
      </c>
      <c r="BK72" s="76">
        <f>(O72/18*BJ72)*1.25*30%</f>
        <v>1596.4168750000001</v>
      </c>
      <c r="BL72" s="76"/>
      <c r="BM72" s="76"/>
      <c r="BN72" s="76"/>
      <c r="BO72" s="76"/>
      <c r="BP72" s="76"/>
      <c r="BQ72" s="101">
        <f t="shared" si="77"/>
        <v>0</v>
      </c>
      <c r="BR72" s="76">
        <f t="shared" si="78"/>
        <v>1596.4168750000001</v>
      </c>
      <c r="BS72" s="76">
        <f t="shared" si="31"/>
        <v>4985.8839583333329</v>
      </c>
      <c r="BT72" s="76">
        <f t="shared" si="32"/>
        <v>1596.4168750000001</v>
      </c>
      <c r="BU72" s="76">
        <f t="shared" si="33"/>
        <v>1064.2779166666667</v>
      </c>
      <c r="BV72" s="76">
        <f t="shared" si="34"/>
        <v>7646.5787499999997</v>
      </c>
      <c r="BW72" s="173">
        <f t="shared" si="35"/>
        <v>91758.944999999992</v>
      </c>
      <c r="BX72" s="129"/>
    </row>
    <row r="73" spans="1:76" s="3" customFormat="1" ht="19.5" customHeight="1" x14ac:dyDescent="0.3">
      <c r="A73" s="68">
        <v>49</v>
      </c>
      <c r="B73" s="69" t="s">
        <v>542</v>
      </c>
      <c r="C73" s="91" t="s">
        <v>322</v>
      </c>
      <c r="D73" s="106" t="s">
        <v>61</v>
      </c>
      <c r="E73" s="107" t="s">
        <v>293</v>
      </c>
      <c r="F73" s="86"/>
      <c r="G73" s="87"/>
      <c r="H73" s="87"/>
      <c r="I73" s="86"/>
      <c r="J73" s="70" t="s">
        <v>65</v>
      </c>
      <c r="K73" s="70" t="s">
        <v>62</v>
      </c>
      <c r="L73" s="74">
        <v>7.04</v>
      </c>
      <c r="M73" s="70">
        <v>4.33</v>
      </c>
      <c r="N73" s="75">
        <v>17697</v>
      </c>
      <c r="O73" s="76">
        <f t="shared" si="59"/>
        <v>76628.009999999995</v>
      </c>
      <c r="P73" s="43">
        <v>0</v>
      </c>
      <c r="Q73" s="70"/>
      <c r="R73" s="70"/>
      <c r="S73" s="70">
        <v>0</v>
      </c>
      <c r="T73" s="70">
        <v>4</v>
      </c>
      <c r="U73" s="70"/>
      <c r="V73" s="70">
        <f t="shared" si="65"/>
        <v>0</v>
      </c>
      <c r="W73" s="70">
        <f t="shared" si="64"/>
        <v>4</v>
      </c>
      <c r="X73" s="70">
        <f t="shared" si="66"/>
        <v>0</v>
      </c>
      <c r="Y73" s="76">
        <f t="shared" si="5"/>
        <v>0</v>
      </c>
      <c r="Z73" s="76">
        <f t="shared" si="6"/>
        <v>0</v>
      </c>
      <c r="AA73" s="76">
        <f t="shared" si="7"/>
        <v>0</v>
      </c>
      <c r="AB73" s="76">
        <f t="shared" si="8"/>
        <v>0</v>
      </c>
      <c r="AC73" s="76">
        <f t="shared" si="9"/>
        <v>17028.446666666667</v>
      </c>
      <c r="AD73" s="76">
        <f t="shared" si="10"/>
        <v>0</v>
      </c>
      <c r="AE73" s="76">
        <f t="shared" si="11"/>
        <v>17028.446666666667</v>
      </c>
      <c r="AF73" s="76">
        <f t="shared" si="12"/>
        <v>4257.1116666666667</v>
      </c>
      <c r="AG73" s="76">
        <f t="shared" si="62"/>
        <v>2128.5558333333333</v>
      </c>
      <c r="AH73" s="76">
        <f t="shared" si="14"/>
        <v>786.5333333333333</v>
      </c>
      <c r="AI73" s="76">
        <f t="shared" si="15"/>
        <v>24200.647499999999</v>
      </c>
      <c r="AJ73" s="84"/>
      <c r="AK73" s="84"/>
      <c r="AL73" s="84"/>
      <c r="AM73" s="83"/>
      <c r="AN73" s="78">
        <f t="shared" si="67"/>
        <v>0</v>
      </c>
      <c r="AO73" s="83"/>
      <c r="AP73" s="78">
        <f t="shared" si="68"/>
        <v>0</v>
      </c>
      <c r="AQ73" s="78"/>
      <c r="AR73" s="78">
        <f t="shared" ref="AR73:AR104" si="79">AN73+AP73</f>
        <v>0</v>
      </c>
      <c r="AS73" s="83"/>
      <c r="AT73" s="78">
        <f t="shared" si="69"/>
        <v>0</v>
      </c>
      <c r="AU73" s="78"/>
      <c r="AV73" s="78">
        <f t="shared" si="70"/>
        <v>0</v>
      </c>
      <c r="AW73" s="77">
        <f t="shared" si="71"/>
        <v>0</v>
      </c>
      <c r="AX73" s="78">
        <f t="shared" si="72"/>
        <v>0</v>
      </c>
      <c r="AY73" s="77">
        <f t="shared" si="73"/>
        <v>0</v>
      </c>
      <c r="AZ73" s="78">
        <f t="shared" si="74"/>
        <v>0</v>
      </c>
      <c r="BA73" s="84"/>
      <c r="BB73" s="85"/>
      <c r="BC73" s="85"/>
      <c r="BD73" s="85"/>
      <c r="BE73" s="78">
        <f t="shared" si="75"/>
        <v>0</v>
      </c>
      <c r="BF73" s="70"/>
      <c r="BG73" s="70"/>
      <c r="BH73" s="70"/>
      <c r="BI73" s="76">
        <f t="shared" si="76"/>
        <v>0</v>
      </c>
      <c r="BJ73" s="76"/>
      <c r="BK73" s="76"/>
      <c r="BL73" s="76"/>
      <c r="BM73" s="76"/>
      <c r="BN73" s="76"/>
      <c r="BO73" s="76"/>
      <c r="BP73" s="76"/>
      <c r="BQ73" s="101">
        <f t="shared" si="77"/>
        <v>0</v>
      </c>
      <c r="BR73" s="76">
        <f t="shared" si="78"/>
        <v>0</v>
      </c>
      <c r="BS73" s="76">
        <f t="shared" si="31"/>
        <v>19943.535833333332</v>
      </c>
      <c r="BT73" s="76">
        <f t="shared" si="32"/>
        <v>0</v>
      </c>
      <c r="BU73" s="76">
        <f t="shared" si="33"/>
        <v>4257.1116666666667</v>
      </c>
      <c r="BV73" s="76">
        <f t="shared" si="34"/>
        <v>24200.647499999999</v>
      </c>
      <c r="BW73" s="173">
        <f t="shared" si="35"/>
        <v>290407.77</v>
      </c>
      <c r="BX73" s="7"/>
    </row>
    <row r="74" spans="1:76" s="2" customFormat="1" ht="19.5" customHeight="1" x14ac:dyDescent="0.3">
      <c r="A74" s="79">
        <v>50</v>
      </c>
      <c r="B74" s="69" t="s">
        <v>542</v>
      </c>
      <c r="C74" s="69" t="s">
        <v>323</v>
      </c>
      <c r="D74" s="70" t="s">
        <v>61</v>
      </c>
      <c r="E74" s="75" t="s">
        <v>295</v>
      </c>
      <c r="F74" s="86">
        <v>12</v>
      </c>
      <c r="G74" s="87">
        <v>42875</v>
      </c>
      <c r="H74" s="87">
        <v>44701</v>
      </c>
      <c r="I74" s="86" t="s">
        <v>89</v>
      </c>
      <c r="J74" s="70" t="s">
        <v>296</v>
      </c>
      <c r="K74" s="70" t="s">
        <v>68</v>
      </c>
      <c r="L74" s="74">
        <v>7.04</v>
      </c>
      <c r="M74" s="70">
        <v>4.74</v>
      </c>
      <c r="N74" s="75">
        <v>17697</v>
      </c>
      <c r="O74" s="76">
        <f t="shared" si="59"/>
        <v>83883.78</v>
      </c>
      <c r="P74" s="43">
        <v>0</v>
      </c>
      <c r="Q74" s="70"/>
      <c r="R74" s="70"/>
      <c r="S74" s="70">
        <v>0</v>
      </c>
      <c r="T74" s="70">
        <v>3</v>
      </c>
      <c r="U74" s="70"/>
      <c r="V74" s="70">
        <f t="shared" si="65"/>
        <v>0</v>
      </c>
      <c r="W74" s="70">
        <f t="shared" si="64"/>
        <v>3</v>
      </c>
      <c r="X74" s="70">
        <f t="shared" si="66"/>
        <v>0</v>
      </c>
      <c r="Y74" s="76">
        <f t="shared" si="5"/>
        <v>0</v>
      </c>
      <c r="Z74" s="76">
        <f t="shared" si="6"/>
        <v>0</v>
      </c>
      <c r="AA74" s="76">
        <f t="shared" si="7"/>
        <v>0</v>
      </c>
      <c r="AB74" s="76">
        <f t="shared" si="8"/>
        <v>0</v>
      </c>
      <c r="AC74" s="76">
        <f t="shared" si="9"/>
        <v>13980.630000000001</v>
      </c>
      <c r="AD74" s="76">
        <f t="shared" si="10"/>
        <v>0</v>
      </c>
      <c r="AE74" s="76">
        <f t="shared" si="11"/>
        <v>13980.630000000001</v>
      </c>
      <c r="AF74" s="76">
        <f t="shared" si="12"/>
        <v>3495.1575000000003</v>
      </c>
      <c r="AG74" s="76">
        <f t="shared" si="62"/>
        <v>1747.5787500000004</v>
      </c>
      <c r="AH74" s="76">
        <f t="shared" si="14"/>
        <v>589.9</v>
      </c>
      <c r="AI74" s="76">
        <f t="shared" si="15"/>
        <v>19813.266250000001</v>
      </c>
      <c r="AJ74" s="84"/>
      <c r="AK74" s="84"/>
      <c r="AL74" s="84"/>
      <c r="AM74" s="83"/>
      <c r="AN74" s="78">
        <f t="shared" si="67"/>
        <v>0</v>
      </c>
      <c r="AO74" s="83"/>
      <c r="AP74" s="78">
        <f t="shared" si="68"/>
        <v>0</v>
      </c>
      <c r="AQ74" s="78"/>
      <c r="AR74" s="78">
        <f t="shared" si="79"/>
        <v>0</v>
      </c>
      <c r="AS74" s="83"/>
      <c r="AT74" s="78">
        <f t="shared" si="69"/>
        <v>0</v>
      </c>
      <c r="AU74" s="78"/>
      <c r="AV74" s="78">
        <f t="shared" si="70"/>
        <v>0</v>
      </c>
      <c r="AW74" s="77">
        <f t="shared" si="71"/>
        <v>0</v>
      </c>
      <c r="AX74" s="78">
        <f t="shared" si="72"/>
        <v>0</v>
      </c>
      <c r="AY74" s="77">
        <f t="shared" si="73"/>
        <v>0</v>
      </c>
      <c r="AZ74" s="78">
        <f t="shared" si="74"/>
        <v>0</v>
      </c>
      <c r="BA74" s="84"/>
      <c r="BB74" s="85"/>
      <c r="BC74" s="85"/>
      <c r="BD74" s="85"/>
      <c r="BE74" s="78">
        <f t="shared" si="75"/>
        <v>0</v>
      </c>
      <c r="BF74" s="70"/>
      <c r="BG74" s="70"/>
      <c r="BH74" s="70"/>
      <c r="BI74" s="76">
        <f t="shared" si="76"/>
        <v>0</v>
      </c>
      <c r="BJ74" s="76"/>
      <c r="BK74" s="76"/>
      <c r="BL74" s="76"/>
      <c r="BM74" s="76"/>
      <c r="BN74" s="76"/>
      <c r="BO74" s="76"/>
      <c r="BP74" s="76"/>
      <c r="BQ74" s="101">
        <f t="shared" si="77"/>
        <v>0</v>
      </c>
      <c r="BR74" s="76">
        <f t="shared" si="78"/>
        <v>0</v>
      </c>
      <c r="BS74" s="76">
        <f t="shared" si="31"/>
        <v>16318.108750000001</v>
      </c>
      <c r="BT74" s="76">
        <f t="shared" si="32"/>
        <v>0</v>
      </c>
      <c r="BU74" s="76">
        <f t="shared" si="33"/>
        <v>3495.1575000000003</v>
      </c>
      <c r="BV74" s="76">
        <f t="shared" si="34"/>
        <v>19813.266250000001</v>
      </c>
      <c r="BW74" s="173">
        <f t="shared" si="35"/>
        <v>237759.19500000001</v>
      </c>
      <c r="BX74" s="7"/>
    </row>
    <row r="75" spans="1:76" s="346" customFormat="1" ht="19.5" customHeight="1" x14ac:dyDescent="0.3">
      <c r="A75" s="364">
        <v>51</v>
      </c>
      <c r="B75" s="352" t="s">
        <v>249</v>
      </c>
      <c r="C75" s="349" t="s">
        <v>284</v>
      </c>
      <c r="D75" s="342" t="s">
        <v>61</v>
      </c>
      <c r="E75" s="369" t="s">
        <v>358</v>
      </c>
      <c r="F75" s="344"/>
      <c r="G75" s="345"/>
      <c r="H75" s="345"/>
      <c r="I75" s="344"/>
      <c r="J75" s="342" t="s">
        <v>65</v>
      </c>
      <c r="K75" s="342" t="s">
        <v>62</v>
      </c>
      <c r="L75" s="365">
        <v>15</v>
      </c>
      <c r="M75" s="341">
        <v>4.49</v>
      </c>
      <c r="N75" s="352">
        <v>17697</v>
      </c>
      <c r="O75" s="353">
        <f t="shared" si="59"/>
        <v>79459.53</v>
      </c>
      <c r="P75" s="342"/>
      <c r="Q75" s="342"/>
      <c r="R75" s="342"/>
      <c r="S75" s="342"/>
      <c r="T75" s="342">
        <v>7</v>
      </c>
      <c r="U75" s="342"/>
      <c r="V75" s="342">
        <f t="shared" si="65"/>
        <v>0</v>
      </c>
      <c r="W75" s="342">
        <f t="shared" si="64"/>
        <v>7</v>
      </c>
      <c r="X75" s="342">
        <f t="shared" si="66"/>
        <v>0</v>
      </c>
      <c r="Y75" s="353">
        <f t="shared" si="5"/>
        <v>0</v>
      </c>
      <c r="Z75" s="353">
        <f t="shared" si="6"/>
        <v>0</v>
      </c>
      <c r="AA75" s="353">
        <f t="shared" si="7"/>
        <v>0</v>
      </c>
      <c r="AB75" s="353">
        <f t="shared" si="8"/>
        <v>0</v>
      </c>
      <c r="AC75" s="353">
        <f t="shared" si="9"/>
        <v>30900.92833333333</v>
      </c>
      <c r="AD75" s="353">
        <f t="shared" si="10"/>
        <v>0</v>
      </c>
      <c r="AE75" s="353">
        <f t="shared" si="11"/>
        <v>30900.92833333333</v>
      </c>
      <c r="AF75" s="353">
        <f t="shared" si="12"/>
        <v>7725.2320833333324</v>
      </c>
      <c r="AG75" s="353">
        <f t="shared" si="62"/>
        <v>3862.6160416666667</v>
      </c>
      <c r="AH75" s="353">
        <f t="shared" si="14"/>
        <v>1376.4333333333334</v>
      </c>
      <c r="AI75" s="353">
        <f t="shared" si="15"/>
        <v>43865.209791666661</v>
      </c>
      <c r="AJ75" s="354"/>
      <c r="AK75" s="354"/>
      <c r="AL75" s="354"/>
      <c r="AM75" s="366"/>
      <c r="AN75" s="356">
        <f t="shared" si="67"/>
        <v>0</v>
      </c>
      <c r="AO75" s="366"/>
      <c r="AP75" s="356">
        <f t="shared" si="68"/>
        <v>0</v>
      </c>
      <c r="AQ75" s="356">
        <f>AM75+AO75</f>
        <v>0</v>
      </c>
      <c r="AR75" s="356">
        <f t="shared" si="79"/>
        <v>0</v>
      </c>
      <c r="AS75" s="366"/>
      <c r="AT75" s="356">
        <f t="shared" si="69"/>
        <v>0</v>
      </c>
      <c r="AU75" s="356"/>
      <c r="AV75" s="356">
        <f t="shared" si="70"/>
        <v>0</v>
      </c>
      <c r="AW75" s="357">
        <f t="shared" si="71"/>
        <v>0</v>
      </c>
      <c r="AX75" s="356">
        <f t="shared" si="72"/>
        <v>0</v>
      </c>
      <c r="AY75" s="357">
        <f t="shared" si="73"/>
        <v>0</v>
      </c>
      <c r="AZ75" s="356">
        <f t="shared" si="74"/>
        <v>0</v>
      </c>
      <c r="BA75" s="367"/>
      <c r="BB75" s="368"/>
      <c r="BC75" s="368"/>
      <c r="BD75" s="368"/>
      <c r="BE75" s="356">
        <f t="shared" si="75"/>
        <v>0</v>
      </c>
      <c r="BF75" s="342"/>
      <c r="BG75" s="342"/>
      <c r="BH75" s="342"/>
      <c r="BI75" s="353">
        <f t="shared" si="76"/>
        <v>0</v>
      </c>
      <c r="BJ75" s="353">
        <f>V75+W75+X75</f>
        <v>7</v>
      </c>
      <c r="BK75" s="353">
        <f>(O75/18*BJ75)*1.25*30%</f>
        <v>11587.848124999999</v>
      </c>
      <c r="BL75" s="353"/>
      <c r="BM75" s="353">
        <f>(O75/18*BL75)*30%</f>
        <v>0</v>
      </c>
      <c r="BN75" s="353"/>
      <c r="BO75" s="353"/>
      <c r="BP75" s="353"/>
      <c r="BQ75" s="360">
        <f t="shared" si="77"/>
        <v>0</v>
      </c>
      <c r="BR75" s="353">
        <f t="shared" si="78"/>
        <v>11587.848124999999</v>
      </c>
      <c r="BS75" s="353">
        <f t="shared" si="31"/>
        <v>36139.977708333332</v>
      </c>
      <c r="BT75" s="353">
        <f t="shared" si="32"/>
        <v>11587.848124999999</v>
      </c>
      <c r="BU75" s="353">
        <f t="shared" si="33"/>
        <v>7725.2320833333324</v>
      </c>
      <c r="BV75" s="353">
        <f t="shared" si="34"/>
        <v>55453.057916666658</v>
      </c>
      <c r="BW75" s="361">
        <f t="shared" si="35"/>
        <v>665436.69499999983</v>
      </c>
      <c r="BX75" s="343"/>
    </row>
    <row r="76" spans="1:76" s="3" customFormat="1" ht="19.5" customHeight="1" x14ac:dyDescent="0.3">
      <c r="A76" s="79">
        <v>52</v>
      </c>
      <c r="B76" s="105" t="s">
        <v>487</v>
      </c>
      <c r="C76" s="72" t="s">
        <v>338</v>
      </c>
      <c r="D76" s="106" t="s">
        <v>61</v>
      </c>
      <c r="E76" s="71" t="s">
        <v>291</v>
      </c>
      <c r="F76" s="97">
        <v>107</v>
      </c>
      <c r="G76" s="98">
        <v>44071</v>
      </c>
      <c r="H76" s="98">
        <v>45897</v>
      </c>
      <c r="I76" s="86" t="s">
        <v>338</v>
      </c>
      <c r="J76" s="70">
        <v>2</v>
      </c>
      <c r="K76" s="70" t="s">
        <v>68</v>
      </c>
      <c r="L76" s="74">
        <v>8</v>
      </c>
      <c r="M76" s="70">
        <v>4.74</v>
      </c>
      <c r="N76" s="75">
        <v>17697</v>
      </c>
      <c r="O76" s="76">
        <f t="shared" si="59"/>
        <v>83883.78</v>
      </c>
      <c r="P76" s="70">
        <v>6</v>
      </c>
      <c r="Q76" s="70">
        <v>6</v>
      </c>
      <c r="R76" s="70"/>
      <c r="S76" s="70"/>
      <c r="T76" s="70"/>
      <c r="U76" s="70"/>
      <c r="V76" s="70">
        <f t="shared" si="65"/>
        <v>6</v>
      </c>
      <c r="W76" s="70">
        <f t="shared" si="64"/>
        <v>6</v>
      </c>
      <c r="X76" s="70">
        <f t="shared" si="66"/>
        <v>0</v>
      </c>
      <c r="Y76" s="76">
        <f t="shared" si="5"/>
        <v>27961.260000000002</v>
      </c>
      <c r="Z76" s="76">
        <f t="shared" si="6"/>
        <v>27961.260000000002</v>
      </c>
      <c r="AA76" s="76">
        <f t="shared" si="7"/>
        <v>0</v>
      </c>
      <c r="AB76" s="76">
        <f t="shared" si="8"/>
        <v>0</v>
      </c>
      <c r="AC76" s="76">
        <f t="shared" si="9"/>
        <v>0</v>
      </c>
      <c r="AD76" s="76">
        <f t="shared" si="10"/>
        <v>0</v>
      </c>
      <c r="AE76" s="76">
        <f t="shared" si="11"/>
        <v>55922.520000000004</v>
      </c>
      <c r="AF76" s="76">
        <f t="shared" si="12"/>
        <v>13980.630000000001</v>
      </c>
      <c r="AG76" s="76">
        <f t="shared" si="62"/>
        <v>6990.3150000000014</v>
      </c>
      <c r="AH76" s="76">
        <f t="shared" si="14"/>
        <v>0</v>
      </c>
      <c r="AI76" s="76">
        <f t="shared" si="15"/>
        <v>76893.465000000011</v>
      </c>
      <c r="AJ76" s="82"/>
      <c r="AK76" s="82"/>
      <c r="AL76" s="82"/>
      <c r="AM76" s="83"/>
      <c r="AN76" s="78">
        <f t="shared" si="67"/>
        <v>0</v>
      </c>
      <c r="AO76" s="83"/>
      <c r="AP76" s="78">
        <f t="shared" si="68"/>
        <v>0</v>
      </c>
      <c r="AQ76" s="78"/>
      <c r="AR76" s="78">
        <f t="shared" si="79"/>
        <v>0</v>
      </c>
      <c r="AS76" s="83"/>
      <c r="AT76" s="78">
        <f t="shared" si="69"/>
        <v>0</v>
      </c>
      <c r="AU76" s="78"/>
      <c r="AV76" s="78">
        <f t="shared" si="70"/>
        <v>0</v>
      </c>
      <c r="AW76" s="77">
        <f t="shared" si="71"/>
        <v>0</v>
      </c>
      <c r="AX76" s="78">
        <f t="shared" si="72"/>
        <v>0</v>
      </c>
      <c r="AY76" s="77">
        <f t="shared" si="73"/>
        <v>0</v>
      </c>
      <c r="AZ76" s="78">
        <f t="shared" si="74"/>
        <v>0</v>
      </c>
      <c r="BA76" s="84" t="s">
        <v>399</v>
      </c>
      <c r="BB76" s="85"/>
      <c r="BC76" s="85">
        <v>1</v>
      </c>
      <c r="BD76" s="85"/>
      <c r="BE76" s="78">
        <f t="shared" si="75"/>
        <v>10618.199999999999</v>
      </c>
      <c r="BF76" s="70"/>
      <c r="BG76" s="70"/>
      <c r="BH76" s="70"/>
      <c r="BI76" s="76">
        <f t="shared" si="76"/>
        <v>0</v>
      </c>
      <c r="BJ76" s="76">
        <f>V76+W76+X76</f>
        <v>12</v>
      </c>
      <c r="BK76" s="76">
        <f>(O76/18*BJ76)*1.25*30%</f>
        <v>20970.945000000003</v>
      </c>
      <c r="BL76" s="76"/>
      <c r="BM76" s="76"/>
      <c r="BN76" s="76">
        <f t="shared" si="36"/>
        <v>12</v>
      </c>
      <c r="BO76" s="76">
        <f>(AE76+AF76)*30%</f>
        <v>20970.945000000003</v>
      </c>
      <c r="BP76" s="76">
        <v>3</v>
      </c>
      <c r="BQ76" s="101">
        <f t="shared" si="77"/>
        <v>1179.8333333333333</v>
      </c>
      <c r="BR76" s="76">
        <f t="shared" si="78"/>
        <v>53739.923333333347</v>
      </c>
      <c r="BS76" s="76">
        <f t="shared" si="31"/>
        <v>64092.668333333342</v>
      </c>
      <c r="BT76" s="76">
        <f t="shared" si="32"/>
        <v>31589.145000000004</v>
      </c>
      <c r="BU76" s="76">
        <f t="shared" si="33"/>
        <v>34951.575000000004</v>
      </c>
      <c r="BV76" s="76">
        <f t="shared" si="34"/>
        <v>130633.38833333337</v>
      </c>
      <c r="BW76" s="173">
        <f t="shared" si="35"/>
        <v>1567600.6600000004</v>
      </c>
      <c r="BX76" s="11" t="s">
        <v>271</v>
      </c>
    </row>
    <row r="77" spans="1:76" s="2" customFormat="1" ht="19.5" customHeight="1" x14ac:dyDescent="0.3">
      <c r="A77" s="68">
        <v>53</v>
      </c>
      <c r="B77" s="69" t="s">
        <v>174</v>
      </c>
      <c r="C77" s="69" t="s">
        <v>119</v>
      </c>
      <c r="D77" s="70" t="s">
        <v>61</v>
      </c>
      <c r="E77" s="71" t="s">
        <v>273</v>
      </c>
      <c r="F77" s="72"/>
      <c r="G77" s="73"/>
      <c r="H77" s="73"/>
      <c r="I77" s="72"/>
      <c r="J77" s="70" t="s">
        <v>65</v>
      </c>
      <c r="K77" s="70" t="s">
        <v>274</v>
      </c>
      <c r="L77" s="74">
        <v>3.09</v>
      </c>
      <c r="M77" s="70">
        <v>4.2300000000000004</v>
      </c>
      <c r="N77" s="75">
        <v>17697</v>
      </c>
      <c r="O77" s="76">
        <f t="shared" si="59"/>
        <v>74858.310000000012</v>
      </c>
      <c r="P77" s="70">
        <v>2</v>
      </c>
      <c r="Q77" s="70">
        <v>3</v>
      </c>
      <c r="R77" s="70">
        <v>8</v>
      </c>
      <c r="S77" s="70">
        <v>2</v>
      </c>
      <c r="T77" s="70">
        <v>3</v>
      </c>
      <c r="U77" s="70"/>
      <c r="V77" s="70">
        <f t="shared" si="65"/>
        <v>4</v>
      </c>
      <c r="W77" s="70">
        <f t="shared" si="64"/>
        <v>6</v>
      </c>
      <c r="X77" s="70">
        <f t="shared" si="66"/>
        <v>8</v>
      </c>
      <c r="Y77" s="76">
        <f t="shared" si="5"/>
        <v>8317.590000000002</v>
      </c>
      <c r="Z77" s="76">
        <f t="shared" si="6"/>
        <v>12476.385000000002</v>
      </c>
      <c r="AA77" s="76">
        <f t="shared" si="7"/>
        <v>33270.360000000008</v>
      </c>
      <c r="AB77" s="76">
        <f t="shared" si="8"/>
        <v>8317.590000000002</v>
      </c>
      <c r="AC77" s="76">
        <f t="shared" si="9"/>
        <v>12476.385000000002</v>
      </c>
      <c r="AD77" s="76">
        <f t="shared" si="10"/>
        <v>0</v>
      </c>
      <c r="AE77" s="76">
        <f t="shared" si="11"/>
        <v>74858.310000000027</v>
      </c>
      <c r="AF77" s="76">
        <f t="shared" si="12"/>
        <v>18714.577500000007</v>
      </c>
      <c r="AG77" s="76">
        <f t="shared" si="62"/>
        <v>9357.2887500000052</v>
      </c>
      <c r="AH77" s="76">
        <f t="shared" si="14"/>
        <v>983.16666666666663</v>
      </c>
      <c r="AI77" s="76">
        <f t="shared" si="15"/>
        <v>103913.3429166667</v>
      </c>
      <c r="AJ77" s="82"/>
      <c r="AK77" s="82"/>
      <c r="AL77" s="82"/>
      <c r="AM77" s="83"/>
      <c r="AN77" s="78">
        <f t="shared" si="67"/>
        <v>0</v>
      </c>
      <c r="AO77" s="83"/>
      <c r="AP77" s="78">
        <f t="shared" si="68"/>
        <v>0</v>
      </c>
      <c r="AQ77" s="78">
        <f t="shared" ref="AQ77:AQ93" si="80">AM77+AO77</f>
        <v>0</v>
      </c>
      <c r="AR77" s="78">
        <f t="shared" si="79"/>
        <v>0</v>
      </c>
      <c r="AS77" s="83"/>
      <c r="AT77" s="78">
        <f t="shared" si="69"/>
        <v>0</v>
      </c>
      <c r="AU77" s="83"/>
      <c r="AV77" s="78">
        <f t="shared" si="70"/>
        <v>0</v>
      </c>
      <c r="AW77" s="77">
        <f t="shared" si="71"/>
        <v>0</v>
      </c>
      <c r="AX77" s="78">
        <f t="shared" si="72"/>
        <v>0</v>
      </c>
      <c r="AY77" s="77">
        <f t="shared" si="73"/>
        <v>0</v>
      </c>
      <c r="AZ77" s="78">
        <f t="shared" si="74"/>
        <v>0</v>
      </c>
      <c r="BA77" s="84" t="s">
        <v>200</v>
      </c>
      <c r="BB77" s="85"/>
      <c r="BC77" s="85">
        <v>1</v>
      </c>
      <c r="BD77" s="85"/>
      <c r="BE77" s="78">
        <f t="shared" si="75"/>
        <v>10618.199999999999</v>
      </c>
      <c r="BF77" s="70"/>
      <c r="BG77" s="70"/>
      <c r="BH77" s="70"/>
      <c r="BI77" s="76">
        <f t="shared" si="76"/>
        <v>0</v>
      </c>
      <c r="BJ77" s="76">
        <f>V77+W77+X77</f>
        <v>18</v>
      </c>
      <c r="BK77" s="76">
        <f>(O77/18*BJ77)*1.25*30%</f>
        <v>28071.866250000003</v>
      </c>
      <c r="BL77" s="76"/>
      <c r="BM77" s="76">
        <v>35394</v>
      </c>
      <c r="BN77" s="76"/>
      <c r="BO77" s="76"/>
      <c r="BP77" s="76"/>
      <c r="BQ77" s="101">
        <f t="shared" si="77"/>
        <v>0</v>
      </c>
      <c r="BR77" s="76">
        <f t="shared" si="78"/>
        <v>74084.066250000003</v>
      </c>
      <c r="BS77" s="76">
        <f t="shared" si="31"/>
        <v>85198.765416666705</v>
      </c>
      <c r="BT77" s="76">
        <f t="shared" si="32"/>
        <v>74084.066250000003</v>
      </c>
      <c r="BU77" s="76">
        <f t="shared" si="33"/>
        <v>18714.577500000007</v>
      </c>
      <c r="BV77" s="76">
        <f t="shared" si="34"/>
        <v>177997.40916666671</v>
      </c>
      <c r="BW77" s="173">
        <f t="shared" si="35"/>
        <v>2135968.9100000006</v>
      </c>
      <c r="BX77" s="7" t="s">
        <v>348</v>
      </c>
    </row>
    <row r="78" spans="1:76" s="2" customFormat="1" ht="19.5" customHeight="1" x14ac:dyDescent="0.3">
      <c r="A78" s="79">
        <v>54</v>
      </c>
      <c r="B78" s="69" t="s">
        <v>174</v>
      </c>
      <c r="C78" s="69" t="s">
        <v>175</v>
      </c>
      <c r="D78" s="70" t="s">
        <v>61</v>
      </c>
      <c r="E78" s="71" t="s">
        <v>273</v>
      </c>
      <c r="F78" s="72"/>
      <c r="G78" s="73"/>
      <c r="H78" s="73"/>
      <c r="I78" s="72"/>
      <c r="J78" s="70" t="s">
        <v>65</v>
      </c>
      <c r="K78" s="70" t="s">
        <v>274</v>
      </c>
      <c r="L78" s="74">
        <v>3.09</v>
      </c>
      <c r="M78" s="70">
        <v>4.2300000000000004</v>
      </c>
      <c r="N78" s="108">
        <v>17697</v>
      </c>
      <c r="O78" s="76">
        <f t="shared" si="59"/>
        <v>74858.310000000012</v>
      </c>
      <c r="P78" s="43"/>
      <c r="Q78" s="70">
        <v>2</v>
      </c>
      <c r="R78" s="70"/>
      <c r="S78" s="70"/>
      <c r="T78" s="70">
        <v>2</v>
      </c>
      <c r="U78" s="70"/>
      <c r="V78" s="70">
        <f t="shared" si="65"/>
        <v>0</v>
      </c>
      <c r="W78" s="70">
        <f t="shared" si="64"/>
        <v>4</v>
      </c>
      <c r="X78" s="70">
        <f t="shared" si="66"/>
        <v>0</v>
      </c>
      <c r="Y78" s="76">
        <f t="shared" si="5"/>
        <v>0</v>
      </c>
      <c r="Z78" s="76">
        <f t="shared" si="6"/>
        <v>8317.590000000002</v>
      </c>
      <c r="AA78" s="76">
        <f t="shared" si="7"/>
        <v>0</v>
      </c>
      <c r="AB78" s="76">
        <f t="shared" si="8"/>
        <v>0</v>
      </c>
      <c r="AC78" s="76">
        <f t="shared" si="9"/>
        <v>8317.590000000002</v>
      </c>
      <c r="AD78" s="76">
        <f t="shared" si="10"/>
        <v>0</v>
      </c>
      <c r="AE78" s="76">
        <f t="shared" si="11"/>
        <v>16635.180000000004</v>
      </c>
      <c r="AF78" s="76">
        <f t="shared" si="12"/>
        <v>4158.795000000001</v>
      </c>
      <c r="AG78" s="101">
        <f t="shared" si="62"/>
        <v>2079.3975000000005</v>
      </c>
      <c r="AH78" s="76">
        <f t="shared" si="14"/>
        <v>393.26666666666665</v>
      </c>
      <c r="AI78" s="76">
        <f t="shared" si="15"/>
        <v>23266.639166666671</v>
      </c>
      <c r="AJ78" s="84"/>
      <c r="AK78" s="84"/>
      <c r="AL78" s="84"/>
      <c r="AM78" s="83"/>
      <c r="AN78" s="78">
        <f t="shared" si="67"/>
        <v>0</v>
      </c>
      <c r="AO78" s="83"/>
      <c r="AP78" s="78">
        <f t="shared" si="68"/>
        <v>0</v>
      </c>
      <c r="AQ78" s="78">
        <f t="shared" si="80"/>
        <v>0</v>
      </c>
      <c r="AR78" s="78">
        <f t="shared" si="79"/>
        <v>0</v>
      </c>
      <c r="AS78" s="83"/>
      <c r="AT78" s="78">
        <f t="shared" si="69"/>
        <v>0</v>
      </c>
      <c r="AU78" s="83"/>
      <c r="AV78" s="78">
        <f t="shared" si="70"/>
        <v>0</v>
      </c>
      <c r="AW78" s="77">
        <f t="shared" si="71"/>
        <v>0</v>
      </c>
      <c r="AX78" s="78">
        <f t="shared" si="72"/>
        <v>0</v>
      </c>
      <c r="AY78" s="77">
        <f t="shared" si="73"/>
        <v>0</v>
      </c>
      <c r="AZ78" s="78">
        <f t="shared" si="74"/>
        <v>0</v>
      </c>
      <c r="BA78" s="84"/>
      <c r="BB78" s="85"/>
      <c r="BC78" s="85"/>
      <c r="BD78" s="85"/>
      <c r="BE78" s="78">
        <f t="shared" si="75"/>
        <v>0</v>
      </c>
      <c r="BF78" s="70"/>
      <c r="BG78" s="70"/>
      <c r="BH78" s="70"/>
      <c r="BI78" s="76">
        <f t="shared" si="76"/>
        <v>0</v>
      </c>
      <c r="BJ78" s="76">
        <f>V78+W78+X78</f>
        <v>4</v>
      </c>
      <c r="BK78" s="76">
        <f>(O78/18*BJ78)*1.25*30%</f>
        <v>6238.1925000000019</v>
      </c>
      <c r="BL78" s="76"/>
      <c r="BM78" s="76">
        <f t="shared" ref="BM78:BM101" si="81">(O78/18*BL78)*30%</f>
        <v>0</v>
      </c>
      <c r="BN78" s="76"/>
      <c r="BO78" s="76"/>
      <c r="BP78" s="76"/>
      <c r="BQ78" s="101">
        <f t="shared" si="77"/>
        <v>0</v>
      </c>
      <c r="BR78" s="76">
        <f t="shared" si="78"/>
        <v>6238.1925000000019</v>
      </c>
      <c r="BS78" s="76">
        <f t="shared" si="31"/>
        <v>19107.844166666669</v>
      </c>
      <c r="BT78" s="76">
        <f t="shared" si="32"/>
        <v>6238.1925000000019</v>
      </c>
      <c r="BU78" s="76">
        <f t="shared" si="33"/>
        <v>4158.795000000001</v>
      </c>
      <c r="BV78" s="76">
        <f t="shared" si="34"/>
        <v>29504.831666666672</v>
      </c>
      <c r="BW78" s="173">
        <f t="shared" si="35"/>
        <v>354057.9800000001</v>
      </c>
      <c r="BX78" s="135"/>
    </row>
    <row r="79" spans="1:76" s="3" customFormat="1" ht="19.5" customHeight="1" x14ac:dyDescent="0.3">
      <c r="A79" s="68">
        <v>55</v>
      </c>
      <c r="B79" s="69" t="s">
        <v>174</v>
      </c>
      <c r="C79" s="69" t="s">
        <v>175</v>
      </c>
      <c r="D79" s="70" t="s">
        <v>61</v>
      </c>
      <c r="E79" s="71" t="s">
        <v>273</v>
      </c>
      <c r="F79" s="72"/>
      <c r="G79" s="73"/>
      <c r="H79" s="73"/>
      <c r="I79" s="72"/>
      <c r="J79" s="70" t="s">
        <v>65</v>
      </c>
      <c r="K79" s="70" t="s">
        <v>274</v>
      </c>
      <c r="L79" s="74">
        <v>3.09</v>
      </c>
      <c r="M79" s="70">
        <v>4.2300000000000004</v>
      </c>
      <c r="N79" s="75">
        <v>17697</v>
      </c>
      <c r="O79" s="76">
        <f t="shared" si="59"/>
        <v>74858.310000000012</v>
      </c>
      <c r="P79" s="43">
        <v>0</v>
      </c>
      <c r="Q79" s="70"/>
      <c r="R79" s="70"/>
      <c r="S79" s="70">
        <v>0</v>
      </c>
      <c r="T79" s="70">
        <v>1</v>
      </c>
      <c r="U79" s="70"/>
      <c r="V79" s="70">
        <f t="shared" si="65"/>
        <v>0</v>
      </c>
      <c r="W79" s="70">
        <f t="shared" si="64"/>
        <v>1</v>
      </c>
      <c r="X79" s="70">
        <f t="shared" si="66"/>
        <v>0</v>
      </c>
      <c r="Y79" s="76">
        <f t="shared" si="5"/>
        <v>0</v>
      </c>
      <c r="Z79" s="76">
        <f t="shared" si="6"/>
        <v>0</v>
      </c>
      <c r="AA79" s="76">
        <f t="shared" si="7"/>
        <v>0</v>
      </c>
      <c r="AB79" s="76">
        <f t="shared" si="8"/>
        <v>0</v>
      </c>
      <c r="AC79" s="76">
        <f t="shared" si="9"/>
        <v>4158.795000000001</v>
      </c>
      <c r="AD79" s="76">
        <f t="shared" si="10"/>
        <v>0</v>
      </c>
      <c r="AE79" s="76">
        <f t="shared" si="11"/>
        <v>4158.795000000001</v>
      </c>
      <c r="AF79" s="76">
        <f t="shared" si="12"/>
        <v>1039.6987500000002</v>
      </c>
      <c r="AG79" s="76">
        <f t="shared" si="62"/>
        <v>519.84937500000012</v>
      </c>
      <c r="AH79" s="76">
        <f t="shared" si="14"/>
        <v>196.63333333333333</v>
      </c>
      <c r="AI79" s="76">
        <f t="shared" si="15"/>
        <v>5914.9764583333344</v>
      </c>
      <c r="AJ79" s="84"/>
      <c r="AK79" s="84"/>
      <c r="AL79" s="84"/>
      <c r="AM79" s="83"/>
      <c r="AN79" s="78">
        <f t="shared" si="67"/>
        <v>0</v>
      </c>
      <c r="AO79" s="83"/>
      <c r="AP79" s="78">
        <f t="shared" si="68"/>
        <v>0</v>
      </c>
      <c r="AQ79" s="78">
        <f t="shared" si="80"/>
        <v>0</v>
      </c>
      <c r="AR79" s="78">
        <f t="shared" si="79"/>
        <v>0</v>
      </c>
      <c r="AS79" s="83"/>
      <c r="AT79" s="78">
        <f t="shared" si="69"/>
        <v>0</v>
      </c>
      <c r="AU79" s="83"/>
      <c r="AV79" s="78">
        <f t="shared" si="70"/>
        <v>0</v>
      </c>
      <c r="AW79" s="77">
        <f t="shared" si="71"/>
        <v>0</v>
      </c>
      <c r="AX79" s="78">
        <f t="shared" si="72"/>
        <v>0</v>
      </c>
      <c r="AY79" s="77">
        <f t="shared" si="73"/>
        <v>0</v>
      </c>
      <c r="AZ79" s="78">
        <f t="shared" si="74"/>
        <v>0</v>
      </c>
      <c r="BA79" s="84"/>
      <c r="BB79" s="85"/>
      <c r="BC79" s="85"/>
      <c r="BD79" s="85"/>
      <c r="BE79" s="78">
        <f t="shared" si="75"/>
        <v>0</v>
      </c>
      <c r="BF79" s="70"/>
      <c r="BG79" s="70"/>
      <c r="BH79" s="70"/>
      <c r="BI79" s="76">
        <f t="shared" si="76"/>
        <v>0</v>
      </c>
      <c r="BJ79" s="76"/>
      <c r="BK79" s="76">
        <f>(O79/18*BJ79)*30%</f>
        <v>0</v>
      </c>
      <c r="BL79" s="76"/>
      <c r="BM79" s="76">
        <f t="shared" si="81"/>
        <v>0</v>
      </c>
      <c r="BN79" s="76"/>
      <c r="BO79" s="76"/>
      <c r="BP79" s="76"/>
      <c r="BQ79" s="101">
        <f t="shared" si="77"/>
        <v>0</v>
      </c>
      <c r="BR79" s="76">
        <f t="shared" si="78"/>
        <v>0</v>
      </c>
      <c r="BS79" s="76">
        <f t="shared" si="31"/>
        <v>4875.277708333334</v>
      </c>
      <c r="BT79" s="76">
        <f t="shared" si="32"/>
        <v>0</v>
      </c>
      <c r="BU79" s="76">
        <f t="shared" si="33"/>
        <v>1039.6987500000002</v>
      </c>
      <c r="BV79" s="76">
        <f t="shared" si="34"/>
        <v>5914.9764583333344</v>
      </c>
      <c r="BW79" s="173">
        <f t="shared" si="35"/>
        <v>70979.717500000013</v>
      </c>
      <c r="BX79" s="135"/>
    </row>
    <row r="80" spans="1:76" s="3" customFormat="1" ht="19.5" customHeight="1" x14ac:dyDescent="0.3">
      <c r="A80" s="79">
        <v>56</v>
      </c>
      <c r="B80" s="48" t="s">
        <v>90</v>
      </c>
      <c r="C80" s="48" t="s">
        <v>119</v>
      </c>
      <c r="D80" s="43" t="s">
        <v>61</v>
      </c>
      <c r="E80" s="93" t="s">
        <v>91</v>
      </c>
      <c r="F80" s="86">
        <v>86</v>
      </c>
      <c r="G80" s="87">
        <v>43462</v>
      </c>
      <c r="H80" s="87">
        <v>45288</v>
      </c>
      <c r="I80" s="86" t="s">
        <v>278</v>
      </c>
      <c r="J80" s="43" t="s">
        <v>58</v>
      </c>
      <c r="K80" s="43" t="s">
        <v>64</v>
      </c>
      <c r="L80" s="89">
        <v>29</v>
      </c>
      <c r="M80" s="43">
        <v>5.41</v>
      </c>
      <c r="N80" s="75">
        <v>17697</v>
      </c>
      <c r="O80" s="76">
        <f t="shared" si="59"/>
        <v>95740.77</v>
      </c>
      <c r="P80" s="43"/>
      <c r="Q80" s="43">
        <v>1</v>
      </c>
      <c r="R80" s="43"/>
      <c r="S80" s="43"/>
      <c r="T80" s="43">
        <v>1</v>
      </c>
      <c r="U80" s="43"/>
      <c r="V80" s="70">
        <f t="shared" si="65"/>
        <v>0</v>
      </c>
      <c r="W80" s="70">
        <f t="shared" si="64"/>
        <v>2</v>
      </c>
      <c r="X80" s="70">
        <f t="shared" si="66"/>
        <v>0</v>
      </c>
      <c r="Y80" s="76">
        <f t="shared" si="5"/>
        <v>0</v>
      </c>
      <c r="Z80" s="76">
        <f t="shared" si="6"/>
        <v>5318.9316666666673</v>
      </c>
      <c r="AA80" s="76">
        <f t="shared" si="7"/>
        <v>0</v>
      </c>
      <c r="AB80" s="76">
        <f t="shared" si="8"/>
        <v>0</v>
      </c>
      <c r="AC80" s="76">
        <f t="shared" si="9"/>
        <v>5318.9316666666673</v>
      </c>
      <c r="AD80" s="76">
        <f t="shared" si="10"/>
        <v>0</v>
      </c>
      <c r="AE80" s="76">
        <f t="shared" si="11"/>
        <v>10637.863333333335</v>
      </c>
      <c r="AF80" s="76">
        <f t="shared" si="12"/>
        <v>2659.4658333333336</v>
      </c>
      <c r="AG80" s="76">
        <f t="shared" si="62"/>
        <v>1329.7329166666668</v>
      </c>
      <c r="AH80" s="76">
        <f t="shared" si="14"/>
        <v>196.63333333333333</v>
      </c>
      <c r="AI80" s="76">
        <f t="shared" si="15"/>
        <v>14823.695416666669</v>
      </c>
      <c r="AJ80" s="82"/>
      <c r="AK80" s="82"/>
      <c r="AL80" s="82"/>
      <c r="AM80" s="99"/>
      <c r="AN80" s="78">
        <f t="shared" si="67"/>
        <v>0</v>
      </c>
      <c r="AO80" s="99"/>
      <c r="AP80" s="78">
        <f t="shared" si="68"/>
        <v>0</v>
      </c>
      <c r="AQ80" s="78">
        <f t="shared" si="80"/>
        <v>0</v>
      </c>
      <c r="AR80" s="78">
        <f t="shared" si="79"/>
        <v>0</v>
      </c>
      <c r="AS80" s="99"/>
      <c r="AT80" s="78">
        <f t="shared" si="69"/>
        <v>0</v>
      </c>
      <c r="AU80" s="99"/>
      <c r="AV80" s="78">
        <f t="shared" si="70"/>
        <v>0</v>
      </c>
      <c r="AW80" s="77">
        <f t="shared" si="71"/>
        <v>0</v>
      </c>
      <c r="AX80" s="78">
        <f t="shared" si="72"/>
        <v>0</v>
      </c>
      <c r="AY80" s="77">
        <f t="shared" si="73"/>
        <v>0</v>
      </c>
      <c r="AZ80" s="78">
        <f t="shared" si="74"/>
        <v>0</v>
      </c>
      <c r="BA80" s="100"/>
      <c r="BB80" s="177"/>
      <c r="BC80" s="100"/>
      <c r="BD80" s="177"/>
      <c r="BE80" s="78">
        <f t="shared" si="75"/>
        <v>0</v>
      </c>
      <c r="BF80" s="43"/>
      <c r="BG80" s="43"/>
      <c r="BH80" s="43"/>
      <c r="BI80" s="76">
        <f t="shared" si="76"/>
        <v>0</v>
      </c>
      <c r="BJ80" s="76">
        <f>V80+W80+X80</f>
        <v>2</v>
      </c>
      <c r="BK80" s="76">
        <f>(O80/18*BJ80)*1.25*30%</f>
        <v>3989.1987500000005</v>
      </c>
      <c r="BL80" s="101"/>
      <c r="BM80" s="101">
        <f t="shared" si="81"/>
        <v>0</v>
      </c>
      <c r="BN80" s="76">
        <f t="shared" si="36"/>
        <v>2</v>
      </c>
      <c r="BO80" s="76">
        <f>(AE80+AF80)*40%</f>
        <v>5318.9316666666673</v>
      </c>
      <c r="BP80" s="76"/>
      <c r="BQ80" s="101">
        <f t="shared" si="77"/>
        <v>0</v>
      </c>
      <c r="BR80" s="76">
        <f t="shared" si="78"/>
        <v>9308.1304166666669</v>
      </c>
      <c r="BS80" s="76">
        <f t="shared" si="31"/>
        <v>12164.229583333336</v>
      </c>
      <c r="BT80" s="76">
        <f t="shared" si="32"/>
        <v>3989.1987500000005</v>
      </c>
      <c r="BU80" s="76">
        <f t="shared" si="33"/>
        <v>7978.3975000000009</v>
      </c>
      <c r="BV80" s="76">
        <f t="shared" si="34"/>
        <v>24131.825833333336</v>
      </c>
      <c r="BW80" s="173">
        <f t="shared" si="35"/>
        <v>289581.91000000003</v>
      </c>
      <c r="BX80" s="11" t="s">
        <v>266</v>
      </c>
    </row>
    <row r="81" spans="1:77" s="153" customFormat="1" ht="19.5" customHeight="1" x14ac:dyDescent="0.3">
      <c r="A81" s="68">
        <v>57</v>
      </c>
      <c r="B81" s="69" t="s">
        <v>90</v>
      </c>
      <c r="C81" s="69" t="s">
        <v>80</v>
      </c>
      <c r="D81" s="70" t="s">
        <v>61</v>
      </c>
      <c r="E81" s="71" t="s">
        <v>91</v>
      </c>
      <c r="F81" s="86">
        <v>86</v>
      </c>
      <c r="G81" s="87">
        <v>43462</v>
      </c>
      <c r="H81" s="87">
        <v>45288</v>
      </c>
      <c r="I81" s="86" t="s">
        <v>186</v>
      </c>
      <c r="J81" s="43" t="s">
        <v>58</v>
      </c>
      <c r="K81" s="70" t="s">
        <v>64</v>
      </c>
      <c r="L81" s="74">
        <v>29</v>
      </c>
      <c r="M81" s="70">
        <v>5.41</v>
      </c>
      <c r="N81" s="75">
        <v>17697</v>
      </c>
      <c r="O81" s="76">
        <f t="shared" si="59"/>
        <v>95740.77</v>
      </c>
      <c r="P81" s="70"/>
      <c r="Q81" s="70"/>
      <c r="R81" s="70">
        <v>6</v>
      </c>
      <c r="S81" s="70"/>
      <c r="T81" s="70">
        <v>20</v>
      </c>
      <c r="U81" s="70"/>
      <c r="V81" s="70">
        <f t="shared" si="65"/>
        <v>0</v>
      </c>
      <c r="W81" s="70">
        <f t="shared" si="64"/>
        <v>20</v>
      </c>
      <c r="X81" s="70">
        <f t="shared" si="66"/>
        <v>6</v>
      </c>
      <c r="Y81" s="76">
        <f t="shared" si="5"/>
        <v>0</v>
      </c>
      <c r="Z81" s="76">
        <f t="shared" si="6"/>
        <v>0</v>
      </c>
      <c r="AA81" s="76">
        <f t="shared" si="7"/>
        <v>31913.590000000004</v>
      </c>
      <c r="AB81" s="76">
        <f t="shared" si="8"/>
        <v>0</v>
      </c>
      <c r="AC81" s="76">
        <f t="shared" si="9"/>
        <v>106378.63333333335</v>
      </c>
      <c r="AD81" s="76">
        <f t="shared" si="10"/>
        <v>0</v>
      </c>
      <c r="AE81" s="76">
        <f t="shared" si="11"/>
        <v>138292.22333333336</v>
      </c>
      <c r="AF81" s="76">
        <f t="shared" si="12"/>
        <v>34573.055833333339</v>
      </c>
      <c r="AG81" s="76">
        <f t="shared" si="62"/>
        <v>17286.52791666667</v>
      </c>
      <c r="AH81" s="76">
        <f t="shared" si="14"/>
        <v>3932.6666666666665</v>
      </c>
      <c r="AI81" s="76">
        <f t="shared" si="15"/>
        <v>194084.47375000003</v>
      </c>
      <c r="AJ81" s="82"/>
      <c r="AK81" s="82"/>
      <c r="AL81" s="82"/>
      <c r="AM81" s="83"/>
      <c r="AN81" s="78">
        <f t="shared" si="67"/>
        <v>0</v>
      </c>
      <c r="AO81" s="83"/>
      <c r="AP81" s="78">
        <f t="shared" si="68"/>
        <v>0</v>
      </c>
      <c r="AQ81" s="78">
        <f t="shared" si="80"/>
        <v>0</v>
      </c>
      <c r="AR81" s="78">
        <f t="shared" si="79"/>
        <v>0</v>
      </c>
      <c r="AS81" s="83"/>
      <c r="AT81" s="78">
        <f t="shared" si="69"/>
        <v>0</v>
      </c>
      <c r="AU81" s="83">
        <v>20</v>
      </c>
      <c r="AV81" s="78">
        <f t="shared" si="70"/>
        <v>7865.333333333333</v>
      </c>
      <c r="AW81" s="77">
        <f t="shared" si="71"/>
        <v>20</v>
      </c>
      <c r="AX81" s="78">
        <f t="shared" si="72"/>
        <v>7865.333333333333</v>
      </c>
      <c r="AY81" s="77">
        <f t="shared" si="73"/>
        <v>20</v>
      </c>
      <c r="AZ81" s="78">
        <f t="shared" si="74"/>
        <v>7865.333333333333</v>
      </c>
      <c r="BA81" s="84" t="s">
        <v>193</v>
      </c>
      <c r="BB81" s="85"/>
      <c r="BC81" s="84">
        <v>1</v>
      </c>
      <c r="BD81" s="85"/>
      <c r="BE81" s="78">
        <f t="shared" si="75"/>
        <v>10618.199999999999</v>
      </c>
      <c r="BF81" s="70"/>
      <c r="BG81" s="70"/>
      <c r="BH81" s="70"/>
      <c r="BI81" s="76">
        <f t="shared" si="76"/>
        <v>0</v>
      </c>
      <c r="BJ81" s="76">
        <f>V81+W81+X81</f>
        <v>26</v>
      </c>
      <c r="BK81" s="76">
        <f>(O81/18*BJ81)*1.25*30%</f>
        <v>51859.583750000013</v>
      </c>
      <c r="BL81" s="76"/>
      <c r="BM81" s="76">
        <f t="shared" si="81"/>
        <v>0</v>
      </c>
      <c r="BN81" s="76">
        <f t="shared" si="36"/>
        <v>26</v>
      </c>
      <c r="BO81" s="76">
        <f>(AE81+AF81)*40%</f>
        <v>69146.111666666679</v>
      </c>
      <c r="BP81" s="76"/>
      <c r="BQ81" s="101">
        <f t="shared" si="77"/>
        <v>0</v>
      </c>
      <c r="BR81" s="76">
        <f t="shared" si="78"/>
        <v>139489.22875000001</v>
      </c>
      <c r="BS81" s="76">
        <f t="shared" si="31"/>
        <v>159511.41791666669</v>
      </c>
      <c r="BT81" s="76">
        <f t="shared" si="32"/>
        <v>70343.117083333345</v>
      </c>
      <c r="BU81" s="76">
        <f t="shared" si="33"/>
        <v>103719.16750000001</v>
      </c>
      <c r="BV81" s="76">
        <f t="shared" si="34"/>
        <v>333573.70250000001</v>
      </c>
      <c r="BW81" s="173">
        <f t="shared" si="35"/>
        <v>4002884.43</v>
      </c>
      <c r="BX81" s="11" t="s">
        <v>266</v>
      </c>
      <c r="BY81" s="154"/>
    </row>
    <row r="82" spans="1:77" s="1" customFormat="1" ht="19.5" customHeight="1" x14ac:dyDescent="0.3">
      <c r="A82" s="79">
        <v>58</v>
      </c>
      <c r="B82" s="69" t="s">
        <v>90</v>
      </c>
      <c r="C82" s="69" t="s">
        <v>324</v>
      </c>
      <c r="D82" s="70" t="s">
        <v>61</v>
      </c>
      <c r="E82" s="71" t="s">
        <v>91</v>
      </c>
      <c r="F82" s="86">
        <v>86</v>
      </c>
      <c r="G82" s="87">
        <v>43462</v>
      </c>
      <c r="H82" s="87">
        <v>45288</v>
      </c>
      <c r="I82" s="86" t="s">
        <v>186</v>
      </c>
      <c r="J82" s="43" t="s">
        <v>58</v>
      </c>
      <c r="K82" s="70" t="s">
        <v>64</v>
      </c>
      <c r="L82" s="74">
        <v>29</v>
      </c>
      <c r="M82" s="70">
        <v>5.41</v>
      </c>
      <c r="N82" s="75">
        <v>17697</v>
      </c>
      <c r="O82" s="76">
        <f t="shared" si="59"/>
        <v>95740.77</v>
      </c>
      <c r="P82" s="43">
        <v>0</v>
      </c>
      <c r="Q82" s="70"/>
      <c r="R82" s="70"/>
      <c r="S82" s="70">
        <v>0</v>
      </c>
      <c r="T82" s="70">
        <v>2</v>
      </c>
      <c r="U82" s="70"/>
      <c r="V82" s="70">
        <f t="shared" si="65"/>
        <v>0</v>
      </c>
      <c r="W82" s="70">
        <f t="shared" si="64"/>
        <v>2</v>
      </c>
      <c r="X82" s="70">
        <f t="shared" si="66"/>
        <v>0</v>
      </c>
      <c r="Y82" s="76">
        <f t="shared" si="5"/>
        <v>0</v>
      </c>
      <c r="Z82" s="76">
        <f t="shared" si="6"/>
        <v>0</v>
      </c>
      <c r="AA82" s="76">
        <f t="shared" si="7"/>
        <v>0</v>
      </c>
      <c r="AB82" s="76">
        <f t="shared" si="8"/>
        <v>0</v>
      </c>
      <c r="AC82" s="76">
        <f t="shared" si="9"/>
        <v>10637.863333333335</v>
      </c>
      <c r="AD82" s="76">
        <f t="shared" si="10"/>
        <v>0</v>
      </c>
      <c r="AE82" s="76">
        <f t="shared" si="11"/>
        <v>10637.863333333335</v>
      </c>
      <c r="AF82" s="76">
        <f t="shared" si="12"/>
        <v>2659.4658333333336</v>
      </c>
      <c r="AG82" s="76">
        <f t="shared" si="62"/>
        <v>1329.7329166666668</v>
      </c>
      <c r="AH82" s="76">
        <f t="shared" si="14"/>
        <v>393.26666666666665</v>
      </c>
      <c r="AI82" s="76">
        <f t="shared" si="15"/>
        <v>15020.328750000001</v>
      </c>
      <c r="AJ82" s="84"/>
      <c r="AK82" s="84"/>
      <c r="AL82" s="84"/>
      <c r="AM82" s="83"/>
      <c r="AN82" s="78">
        <f t="shared" si="67"/>
        <v>0</v>
      </c>
      <c r="AO82" s="83"/>
      <c r="AP82" s="78">
        <f t="shared" si="68"/>
        <v>0</v>
      </c>
      <c r="AQ82" s="78">
        <f t="shared" si="80"/>
        <v>0</v>
      </c>
      <c r="AR82" s="78">
        <f t="shared" si="79"/>
        <v>0</v>
      </c>
      <c r="AS82" s="83"/>
      <c r="AT82" s="78">
        <f t="shared" si="69"/>
        <v>0</v>
      </c>
      <c r="AU82" s="83"/>
      <c r="AV82" s="78">
        <f t="shared" si="70"/>
        <v>0</v>
      </c>
      <c r="AW82" s="77">
        <f t="shared" si="71"/>
        <v>0</v>
      </c>
      <c r="AX82" s="78">
        <f t="shared" si="72"/>
        <v>0</v>
      </c>
      <c r="AY82" s="77">
        <f t="shared" si="73"/>
        <v>0</v>
      </c>
      <c r="AZ82" s="78">
        <f t="shared" si="74"/>
        <v>0</v>
      </c>
      <c r="BA82" s="84"/>
      <c r="BB82" s="85"/>
      <c r="BC82" s="84"/>
      <c r="BD82" s="85"/>
      <c r="BE82" s="78">
        <f t="shared" si="75"/>
        <v>0</v>
      </c>
      <c r="BF82" s="70"/>
      <c r="BG82" s="70"/>
      <c r="BH82" s="70"/>
      <c r="BI82" s="76">
        <f t="shared" si="76"/>
        <v>0</v>
      </c>
      <c r="BJ82" s="76"/>
      <c r="BK82" s="76">
        <f>(O82/18*BJ82)*30%</f>
        <v>0</v>
      </c>
      <c r="BL82" s="76"/>
      <c r="BM82" s="76">
        <f t="shared" si="81"/>
        <v>0</v>
      </c>
      <c r="BN82" s="76">
        <f t="shared" si="36"/>
        <v>2</v>
      </c>
      <c r="BO82" s="76">
        <f>(AE82+AF82)*40%</f>
        <v>5318.9316666666673</v>
      </c>
      <c r="BP82" s="76"/>
      <c r="BQ82" s="101">
        <f t="shared" si="77"/>
        <v>0</v>
      </c>
      <c r="BR82" s="76">
        <f t="shared" si="78"/>
        <v>5318.9316666666673</v>
      </c>
      <c r="BS82" s="76">
        <f t="shared" si="31"/>
        <v>12360.862916666669</v>
      </c>
      <c r="BT82" s="76">
        <f t="shared" si="32"/>
        <v>0</v>
      </c>
      <c r="BU82" s="76">
        <f t="shared" si="33"/>
        <v>7978.3975000000009</v>
      </c>
      <c r="BV82" s="76">
        <f t="shared" si="34"/>
        <v>20339.260416666668</v>
      </c>
      <c r="BW82" s="173">
        <f t="shared" si="35"/>
        <v>244071.125</v>
      </c>
      <c r="BX82" s="3" t="s">
        <v>344</v>
      </c>
    </row>
    <row r="83" spans="1:77" s="2" customFormat="1" ht="19.5" customHeight="1" x14ac:dyDescent="0.3">
      <c r="A83" s="68">
        <v>59</v>
      </c>
      <c r="B83" s="69" t="s">
        <v>90</v>
      </c>
      <c r="C83" s="69" t="s">
        <v>404</v>
      </c>
      <c r="D83" s="70" t="s">
        <v>61</v>
      </c>
      <c r="E83" s="71" t="s">
        <v>91</v>
      </c>
      <c r="F83" s="86">
        <v>86</v>
      </c>
      <c r="G83" s="87">
        <v>43462</v>
      </c>
      <c r="H83" s="87">
        <v>45288</v>
      </c>
      <c r="I83" s="86" t="s">
        <v>186</v>
      </c>
      <c r="J83" s="43" t="s">
        <v>58</v>
      </c>
      <c r="K83" s="70" t="s">
        <v>64</v>
      </c>
      <c r="L83" s="74">
        <v>29</v>
      </c>
      <c r="M83" s="70">
        <v>5.41</v>
      </c>
      <c r="N83" s="75">
        <v>17697</v>
      </c>
      <c r="O83" s="76">
        <f t="shared" si="59"/>
        <v>95740.77</v>
      </c>
      <c r="P83" s="43">
        <v>0</v>
      </c>
      <c r="Q83" s="70"/>
      <c r="R83" s="70"/>
      <c r="S83" s="70">
        <v>0</v>
      </c>
      <c r="T83" s="70">
        <v>1</v>
      </c>
      <c r="U83" s="70"/>
      <c r="V83" s="70">
        <f t="shared" si="65"/>
        <v>0</v>
      </c>
      <c r="W83" s="70">
        <f t="shared" si="64"/>
        <v>1</v>
      </c>
      <c r="X83" s="70">
        <f t="shared" si="66"/>
        <v>0</v>
      </c>
      <c r="Y83" s="76">
        <f t="shared" si="5"/>
        <v>0</v>
      </c>
      <c r="Z83" s="76">
        <f t="shared" si="6"/>
        <v>0</v>
      </c>
      <c r="AA83" s="76">
        <f t="shared" si="7"/>
        <v>0</v>
      </c>
      <c r="AB83" s="76">
        <f t="shared" si="8"/>
        <v>0</v>
      </c>
      <c r="AC83" s="76">
        <f t="shared" si="9"/>
        <v>5318.9316666666673</v>
      </c>
      <c r="AD83" s="76">
        <f t="shared" si="10"/>
        <v>0</v>
      </c>
      <c r="AE83" s="76">
        <f t="shared" si="11"/>
        <v>5318.9316666666673</v>
      </c>
      <c r="AF83" s="76">
        <f t="shared" si="12"/>
        <v>1329.7329166666668</v>
      </c>
      <c r="AG83" s="76">
        <f t="shared" si="62"/>
        <v>664.86645833333341</v>
      </c>
      <c r="AH83" s="76">
        <f t="shared" si="14"/>
        <v>196.63333333333333</v>
      </c>
      <c r="AI83" s="76">
        <f t="shared" si="15"/>
        <v>7510.1643750000003</v>
      </c>
      <c r="AJ83" s="84"/>
      <c r="AK83" s="84"/>
      <c r="AL83" s="84"/>
      <c r="AM83" s="83"/>
      <c r="AN83" s="78">
        <f t="shared" si="67"/>
        <v>0</v>
      </c>
      <c r="AO83" s="83"/>
      <c r="AP83" s="78">
        <f t="shared" si="68"/>
        <v>0</v>
      </c>
      <c r="AQ83" s="78">
        <f t="shared" si="80"/>
        <v>0</v>
      </c>
      <c r="AR83" s="78">
        <f t="shared" si="79"/>
        <v>0</v>
      </c>
      <c r="AS83" s="83"/>
      <c r="AT83" s="78">
        <f t="shared" si="69"/>
        <v>0</v>
      </c>
      <c r="AU83" s="83"/>
      <c r="AV83" s="78">
        <f t="shared" si="70"/>
        <v>0</v>
      </c>
      <c r="AW83" s="77">
        <f t="shared" si="71"/>
        <v>0</v>
      </c>
      <c r="AX83" s="78">
        <f t="shared" si="72"/>
        <v>0</v>
      </c>
      <c r="AY83" s="77">
        <f t="shared" si="73"/>
        <v>0</v>
      </c>
      <c r="AZ83" s="78">
        <f t="shared" si="74"/>
        <v>0</v>
      </c>
      <c r="BA83" s="84"/>
      <c r="BB83" s="85"/>
      <c r="BC83" s="84"/>
      <c r="BD83" s="85"/>
      <c r="BE83" s="78">
        <f t="shared" si="75"/>
        <v>0</v>
      </c>
      <c r="BF83" s="70"/>
      <c r="BG83" s="70"/>
      <c r="BH83" s="70"/>
      <c r="BI83" s="76">
        <f t="shared" si="76"/>
        <v>0</v>
      </c>
      <c r="BJ83" s="76"/>
      <c r="BK83" s="76">
        <f>(O83/18*BJ83)*30%</f>
        <v>0</v>
      </c>
      <c r="BL83" s="76"/>
      <c r="BM83" s="76">
        <f t="shared" si="81"/>
        <v>0</v>
      </c>
      <c r="BN83" s="76">
        <f t="shared" si="36"/>
        <v>1</v>
      </c>
      <c r="BO83" s="76">
        <f>(AE83+AF83)*40%</f>
        <v>2659.4658333333336</v>
      </c>
      <c r="BP83" s="76"/>
      <c r="BQ83" s="101">
        <f t="shared" si="77"/>
        <v>0</v>
      </c>
      <c r="BR83" s="76">
        <f t="shared" si="78"/>
        <v>2659.4658333333336</v>
      </c>
      <c r="BS83" s="76">
        <f t="shared" si="31"/>
        <v>6180.4314583333344</v>
      </c>
      <c r="BT83" s="76">
        <f t="shared" si="32"/>
        <v>0</v>
      </c>
      <c r="BU83" s="76">
        <f t="shared" si="33"/>
        <v>3989.1987500000005</v>
      </c>
      <c r="BV83" s="76">
        <f t="shared" si="34"/>
        <v>10169.630208333334</v>
      </c>
      <c r="BW83" s="173">
        <f t="shared" si="35"/>
        <v>122035.5625</v>
      </c>
      <c r="BX83" s="3" t="s">
        <v>344</v>
      </c>
    </row>
    <row r="84" spans="1:77" s="3" customFormat="1" ht="19.5" customHeight="1" x14ac:dyDescent="0.3">
      <c r="A84" s="79">
        <v>60</v>
      </c>
      <c r="B84" s="69" t="s">
        <v>90</v>
      </c>
      <c r="C84" s="69" t="s">
        <v>405</v>
      </c>
      <c r="D84" s="70" t="s">
        <v>61</v>
      </c>
      <c r="E84" s="71" t="s">
        <v>91</v>
      </c>
      <c r="F84" s="86">
        <v>86</v>
      </c>
      <c r="G84" s="87">
        <v>43462</v>
      </c>
      <c r="H84" s="87">
        <v>45288</v>
      </c>
      <c r="I84" s="86" t="s">
        <v>186</v>
      </c>
      <c r="J84" s="43" t="s">
        <v>58</v>
      </c>
      <c r="K84" s="70" t="s">
        <v>64</v>
      </c>
      <c r="L84" s="74">
        <v>29</v>
      </c>
      <c r="M84" s="70">
        <v>5.41</v>
      </c>
      <c r="N84" s="75">
        <v>17697</v>
      </c>
      <c r="O84" s="76">
        <f t="shared" si="59"/>
        <v>95740.77</v>
      </c>
      <c r="P84" s="43">
        <v>0</v>
      </c>
      <c r="Q84" s="70"/>
      <c r="R84" s="70"/>
      <c r="S84" s="70">
        <v>0</v>
      </c>
      <c r="T84" s="70">
        <v>1</v>
      </c>
      <c r="U84" s="70"/>
      <c r="V84" s="70">
        <f t="shared" si="65"/>
        <v>0</v>
      </c>
      <c r="W84" s="70">
        <f t="shared" si="64"/>
        <v>1</v>
      </c>
      <c r="X84" s="70">
        <f t="shared" si="66"/>
        <v>0</v>
      </c>
      <c r="Y84" s="76">
        <f t="shared" si="5"/>
        <v>0</v>
      </c>
      <c r="Z84" s="76">
        <f t="shared" si="6"/>
        <v>0</v>
      </c>
      <c r="AA84" s="76">
        <f t="shared" si="7"/>
        <v>0</v>
      </c>
      <c r="AB84" s="76">
        <f t="shared" si="8"/>
        <v>0</v>
      </c>
      <c r="AC84" s="76">
        <f t="shared" si="9"/>
        <v>5318.9316666666673</v>
      </c>
      <c r="AD84" s="76">
        <f t="shared" si="10"/>
        <v>0</v>
      </c>
      <c r="AE84" s="76">
        <f t="shared" si="11"/>
        <v>5318.9316666666673</v>
      </c>
      <c r="AF84" s="76">
        <f t="shared" si="12"/>
        <v>1329.7329166666668</v>
      </c>
      <c r="AG84" s="76">
        <f t="shared" si="62"/>
        <v>664.86645833333341</v>
      </c>
      <c r="AH84" s="76">
        <f t="shared" si="14"/>
        <v>196.63333333333333</v>
      </c>
      <c r="AI84" s="76">
        <f t="shared" si="15"/>
        <v>7510.1643750000003</v>
      </c>
      <c r="AJ84" s="84"/>
      <c r="AK84" s="84"/>
      <c r="AL84" s="84"/>
      <c r="AM84" s="83"/>
      <c r="AN84" s="78">
        <f t="shared" si="67"/>
        <v>0</v>
      </c>
      <c r="AO84" s="83"/>
      <c r="AP84" s="78">
        <f t="shared" si="68"/>
        <v>0</v>
      </c>
      <c r="AQ84" s="78">
        <f t="shared" si="80"/>
        <v>0</v>
      </c>
      <c r="AR84" s="78">
        <f t="shared" si="79"/>
        <v>0</v>
      </c>
      <c r="AS84" s="83"/>
      <c r="AT84" s="78">
        <f t="shared" si="69"/>
        <v>0</v>
      </c>
      <c r="AU84" s="83"/>
      <c r="AV84" s="78">
        <f t="shared" si="70"/>
        <v>0</v>
      </c>
      <c r="AW84" s="77">
        <f t="shared" si="71"/>
        <v>0</v>
      </c>
      <c r="AX84" s="78">
        <f t="shared" si="72"/>
        <v>0</v>
      </c>
      <c r="AY84" s="77">
        <f t="shared" si="73"/>
        <v>0</v>
      </c>
      <c r="AZ84" s="78">
        <f t="shared" si="74"/>
        <v>0</v>
      </c>
      <c r="BA84" s="84"/>
      <c r="BB84" s="85"/>
      <c r="BC84" s="84"/>
      <c r="BD84" s="85"/>
      <c r="BE84" s="78">
        <f t="shared" si="75"/>
        <v>0</v>
      </c>
      <c r="BF84" s="70"/>
      <c r="BG84" s="70"/>
      <c r="BH84" s="70"/>
      <c r="BI84" s="76">
        <f t="shared" si="76"/>
        <v>0</v>
      </c>
      <c r="BJ84" s="76"/>
      <c r="BK84" s="76">
        <f>(O84/18*BJ84)*30%</f>
        <v>0</v>
      </c>
      <c r="BL84" s="76"/>
      <c r="BM84" s="76">
        <f t="shared" si="81"/>
        <v>0</v>
      </c>
      <c r="BN84" s="76">
        <f t="shared" si="36"/>
        <v>1</v>
      </c>
      <c r="BO84" s="76">
        <f>(AE84+AF84)*40%</f>
        <v>2659.4658333333336</v>
      </c>
      <c r="BP84" s="76"/>
      <c r="BQ84" s="101">
        <f t="shared" si="77"/>
        <v>0</v>
      </c>
      <c r="BR84" s="76">
        <f t="shared" si="78"/>
        <v>2659.4658333333336</v>
      </c>
      <c r="BS84" s="76">
        <f t="shared" si="31"/>
        <v>6180.4314583333344</v>
      </c>
      <c r="BT84" s="76">
        <f t="shared" si="32"/>
        <v>0</v>
      </c>
      <c r="BU84" s="76">
        <f t="shared" si="33"/>
        <v>3989.1987500000005</v>
      </c>
      <c r="BV84" s="76">
        <f t="shared" si="34"/>
        <v>10169.630208333334</v>
      </c>
      <c r="BW84" s="173">
        <f t="shared" si="35"/>
        <v>122035.5625</v>
      </c>
      <c r="BX84" s="3" t="s">
        <v>344</v>
      </c>
    </row>
    <row r="85" spans="1:77" s="2" customFormat="1" ht="19.5" customHeight="1" x14ac:dyDescent="0.3">
      <c r="A85" s="68">
        <v>61</v>
      </c>
      <c r="B85" s="202" t="s">
        <v>92</v>
      </c>
      <c r="C85" s="69" t="s">
        <v>93</v>
      </c>
      <c r="D85" s="70" t="s">
        <v>61</v>
      </c>
      <c r="E85" s="71" t="s">
        <v>94</v>
      </c>
      <c r="F85" s="86">
        <v>66</v>
      </c>
      <c r="G85" s="87">
        <v>42971</v>
      </c>
      <c r="H85" s="87">
        <v>44797</v>
      </c>
      <c r="I85" s="86" t="s">
        <v>187</v>
      </c>
      <c r="J85" s="70" t="s">
        <v>71</v>
      </c>
      <c r="K85" s="70" t="s">
        <v>72</v>
      </c>
      <c r="L85" s="74">
        <v>20.11</v>
      </c>
      <c r="M85" s="70">
        <v>5.12</v>
      </c>
      <c r="N85" s="75">
        <v>17697</v>
      </c>
      <c r="O85" s="76">
        <f t="shared" si="59"/>
        <v>90608.639999999999</v>
      </c>
      <c r="P85" s="70">
        <v>4</v>
      </c>
      <c r="Q85" s="70"/>
      <c r="R85" s="70"/>
      <c r="S85" s="70"/>
      <c r="T85" s="70"/>
      <c r="U85" s="70"/>
      <c r="V85" s="70">
        <f t="shared" si="65"/>
        <v>4</v>
      </c>
      <c r="W85" s="70">
        <f t="shared" si="64"/>
        <v>0</v>
      </c>
      <c r="X85" s="70">
        <f t="shared" si="66"/>
        <v>0</v>
      </c>
      <c r="Y85" s="76">
        <f t="shared" si="5"/>
        <v>20135.253333333334</v>
      </c>
      <c r="Z85" s="76">
        <f t="shared" si="6"/>
        <v>0</v>
      </c>
      <c r="AA85" s="76">
        <f t="shared" si="7"/>
        <v>0</v>
      </c>
      <c r="AB85" s="76">
        <f t="shared" si="8"/>
        <v>0</v>
      </c>
      <c r="AC85" s="76">
        <f t="shared" si="9"/>
        <v>0</v>
      </c>
      <c r="AD85" s="76">
        <f t="shared" si="10"/>
        <v>0</v>
      </c>
      <c r="AE85" s="76">
        <f t="shared" si="11"/>
        <v>20135.253333333334</v>
      </c>
      <c r="AF85" s="76">
        <f t="shared" si="12"/>
        <v>5033.8133333333335</v>
      </c>
      <c r="AG85" s="76">
        <f t="shared" si="62"/>
        <v>2516.9066666666668</v>
      </c>
      <c r="AH85" s="76">
        <f t="shared" si="14"/>
        <v>0</v>
      </c>
      <c r="AI85" s="76">
        <f t="shared" si="15"/>
        <v>27685.973333333335</v>
      </c>
      <c r="AJ85" s="82"/>
      <c r="AK85" s="82"/>
      <c r="AL85" s="82"/>
      <c r="AM85" s="83"/>
      <c r="AN85" s="78">
        <f t="shared" si="67"/>
        <v>0</v>
      </c>
      <c r="AO85" s="83"/>
      <c r="AP85" s="78">
        <f t="shared" si="68"/>
        <v>0</v>
      </c>
      <c r="AQ85" s="78">
        <f t="shared" si="80"/>
        <v>0</v>
      </c>
      <c r="AR85" s="78">
        <f t="shared" si="79"/>
        <v>0</v>
      </c>
      <c r="AS85" s="83"/>
      <c r="AT85" s="78">
        <f t="shared" si="69"/>
        <v>0</v>
      </c>
      <c r="AU85" s="83"/>
      <c r="AV85" s="78">
        <f t="shared" si="70"/>
        <v>0</v>
      </c>
      <c r="AW85" s="77">
        <f t="shared" si="71"/>
        <v>0</v>
      </c>
      <c r="AX85" s="78">
        <f t="shared" si="72"/>
        <v>0</v>
      </c>
      <c r="AY85" s="77">
        <f t="shared" si="73"/>
        <v>0</v>
      </c>
      <c r="AZ85" s="78">
        <f t="shared" si="74"/>
        <v>0</v>
      </c>
      <c r="BA85" s="84"/>
      <c r="BB85" s="85"/>
      <c r="BC85" s="84"/>
      <c r="BD85" s="85"/>
      <c r="BE85" s="78">
        <f t="shared" si="75"/>
        <v>0</v>
      </c>
      <c r="BF85" s="70"/>
      <c r="BG85" s="70"/>
      <c r="BH85" s="70"/>
      <c r="BI85" s="76">
        <f t="shared" si="76"/>
        <v>0</v>
      </c>
      <c r="BJ85" s="76">
        <f>V85+W85+X85</f>
        <v>4</v>
      </c>
      <c r="BK85" s="76">
        <f>(O85/18*BJ85)*1.25*30%</f>
        <v>7550.7199999999993</v>
      </c>
      <c r="BL85" s="76"/>
      <c r="BM85" s="76">
        <f t="shared" si="81"/>
        <v>0</v>
      </c>
      <c r="BN85" s="76"/>
      <c r="BO85" s="76"/>
      <c r="BP85" s="76"/>
      <c r="BQ85" s="101">
        <f t="shared" si="77"/>
        <v>0</v>
      </c>
      <c r="BR85" s="76">
        <f t="shared" si="78"/>
        <v>7550.7199999999993</v>
      </c>
      <c r="BS85" s="76">
        <f t="shared" si="31"/>
        <v>22652.16</v>
      </c>
      <c r="BT85" s="76">
        <f t="shared" si="32"/>
        <v>7550.7199999999993</v>
      </c>
      <c r="BU85" s="76">
        <f t="shared" si="33"/>
        <v>5033.8133333333335</v>
      </c>
      <c r="BV85" s="76">
        <f t="shared" si="34"/>
        <v>35236.693333333336</v>
      </c>
      <c r="BW85" s="173">
        <f t="shared" si="35"/>
        <v>422840.32000000007</v>
      </c>
    </row>
    <row r="86" spans="1:77" s="2" customFormat="1" ht="19.5" customHeight="1" x14ac:dyDescent="0.3">
      <c r="A86" s="79">
        <v>62</v>
      </c>
      <c r="B86" s="202" t="s">
        <v>92</v>
      </c>
      <c r="C86" s="69" t="s">
        <v>325</v>
      </c>
      <c r="D86" s="70" t="s">
        <v>61</v>
      </c>
      <c r="E86" s="71" t="s">
        <v>94</v>
      </c>
      <c r="F86" s="86">
        <v>66</v>
      </c>
      <c r="G86" s="87">
        <v>42971</v>
      </c>
      <c r="H86" s="87">
        <v>44797</v>
      </c>
      <c r="I86" s="86" t="s">
        <v>187</v>
      </c>
      <c r="J86" s="70" t="s">
        <v>71</v>
      </c>
      <c r="K86" s="70" t="s">
        <v>72</v>
      </c>
      <c r="L86" s="74">
        <v>20.11</v>
      </c>
      <c r="M86" s="70">
        <v>5.12</v>
      </c>
      <c r="N86" s="75">
        <v>17697</v>
      </c>
      <c r="O86" s="76">
        <f t="shared" si="59"/>
        <v>90608.639999999999</v>
      </c>
      <c r="P86" s="43">
        <v>0</v>
      </c>
      <c r="Q86" s="70"/>
      <c r="R86" s="70"/>
      <c r="S86" s="70">
        <v>2</v>
      </c>
      <c r="T86" s="70"/>
      <c r="U86" s="70"/>
      <c r="V86" s="70">
        <f t="shared" si="65"/>
        <v>2</v>
      </c>
      <c r="W86" s="70">
        <f t="shared" si="64"/>
        <v>0</v>
      </c>
      <c r="X86" s="70">
        <f t="shared" si="66"/>
        <v>0</v>
      </c>
      <c r="Y86" s="76">
        <f t="shared" si="5"/>
        <v>0</v>
      </c>
      <c r="Z86" s="76">
        <f t="shared" si="6"/>
        <v>0</v>
      </c>
      <c r="AA86" s="76">
        <f t="shared" si="7"/>
        <v>0</v>
      </c>
      <c r="AB86" s="76">
        <f t="shared" si="8"/>
        <v>10067.626666666667</v>
      </c>
      <c r="AC86" s="76">
        <f t="shared" si="9"/>
        <v>0</v>
      </c>
      <c r="AD86" s="76">
        <f t="shared" si="10"/>
        <v>0</v>
      </c>
      <c r="AE86" s="76">
        <f t="shared" si="11"/>
        <v>10067.626666666667</v>
      </c>
      <c r="AF86" s="76">
        <f t="shared" si="12"/>
        <v>2516.9066666666668</v>
      </c>
      <c r="AG86" s="76">
        <f t="shared" si="62"/>
        <v>1258.4533333333334</v>
      </c>
      <c r="AH86" s="76">
        <f t="shared" si="14"/>
        <v>393.26666666666665</v>
      </c>
      <c r="AI86" s="76">
        <f t="shared" si="15"/>
        <v>14236.253333333334</v>
      </c>
      <c r="AJ86" s="84"/>
      <c r="AK86" s="84"/>
      <c r="AL86" s="84"/>
      <c r="AM86" s="83"/>
      <c r="AN86" s="78">
        <f t="shared" si="67"/>
        <v>0</v>
      </c>
      <c r="AO86" s="83"/>
      <c r="AP86" s="78">
        <f t="shared" si="68"/>
        <v>0</v>
      </c>
      <c r="AQ86" s="78">
        <f t="shared" si="80"/>
        <v>0</v>
      </c>
      <c r="AR86" s="78">
        <f t="shared" si="79"/>
        <v>0</v>
      </c>
      <c r="AS86" s="83"/>
      <c r="AT86" s="78">
        <f t="shared" si="69"/>
        <v>0</v>
      </c>
      <c r="AU86" s="83"/>
      <c r="AV86" s="78">
        <f t="shared" si="70"/>
        <v>0</v>
      </c>
      <c r="AW86" s="77">
        <f t="shared" si="71"/>
        <v>0</v>
      </c>
      <c r="AX86" s="78">
        <f t="shared" si="72"/>
        <v>0</v>
      </c>
      <c r="AY86" s="77">
        <f t="shared" si="73"/>
        <v>0</v>
      </c>
      <c r="AZ86" s="78">
        <f t="shared" si="74"/>
        <v>0</v>
      </c>
      <c r="BA86" s="84"/>
      <c r="BB86" s="85"/>
      <c r="BC86" s="84"/>
      <c r="BD86" s="85"/>
      <c r="BE86" s="78">
        <f t="shared" si="75"/>
        <v>0</v>
      </c>
      <c r="BF86" s="70"/>
      <c r="BG86" s="70"/>
      <c r="BH86" s="70"/>
      <c r="BI86" s="76">
        <f t="shared" si="76"/>
        <v>0</v>
      </c>
      <c r="BJ86" s="76"/>
      <c r="BK86" s="76">
        <f>(O86/18*BJ86)*30%</f>
        <v>0</v>
      </c>
      <c r="BL86" s="76"/>
      <c r="BM86" s="76">
        <f t="shared" si="81"/>
        <v>0</v>
      </c>
      <c r="BN86" s="76"/>
      <c r="BO86" s="76"/>
      <c r="BP86" s="76"/>
      <c r="BQ86" s="101">
        <f t="shared" si="77"/>
        <v>0</v>
      </c>
      <c r="BR86" s="76">
        <f t="shared" si="78"/>
        <v>0</v>
      </c>
      <c r="BS86" s="76">
        <f t="shared" si="31"/>
        <v>11719.346666666666</v>
      </c>
      <c r="BT86" s="76">
        <f t="shared" si="32"/>
        <v>0</v>
      </c>
      <c r="BU86" s="76">
        <f t="shared" si="33"/>
        <v>2516.9066666666668</v>
      </c>
      <c r="BV86" s="76">
        <f t="shared" si="34"/>
        <v>14236.253333333334</v>
      </c>
      <c r="BW86" s="173">
        <f t="shared" si="35"/>
        <v>170835.04</v>
      </c>
    </row>
    <row r="87" spans="1:77" s="2" customFormat="1" ht="19.5" customHeight="1" x14ac:dyDescent="0.3">
      <c r="A87" s="68">
        <v>63</v>
      </c>
      <c r="B87" s="69" t="s">
        <v>92</v>
      </c>
      <c r="C87" s="69" t="s">
        <v>93</v>
      </c>
      <c r="D87" s="70" t="s">
        <v>61</v>
      </c>
      <c r="E87" s="71" t="s">
        <v>94</v>
      </c>
      <c r="F87" s="86">
        <v>66</v>
      </c>
      <c r="G87" s="87">
        <v>42971</v>
      </c>
      <c r="H87" s="87">
        <v>44797</v>
      </c>
      <c r="I87" s="86" t="s">
        <v>187</v>
      </c>
      <c r="J87" s="70" t="s">
        <v>71</v>
      </c>
      <c r="K87" s="70" t="s">
        <v>72</v>
      </c>
      <c r="L87" s="74">
        <v>20.11</v>
      </c>
      <c r="M87" s="70">
        <v>5.12</v>
      </c>
      <c r="N87" s="75">
        <v>17697</v>
      </c>
      <c r="O87" s="76">
        <f t="shared" si="59"/>
        <v>90608.639999999999</v>
      </c>
      <c r="P87" s="70">
        <v>8</v>
      </c>
      <c r="Q87" s="70"/>
      <c r="R87" s="70"/>
      <c r="S87" s="70">
        <v>10</v>
      </c>
      <c r="T87" s="70"/>
      <c r="U87" s="70"/>
      <c r="V87" s="70">
        <f t="shared" si="65"/>
        <v>18</v>
      </c>
      <c r="W87" s="70">
        <f t="shared" si="64"/>
        <v>0</v>
      </c>
      <c r="X87" s="70">
        <f t="shared" si="66"/>
        <v>0</v>
      </c>
      <c r="Y87" s="76">
        <f t="shared" si="5"/>
        <v>40270.506666666668</v>
      </c>
      <c r="Z87" s="76">
        <f t="shared" si="6"/>
        <v>0</v>
      </c>
      <c r="AA87" s="76">
        <f t="shared" si="7"/>
        <v>0</v>
      </c>
      <c r="AB87" s="76">
        <f t="shared" si="8"/>
        <v>50338.133333333331</v>
      </c>
      <c r="AC87" s="76">
        <f t="shared" si="9"/>
        <v>0</v>
      </c>
      <c r="AD87" s="76">
        <f t="shared" si="10"/>
        <v>0</v>
      </c>
      <c r="AE87" s="76">
        <f t="shared" si="11"/>
        <v>90608.639999999999</v>
      </c>
      <c r="AF87" s="76">
        <f t="shared" si="12"/>
        <v>22652.16</v>
      </c>
      <c r="AG87" s="76">
        <f t="shared" si="62"/>
        <v>11326.080000000002</v>
      </c>
      <c r="AH87" s="76">
        <f t="shared" si="14"/>
        <v>1966.3333333333333</v>
      </c>
      <c r="AI87" s="76">
        <f t="shared" si="15"/>
        <v>126553.21333333333</v>
      </c>
      <c r="AJ87" s="82"/>
      <c r="AK87" s="82"/>
      <c r="AL87" s="82"/>
      <c r="AM87" s="83"/>
      <c r="AN87" s="78">
        <f t="shared" si="67"/>
        <v>0</v>
      </c>
      <c r="AO87" s="83"/>
      <c r="AP87" s="78">
        <f t="shared" si="68"/>
        <v>0</v>
      </c>
      <c r="AQ87" s="78">
        <f t="shared" si="80"/>
        <v>0</v>
      </c>
      <c r="AR87" s="78">
        <f t="shared" si="79"/>
        <v>0</v>
      </c>
      <c r="AS87" s="83"/>
      <c r="AT87" s="78">
        <f t="shared" si="69"/>
        <v>0</v>
      </c>
      <c r="AU87" s="83"/>
      <c r="AV87" s="78">
        <f t="shared" si="70"/>
        <v>0</v>
      </c>
      <c r="AW87" s="77">
        <f t="shared" si="71"/>
        <v>0</v>
      </c>
      <c r="AX87" s="78">
        <f t="shared" si="72"/>
        <v>0</v>
      </c>
      <c r="AY87" s="77">
        <f t="shared" si="73"/>
        <v>0</v>
      </c>
      <c r="AZ87" s="78">
        <f t="shared" si="74"/>
        <v>0</v>
      </c>
      <c r="BA87" s="84"/>
      <c r="BB87" s="85"/>
      <c r="BC87" s="84"/>
      <c r="BD87" s="85"/>
      <c r="BE87" s="78">
        <f t="shared" si="75"/>
        <v>0</v>
      </c>
      <c r="BF87" s="70"/>
      <c r="BG87" s="70"/>
      <c r="BH87" s="70"/>
      <c r="BI87" s="76">
        <f t="shared" si="76"/>
        <v>0</v>
      </c>
      <c r="BJ87" s="76">
        <f>V87+W87+X87</f>
        <v>18</v>
      </c>
      <c r="BK87" s="76">
        <f t="shared" ref="BK87:BK97" si="82">(O87/18*BJ87)*1.25*30%</f>
        <v>33978.239999999998</v>
      </c>
      <c r="BL87" s="76"/>
      <c r="BM87" s="76">
        <f t="shared" si="81"/>
        <v>0</v>
      </c>
      <c r="BN87" s="76"/>
      <c r="BO87" s="76"/>
      <c r="BP87" s="76">
        <v>4</v>
      </c>
      <c r="BQ87" s="101">
        <f t="shared" si="77"/>
        <v>1573.1111111111111</v>
      </c>
      <c r="BR87" s="76">
        <f t="shared" si="78"/>
        <v>35551.351111111107</v>
      </c>
      <c r="BS87" s="76">
        <f t="shared" si="31"/>
        <v>105474.16444444444</v>
      </c>
      <c r="BT87" s="76">
        <f t="shared" si="32"/>
        <v>33978.239999999998</v>
      </c>
      <c r="BU87" s="76">
        <f t="shared" si="33"/>
        <v>22652.16</v>
      </c>
      <c r="BV87" s="76">
        <f t="shared" si="34"/>
        <v>162104.56444444443</v>
      </c>
      <c r="BW87" s="173">
        <f t="shared" si="35"/>
        <v>1945254.7733333332</v>
      </c>
    </row>
    <row r="88" spans="1:77" s="2" customFormat="1" ht="19.5" customHeight="1" x14ac:dyDescent="0.3">
      <c r="A88" s="79">
        <v>64</v>
      </c>
      <c r="B88" s="69" t="s">
        <v>250</v>
      </c>
      <c r="C88" s="69" t="s">
        <v>246</v>
      </c>
      <c r="D88" s="70" t="s">
        <v>61</v>
      </c>
      <c r="E88" s="71" t="s">
        <v>253</v>
      </c>
      <c r="F88" s="86">
        <v>108</v>
      </c>
      <c r="G88" s="98">
        <v>44071</v>
      </c>
      <c r="H88" s="98">
        <v>45897</v>
      </c>
      <c r="I88" s="86" t="s">
        <v>471</v>
      </c>
      <c r="J88" s="70">
        <v>2</v>
      </c>
      <c r="K88" s="70" t="s">
        <v>68</v>
      </c>
      <c r="L88" s="74">
        <v>10.11</v>
      </c>
      <c r="M88" s="70">
        <v>4.8099999999999996</v>
      </c>
      <c r="N88" s="75">
        <v>17697</v>
      </c>
      <c r="O88" s="76">
        <f t="shared" si="59"/>
        <v>85122.569999999992</v>
      </c>
      <c r="P88" s="70"/>
      <c r="Q88" s="70">
        <v>3</v>
      </c>
      <c r="R88" s="70"/>
      <c r="S88" s="70">
        <v>8</v>
      </c>
      <c r="T88" s="70">
        <v>12</v>
      </c>
      <c r="U88" s="70"/>
      <c r="V88" s="70">
        <f t="shared" si="65"/>
        <v>8</v>
      </c>
      <c r="W88" s="70">
        <f t="shared" si="64"/>
        <v>15</v>
      </c>
      <c r="X88" s="70">
        <f t="shared" si="66"/>
        <v>0</v>
      </c>
      <c r="Y88" s="76">
        <f t="shared" ref="Y88:Y151" si="83">SUM(O88/18*P88)</f>
        <v>0</v>
      </c>
      <c r="Z88" s="76">
        <f t="shared" ref="Z88:Z151" si="84">SUM(O88/18*Q88)</f>
        <v>14187.094999999998</v>
      </c>
      <c r="AA88" s="76">
        <f t="shared" ref="AA88:AA151" si="85">SUM(O88/18*R88)</f>
        <v>0</v>
      </c>
      <c r="AB88" s="76">
        <f t="shared" ref="AB88:AB151" si="86">SUM(O88/18*S88)</f>
        <v>37832.253333333327</v>
      </c>
      <c r="AC88" s="76">
        <f t="shared" ref="AC88:AC151" si="87">SUM(O88/18*T88)</f>
        <v>56748.37999999999</v>
      </c>
      <c r="AD88" s="76">
        <f t="shared" ref="AD88:AD151" si="88">SUM(O88/18*U88)</f>
        <v>0</v>
      </c>
      <c r="AE88" s="76">
        <f t="shared" ref="AE88:AE151" si="89">SUM(Y88:AD88)</f>
        <v>108767.72833333332</v>
      </c>
      <c r="AF88" s="76">
        <f t="shared" ref="AF88:AF151" si="90">AE88*25%</f>
        <v>27191.93208333333</v>
      </c>
      <c r="AG88" s="76">
        <f t="shared" si="62"/>
        <v>13595.966041666667</v>
      </c>
      <c r="AH88" s="76">
        <f t="shared" ref="AH88:AH151" si="91">SUM(N88/18*S88+N88/18*T88+N88/18*U88)*20%</f>
        <v>3932.6666666666665</v>
      </c>
      <c r="AI88" s="76">
        <f t="shared" ref="AI88:AI151" si="92">AH88+AG88+AF88+AE88</f>
        <v>153488.29312499997</v>
      </c>
      <c r="AJ88" s="82"/>
      <c r="AK88" s="82"/>
      <c r="AL88" s="82"/>
      <c r="AM88" s="83"/>
      <c r="AN88" s="78">
        <f t="shared" si="67"/>
        <v>0</v>
      </c>
      <c r="AO88" s="83"/>
      <c r="AP88" s="78">
        <f t="shared" si="68"/>
        <v>0</v>
      </c>
      <c r="AQ88" s="78">
        <f t="shared" si="80"/>
        <v>0</v>
      </c>
      <c r="AR88" s="78">
        <f t="shared" si="79"/>
        <v>0</v>
      </c>
      <c r="AS88" s="83"/>
      <c r="AT88" s="78">
        <f t="shared" si="69"/>
        <v>0</v>
      </c>
      <c r="AU88" s="83">
        <v>12</v>
      </c>
      <c r="AV88" s="78">
        <f t="shared" si="70"/>
        <v>4719.2</v>
      </c>
      <c r="AW88" s="77">
        <f t="shared" si="71"/>
        <v>12</v>
      </c>
      <c r="AX88" s="78">
        <f t="shared" si="72"/>
        <v>4719.2</v>
      </c>
      <c r="AY88" s="77">
        <f t="shared" si="73"/>
        <v>12</v>
      </c>
      <c r="AZ88" s="78">
        <f t="shared" si="74"/>
        <v>4719.2</v>
      </c>
      <c r="BA88" s="84"/>
      <c r="BB88" s="85"/>
      <c r="BC88" s="84"/>
      <c r="BD88" s="85"/>
      <c r="BE88" s="78">
        <f t="shared" si="75"/>
        <v>0</v>
      </c>
      <c r="BF88" s="70"/>
      <c r="BG88" s="70"/>
      <c r="BH88" s="70"/>
      <c r="BI88" s="76">
        <f t="shared" si="76"/>
        <v>0</v>
      </c>
      <c r="BJ88" s="76">
        <f>V88+W88+X88</f>
        <v>23</v>
      </c>
      <c r="BK88" s="76">
        <f t="shared" si="82"/>
        <v>40787.898124999992</v>
      </c>
      <c r="BL88" s="76"/>
      <c r="BM88" s="76">
        <f t="shared" si="81"/>
        <v>0</v>
      </c>
      <c r="BN88" s="76">
        <f t="shared" si="36"/>
        <v>23</v>
      </c>
      <c r="BO88" s="76">
        <f t="shared" ref="BO88:BO94" si="93">(AE88+AF88)*30%</f>
        <v>40787.898124999992</v>
      </c>
      <c r="BP88" s="76"/>
      <c r="BQ88" s="101">
        <f t="shared" si="77"/>
        <v>0</v>
      </c>
      <c r="BR88" s="76">
        <f t="shared" si="78"/>
        <v>86294.996249999982</v>
      </c>
      <c r="BS88" s="76">
        <f t="shared" ref="BS88:BS151" si="94">AE88+AG88+AH88+AJ88+AK88+AL88+BI88+BQ88</f>
        <v>126296.36104166666</v>
      </c>
      <c r="BT88" s="76">
        <f t="shared" ref="BT88:BT151" si="95">AZ88+BE88+BK88+BM88</f>
        <v>45507.09812499999</v>
      </c>
      <c r="BU88" s="76">
        <f t="shared" ref="BU88:BU151" si="96">AF88+BO88</f>
        <v>67979.830208333326</v>
      </c>
      <c r="BV88" s="76">
        <f t="shared" ref="BV88:BV151" si="97">SUM(AI88+BR88)</f>
        <v>239783.28937499993</v>
      </c>
      <c r="BW88" s="173">
        <f t="shared" ref="BW88:BW151" si="98">BV88*12</f>
        <v>2877399.4724999992</v>
      </c>
      <c r="BX88" s="3" t="s">
        <v>271</v>
      </c>
    </row>
    <row r="89" spans="1:77" s="3" customFormat="1" ht="19.5" customHeight="1" x14ac:dyDescent="0.3">
      <c r="A89" s="68">
        <v>65</v>
      </c>
      <c r="B89" s="48" t="s">
        <v>250</v>
      </c>
      <c r="C89" s="48" t="s">
        <v>246</v>
      </c>
      <c r="D89" s="43" t="s">
        <v>61</v>
      </c>
      <c r="E89" s="93" t="s">
        <v>253</v>
      </c>
      <c r="F89" s="86">
        <v>108</v>
      </c>
      <c r="G89" s="98">
        <v>44071</v>
      </c>
      <c r="H89" s="98">
        <v>45897</v>
      </c>
      <c r="I89" s="86" t="s">
        <v>471</v>
      </c>
      <c r="J89" s="43">
        <v>2</v>
      </c>
      <c r="K89" s="43" t="s">
        <v>68</v>
      </c>
      <c r="L89" s="89">
        <v>10.11</v>
      </c>
      <c r="M89" s="43">
        <v>4.8099999999999996</v>
      </c>
      <c r="N89" s="108">
        <v>17697</v>
      </c>
      <c r="O89" s="76">
        <f t="shared" si="59"/>
        <v>85122.569999999992</v>
      </c>
      <c r="P89" s="43">
        <v>1</v>
      </c>
      <c r="Q89" s="43"/>
      <c r="R89" s="43"/>
      <c r="S89" s="43"/>
      <c r="T89" s="43">
        <v>1</v>
      </c>
      <c r="U89" s="43"/>
      <c r="V89" s="70">
        <f t="shared" si="65"/>
        <v>1</v>
      </c>
      <c r="W89" s="70">
        <f t="shared" si="64"/>
        <v>1</v>
      </c>
      <c r="X89" s="70">
        <f t="shared" si="66"/>
        <v>0</v>
      </c>
      <c r="Y89" s="76">
        <f t="shared" si="83"/>
        <v>4729.0316666666658</v>
      </c>
      <c r="Z89" s="76">
        <f t="shared" si="84"/>
        <v>0</v>
      </c>
      <c r="AA89" s="76">
        <f t="shared" si="85"/>
        <v>0</v>
      </c>
      <c r="AB89" s="76">
        <f t="shared" si="86"/>
        <v>0</v>
      </c>
      <c r="AC89" s="76">
        <f t="shared" si="87"/>
        <v>4729.0316666666658</v>
      </c>
      <c r="AD89" s="76">
        <f t="shared" si="88"/>
        <v>0</v>
      </c>
      <c r="AE89" s="76">
        <f t="shared" si="89"/>
        <v>9458.0633333333317</v>
      </c>
      <c r="AF89" s="76">
        <f t="shared" si="90"/>
        <v>2364.5158333333329</v>
      </c>
      <c r="AG89" s="101">
        <f t="shared" si="62"/>
        <v>1182.2579166666665</v>
      </c>
      <c r="AH89" s="76">
        <f t="shared" si="91"/>
        <v>196.63333333333333</v>
      </c>
      <c r="AI89" s="76">
        <f t="shared" si="92"/>
        <v>13201.470416666663</v>
      </c>
      <c r="AJ89" s="100"/>
      <c r="AK89" s="100"/>
      <c r="AL89" s="100"/>
      <c r="AM89" s="99"/>
      <c r="AN89" s="78">
        <f t="shared" si="67"/>
        <v>0</v>
      </c>
      <c r="AO89" s="99"/>
      <c r="AP89" s="78">
        <f t="shared" si="68"/>
        <v>0</v>
      </c>
      <c r="AQ89" s="78">
        <f t="shared" si="80"/>
        <v>0</v>
      </c>
      <c r="AR89" s="78">
        <f t="shared" si="79"/>
        <v>0</v>
      </c>
      <c r="AS89" s="99"/>
      <c r="AT89" s="78">
        <f t="shared" si="69"/>
        <v>0</v>
      </c>
      <c r="AU89" s="99"/>
      <c r="AV89" s="78">
        <f t="shared" si="70"/>
        <v>0</v>
      </c>
      <c r="AW89" s="77">
        <f t="shared" si="71"/>
        <v>0</v>
      </c>
      <c r="AX89" s="78">
        <f t="shared" si="72"/>
        <v>0</v>
      </c>
      <c r="AY89" s="77">
        <f t="shared" si="73"/>
        <v>0</v>
      </c>
      <c r="AZ89" s="78">
        <f t="shared" si="74"/>
        <v>0</v>
      </c>
      <c r="BA89" s="100"/>
      <c r="BB89" s="177"/>
      <c r="BC89" s="177"/>
      <c r="BD89" s="177"/>
      <c r="BE89" s="78">
        <f t="shared" si="75"/>
        <v>0</v>
      </c>
      <c r="BF89" s="43"/>
      <c r="BG89" s="43"/>
      <c r="BH89" s="43"/>
      <c r="BI89" s="76">
        <f t="shared" si="76"/>
        <v>0</v>
      </c>
      <c r="BJ89" s="101"/>
      <c r="BK89" s="101">
        <f t="shared" si="82"/>
        <v>0</v>
      </c>
      <c r="BL89" s="101"/>
      <c r="BM89" s="101">
        <f t="shared" si="81"/>
        <v>0</v>
      </c>
      <c r="BN89" s="76">
        <f t="shared" ref="BN89:BN150" si="99">V89+W89+X89</f>
        <v>2</v>
      </c>
      <c r="BO89" s="76">
        <f t="shared" si="93"/>
        <v>3546.7737499999994</v>
      </c>
      <c r="BP89" s="101"/>
      <c r="BQ89" s="101">
        <f t="shared" si="77"/>
        <v>0</v>
      </c>
      <c r="BR89" s="76">
        <f t="shared" si="78"/>
        <v>3546.7737499999994</v>
      </c>
      <c r="BS89" s="76">
        <f t="shared" si="94"/>
        <v>10836.95458333333</v>
      </c>
      <c r="BT89" s="76">
        <f t="shared" si="95"/>
        <v>0</v>
      </c>
      <c r="BU89" s="76">
        <f t="shared" si="96"/>
        <v>5911.2895833333323</v>
      </c>
      <c r="BV89" s="76">
        <f t="shared" si="97"/>
        <v>16748.244166666664</v>
      </c>
      <c r="BW89" s="173">
        <f t="shared" si="98"/>
        <v>200978.92999999996</v>
      </c>
      <c r="BX89" s="2" t="s">
        <v>271</v>
      </c>
    </row>
    <row r="90" spans="1:77" s="3" customFormat="1" ht="19.5" customHeight="1" x14ac:dyDescent="0.3">
      <c r="A90" s="79">
        <v>66</v>
      </c>
      <c r="B90" s="69" t="s">
        <v>250</v>
      </c>
      <c r="C90" s="69" t="s">
        <v>246</v>
      </c>
      <c r="D90" s="70" t="s">
        <v>61</v>
      </c>
      <c r="E90" s="71" t="s">
        <v>253</v>
      </c>
      <c r="F90" s="86">
        <v>108</v>
      </c>
      <c r="G90" s="98">
        <v>44071</v>
      </c>
      <c r="H90" s="98">
        <v>45897</v>
      </c>
      <c r="I90" s="86" t="s">
        <v>471</v>
      </c>
      <c r="J90" s="70">
        <v>2</v>
      </c>
      <c r="K90" s="70" t="s">
        <v>68</v>
      </c>
      <c r="L90" s="74">
        <v>10.11</v>
      </c>
      <c r="M90" s="70">
        <v>4.8099999999999996</v>
      </c>
      <c r="N90" s="75">
        <v>17697</v>
      </c>
      <c r="O90" s="76">
        <f t="shared" si="59"/>
        <v>85122.569999999992</v>
      </c>
      <c r="P90" s="70"/>
      <c r="Q90" s="70"/>
      <c r="R90" s="70"/>
      <c r="S90" s="70"/>
      <c r="T90" s="70">
        <v>1</v>
      </c>
      <c r="U90" s="70"/>
      <c r="V90" s="70">
        <f t="shared" si="65"/>
        <v>0</v>
      </c>
      <c r="W90" s="70">
        <f t="shared" si="64"/>
        <v>1</v>
      </c>
      <c r="X90" s="70">
        <f t="shared" si="66"/>
        <v>0</v>
      </c>
      <c r="Y90" s="76">
        <f t="shared" si="83"/>
        <v>0</v>
      </c>
      <c r="Z90" s="76">
        <f t="shared" si="84"/>
        <v>0</v>
      </c>
      <c r="AA90" s="76">
        <f t="shared" si="85"/>
        <v>0</v>
      </c>
      <c r="AB90" s="76">
        <f t="shared" si="86"/>
        <v>0</v>
      </c>
      <c r="AC90" s="76">
        <f t="shared" si="87"/>
        <v>4729.0316666666658</v>
      </c>
      <c r="AD90" s="76">
        <f t="shared" si="88"/>
        <v>0</v>
      </c>
      <c r="AE90" s="76">
        <f t="shared" si="89"/>
        <v>4729.0316666666658</v>
      </c>
      <c r="AF90" s="76">
        <f t="shared" si="90"/>
        <v>1182.2579166666665</v>
      </c>
      <c r="AG90" s="76">
        <f t="shared" si="62"/>
        <v>591.12895833333323</v>
      </c>
      <c r="AH90" s="76">
        <f t="shared" si="91"/>
        <v>196.63333333333333</v>
      </c>
      <c r="AI90" s="76">
        <f t="shared" si="92"/>
        <v>6699.0518749999992</v>
      </c>
      <c r="AJ90" s="82"/>
      <c r="AK90" s="82"/>
      <c r="AL90" s="82"/>
      <c r="AM90" s="83"/>
      <c r="AN90" s="78">
        <f t="shared" si="67"/>
        <v>0</v>
      </c>
      <c r="AO90" s="83"/>
      <c r="AP90" s="78">
        <f t="shared" si="68"/>
        <v>0</v>
      </c>
      <c r="AQ90" s="78">
        <f t="shared" si="80"/>
        <v>0</v>
      </c>
      <c r="AR90" s="78">
        <f t="shared" si="79"/>
        <v>0</v>
      </c>
      <c r="AS90" s="83"/>
      <c r="AT90" s="78">
        <f t="shared" si="69"/>
        <v>0</v>
      </c>
      <c r="AU90" s="83"/>
      <c r="AV90" s="78">
        <f t="shared" si="70"/>
        <v>0</v>
      </c>
      <c r="AW90" s="77">
        <f t="shared" si="71"/>
        <v>0</v>
      </c>
      <c r="AX90" s="78">
        <f t="shared" si="72"/>
        <v>0</v>
      </c>
      <c r="AY90" s="77">
        <f t="shared" si="73"/>
        <v>0</v>
      </c>
      <c r="AZ90" s="78">
        <f t="shared" si="74"/>
        <v>0</v>
      </c>
      <c r="BA90" s="84"/>
      <c r="BB90" s="85"/>
      <c r="BC90" s="84"/>
      <c r="BD90" s="85"/>
      <c r="BE90" s="78">
        <f t="shared" si="75"/>
        <v>0</v>
      </c>
      <c r="BF90" s="70"/>
      <c r="BG90" s="70"/>
      <c r="BH90" s="70"/>
      <c r="BI90" s="76">
        <f t="shared" si="76"/>
        <v>0</v>
      </c>
      <c r="BJ90" s="76"/>
      <c r="BK90" s="76">
        <f t="shared" si="82"/>
        <v>0</v>
      </c>
      <c r="BL90" s="76"/>
      <c r="BM90" s="76">
        <f t="shared" si="81"/>
        <v>0</v>
      </c>
      <c r="BN90" s="76">
        <f t="shared" si="99"/>
        <v>1</v>
      </c>
      <c r="BO90" s="76">
        <f t="shared" si="93"/>
        <v>1773.3868749999997</v>
      </c>
      <c r="BP90" s="76"/>
      <c r="BQ90" s="101">
        <f t="shared" si="77"/>
        <v>0</v>
      </c>
      <c r="BR90" s="76">
        <f t="shared" si="78"/>
        <v>1773.3868749999997</v>
      </c>
      <c r="BS90" s="76">
        <f t="shared" si="94"/>
        <v>5516.7939583333318</v>
      </c>
      <c r="BT90" s="76">
        <f t="shared" si="95"/>
        <v>0</v>
      </c>
      <c r="BU90" s="76">
        <f t="shared" si="96"/>
        <v>2955.6447916666662</v>
      </c>
      <c r="BV90" s="76">
        <f t="shared" si="97"/>
        <v>8472.4387499999993</v>
      </c>
      <c r="BW90" s="173">
        <f t="shared" si="98"/>
        <v>101669.26499999998</v>
      </c>
      <c r="BX90" s="2" t="s">
        <v>271</v>
      </c>
    </row>
    <row r="91" spans="1:77" s="3" customFormat="1" ht="19.5" customHeight="1" x14ac:dyDescent="0.3">
      <c r="A91" s="68">
        <v>67</v>
      </c>
      <c r="B91" s="69" t="s">
        <v>169</v>
      </c>
      <c r="C91" s="69" t="s">
        <v>377</v>
      </c>
      <c r="D91" s="70" t="s">
        <v>82</v>
      </c>
      <c r="E91" s="71" t="s">
        <v>170</v>
      </c>
      <c r="F91" s="72">
        <v>103</v>
      </c>
      <c r="G91" s="73">
        <v>43817</v>
      </c>
      <c r="H91" s="73">
        <v>45644</v>
      </c>
      <c r="I91" s="72" t="s">
        <v>185</v>
      </c>
      <c r="J91" s="70">
        <v>2</v>
      </c>
      <c r="K91" s="70" t="s">
        <v>87</v>
      </c>
      <c r="L91" s="74">
        <v>6.07</v>
      </c>
      <c r="M91" s="74">
        <v>3.91</v>
      </c>
      <c r="N91" s="75">
        <v>17697</v>
      </c>
      <c r="O91" s="76">
        <f t="shared" si="59"/>
        <v>69195.27</v>
      </c>
      <c r="P91" s="70">
        <v>17</v>
      </c>
      <c r="Q91" s="70"/>
      <c r="R91" s="70"/>
      <c r="S91" s="70"/>
      <c r="T91" s="70"/>
      <c r="U91" s="70"/>
      <c r="V91" s="70">
        <f t="shared" si="65"/>
        <v>17</v>
      </c>
      <c r="W91" s="70">
        <f t="shared" si="64"/>
        <v>0</v>
      </c>
      <c r="X91" s="70">
        <f t="shared" si="66"/>
        <v>0</v>
      </c>
      <c r="Y91" s="76">
        <f t="shared" si="83"/>
        <v>65351.088333333333</v>
      </c>
      <c r="Z91" s="76">
        <f t="shared" si="84"/>
        <v>0</v>
      </c>
      <c r="AA91" s="76">
        <f t="shared" si="85"/>
        <v>0</v>
      </c>
      <c r="AB91" s="76">
        <f t="shared" si="86"/>
        <v>0</v>
      </c>
      <c r="AC91" s="76">
        <f t="shared" si="87"/>
        <v>0</v>
      </c>
      <c r="AD91" s="76">
        <f t="shared" si="88"/>
        <v>0</v>
      </c>
      <c r="AE91" s="76">
        <f t="shared" si="89"/>
        <v>65351.088333333333</v>
      </c>
      <c r="AF91" s="76">
        <f t="shared" si="90"/>
        <v>16337.772083333333</v>
      </c>
      <c r="AG91" s="76">
        <f t="shared" si="62"/>
        <v>8168.8860416666666</v>
      </c>
      <c r="AH91" s="76">
        <f t="shared" si="91"/>
        <v>0</v>
      </c>
      <c r="AI91" s="76">
        <f t="shared" si="92"/>
        <v>89857.746458333335</v>
      </c>
      <c r="AJ91" s="82"/>
      <c r="AK91" s="82"/>
      <c r="AL91" s="82"/>
      <c r="AM91" s="83">
        <v>17</v>
      </c>
      <c r="AN91" s="78">
        <f t="shared" si="67"/>
        <v>6685.5333333333328</v>
      </c>
      <c r="AO91" s="83"/>
      <c r="AP91" s="78">
        <f t="shared" si="68"/>
        <v>0</v>
      </c>
      <c r="AQ91" s="78">
        <f t="shared" si="80"/>
        <v>17</v>
      </c>
      <c r="AR91" s="78">
        <f t="shared" si="79"/>
        <v>6685.5333333333328</v>
      </c>
      <c r="AS91" s="83"/>
      <c r="AT91" s="78">
        <f t="shared" si="69"/>
        <v>0</v>
      </c>
      <c r="AU91" s="83"/>
      <c r="AV91" s="78">
        <f t="shared" si="70"/>
        <v>0</v>
      </c>
      <c r="AW91" s="77">
        <f t="shared" si="71"/>
        <v>0</v>
      </c>
      <c r="AX91" s="78">
        <f t="shared" si="72"/>
        <v>0</v>
      </c>
      <c r="AY91" s="77">
        <f t="shared" si="73"/>
        <v>17</v>
      </c>
      <c r="AZ91" s="78">
        <f t="shared" si="74"/>
        <v>6685.5333333333328</v>
      </c>
      <c r="BA91" s="84" t="s">
        <v>198</v>
      </c>
      <c r="BB91" s="85">
        <v>1</v>
      </c>
      <c r="BC91" s="84"/>
      <c r="BD91" s="85"/>
      <c r="BE91" s="78">
        <f t="shared" si="75"/>
        <v>8848.5</v>
      </c>
      <c r="BF91" s="70"/>
      <c r="BG91" s="70"/>
      <c r="BH91" s="70"/>
      <c r="BI91" s="76">
        <f t="shared" si="76"/>
        <v>0</v>
      </c>
      <c r="BJ91" s="76">
        <f t="shared" ref="BJ91:BJ97" si="100">V91+W91+X91</f>
        <v>17</v>
      </c>
      <c r="BK91" s="76">
        <f t="shared" si="82"/>
        <v>24506.658124999998</v>
      </c>
      <c r="BL91" s="76"/>
      <c r="BM91" s="76">
        <f t="shared" si="81"/>
        <v>0</v>
      </c>
      <c r="BN91" s="76">
        <f t="shared" si="99"/>
        <v>17</v>
      </c>
      <c r="BO91" s="76">
        <f t="shared" si="93"/>
        <v>24506.658124999998</v>
      </c>
      <c r="BP91" s="76"/>
      <c r="BQ91" s="101">
        <f t="shared" si="77"/>
        <v>0</v>
      </c>
      <c r="BR91" s="76">
        <f t="shared" si="78"/>
        <v>64547.349583333329</v>
      </c>
      <c r="BS91" s="76">
        <f t="shared" si="94"/>
        <v>73519.974375000005</v>
      </c>
      <c r="BT91" s="76">
        <f t="shared" si="95"/>
        <v>40040.691458333327</v>
      </c>
      <c r="BU91" s="76">
        <f t="shared" si="96"/>
        <v>40844.430208333331</v>
      </c>
      <c r="BV91" s="76">
        <f t="shared" si="97"/>
        <v>154405.09604166666</v>
      </c>
      <c r="BW91" s="173">
        <f t="shared" si="98"/>
        <v>1852861.1524999999</v>
      </c>
      <c r="BX91" s="3" t="s">
        <v>271</v>
      </c>
    </row>
    <row r="92" spans="1:77" s="2" customFormat="1" ht="19.5" customHeight="1" x14ac:dyDescent="0.3">
      <c r="A92" s="79">
        <v>68</v>
      </c>
      <c r="B92" s="69" t="s">
        <v>169</v>
      </c>
      <c r="C92" s="69" t="s">
        <v>419</v>
      </c>
      <c r="D92" s="70" t="s">
        <v>82</v>
      </c>
      <c r="E92" s="71" t="s">
        <v>170</v>
      </c>
      <c r="F92" s="72">
        <v>103</v>
      </c>
      <c r="G92" s="73">
        <v>43817</v>
      </c>
      <c r="H92" s="73">
        <v>45644</v>
      </c>
      <c r="I92" s="72" t="s">
        <v>185</v>
      </c>
      <c r="J92" s="70">
        <v>2</v>
      </c>
      <c r="K92" s="70" t="s">
        <v>87</v>
      </c>
      <c r="L92" s="74">
        <v>6.07</v>
      </c>
      <c r="M92" s="74">
        <v>3.91</v>
      </c>
      <c r="N92" s="108">
        <v>17697</v>
      </c>
      <c r="O92" s="76">
        <f t="shared" si="59"/>
        <v>69195.27</v>
      </c>
      <c r="P92" s="70">
        <v>1</v>
      </c>
      <c r="Q92" s="70"/>
      <c r="R92" s="70"/>
      <c r="S92" s="70"/>
      <c r="T92" s="70"/>
      <c r="U92" s="70"/>
      <c r="V92" s="70">
        <f t="shared" si="65"/>
        <v>1</v>
      </c>
      <c r="W92" s="70">
        <f t="shared" si="64"/>
        <v>0</v>
      </c>
      <c r="X92" s="70">
        <f t="shared" si="66"/>
        <v>0</v>
      </c>
      <c r="Y92" s="76">
        <f t="shared" si="83"/>
        <v>3844.1816666666668</v>
      </c>
      <c r="Z92" s="76">
        <f t="shared" si="84"/>
        <v>0</v>
      </c>
      <c r="AA92" s="76">
        <f t="shared" si="85"/>
        <v>0</v>
      </c>
      <c r="AB92" s="76">
        <f t="shared" si="86"/>
        <v>0</v>
      </c>
      <c r="AC92" s="76">
        <f t="shared" si="87"/>
        <v>0</v>
      </c>
      <c r="AD92" s="76">
        <f t="shared" si="88"/>
        <v>0</v>
      </c>
      <c r="AE92" s="76">
        <f t="shared" si="89"/>
        <v>3844.1816666666668</v>
      </c>
      <c r="AF92" s="76">
        <f t="shared" si="90"/>
        <v>961.04541666666671</v>
      </c>
      <c r="AG92" s="101">
        <f t="shared" si="62"/>
        <v>480.52270833333336</v>
      </c>
      <c r="AH92" s="76">
        <f t="shared" si="91"/>
        <v>0</v>
      </c>
      <c r="AI92" s="76">
        <f t="shared" si="92"/>
        <v>5285.7497916666671</v>
      </c>
      <c r="AJ92" s="84"/>
      <c r="AK92" s="84"/>
      <c r="AL92" s="84"/>
      <c r="AM92" s="83"/>
      <c r="AN92" s="78">
        <f t="shared" si="67"/>
        <v>0</v>
      </c>
      <c r="AO92" s="83"/>
      <c r="AP92" s="78">
        <f t="shared" si="68"/>
        <v>0</v>
      </c>
      <c r="AQ92" s="78">
        <f t="shared" si="80"/>
        <v>0</v>
      </c>
      <c r="AR92" s="78">
        <f t="shared" si="79"/>
        <v>0</v>
      </c>
      <c r="AS92" s="83"/>
      <c r="AT92" s="78">
        <f t="shared" si="69"/>
        <v>0</v>
      </c>
      <c r="AU92" s="83"/>
      <c r="AV92" s="78">
        <f t="shared" si="70"/>
        <v>0</v>
      </c>
      <c r="AW92" s="77">
        <f t="shared" si="71"/>
        <v>0</v>
      </c>
      <c r="AX92" s="78">
        <f t="shared" si="72"/>
        <v>0</v>
      </c>
      <c r="AY92" s="77">
        <f t="shared" si="73"/>
        <v>0</v>
      </c>
      <c r="AZ92" s="78">
        <f t="shared" si="74"/>
        <v>0</v>
      </c>
      <c r="BA92" s="84"/>
      <c r="BB92" s="85"/>
      <c r="BC92" s="84"/>
      <c r="BD92" s="85"/>
      <c r="BE92" s="78">
        <f t="shared" si="75"/>
        <v>0</v>
      </c>
      <c r="BF92" s="70"/>
      <c r="BG92" s="70"/>
      <c r="BH92" s="70"/>
      <c r="BI92" s="76">
        <f t="shared" si="76"/>
        <v>0</v>
      </c>
      <c r="BJ92" s="76">
        <f t="shared" si="100"/>
        <v>1</v>
      </c>
      <c r="BK92" s="76">
        <f t="shared" si="82"/>
        <v>1441.568125</v>
      </c>
      <c r="BL92" s="76"/>
      <c r="BM92" s="76">
        <f t="shared" si="81"/>
        <v>0</v>
      </c>
      <c r="BN92" s="76">
        <f t="shared" si="99"/>
        <v>1</v>
      </c>
      <c r="BO92" s="76">
        <f t="shared" si="93"/>
        <v>1441.568125</v>
      </c>
      <c r="BP92" s="76"/>
      <c r="BQ92" s="101">
        <f t="shared" si="77"/>
        <v>0</v>
      </c>
      <c r="BR92" s="76">
        <f t="shared" si="78"/>
        <v>2883.13625</v>
      </c>
      <c r="BS92" s="76">
        <f t="shared" si="94"/>
        <v>4324.7043750000003</v>
      </c>
      <c r="BT92" s="76">
        <f t="shared" si="95"/>
        <v>1441.568125</v>
      </c>
      <c r="BU92" s="76">
        <f t="shared" si="96"/>
        <v>2402.6135416666666</v>
      </c>
      <c r="BV92" s="76">
        <f t="shared" si="97"/>
        <v>8168.8860416666666</v>
      </c>
      <c r="BW92" s="173">
        <f t="shared" si="98"/>
        <v>98026.632500000007</v>
      </c>
      <c r="BX92" s="3" t="s">
        <v>271</v>
      </c>
    </row>
    <row r="93" spans="1:77" s="3" customFormat="1" ht="19.5" customHeight="1" x14ac:dyDescent="0.3">
      <c r="A93" s="68">
        <v>69</v>
      </c>
      <c r="B93" s="69" t="s">
        <v>169</v>
      </c>
      <c r="C93" s="69" t="s">
        <v>224</v>
      </c>
      <c r="D93" s="70" t="s">
        <v>82</v>
      </c>
      <c r="E93" s="71" t="s">
        <v>170</v>
      </c>
      <c r="F93" s="72">
        <v>103</v>
      </c>
      <c r="G93" s="73">
        <v>43817</v>
      </c>
      <c r="H93" s="73">
        <v>45644</v>
      </c>
      <c r="I93" s="72" t="s">
        <v>185</v>
      </c>
      <c r="J93" s="70">
        <v>2</v>
      </c>
      <c r="K93" s="70" t="s">
        <v>87</v>
      </c>
      <c r="L93" s="74">
        <v>6.07</v>
      </c>
      <c r="M93" s="74">
        <v>3.91</v>
      </c>
      <c r="N93" s="108">
        <v>17697</v>
      </c>
      <c r="O93" s="76">
        <f t="shared" si="59"/>
        <v>69195.27</v>
      </c>
      <c r="P93" s="70">
        <v>1</v>
      </c>
      <c r="Q93" s="70"/>
      <c r="R93" s="70"/>
      <c r="S93" s="70"/>
      <c r="T93" s="70"/>
      <c r="U93" s="70"/>
      <c r="V93" s="70">
        <f t="shared" si="65"/>
        <v>1</v>
      </c>
      <c r="W93" s="70">
        <f t="shared" si="64"/>
        <v>0</v>
      </c>
      <c r="X93" s="70">
        <f t="shared" si="66"/>
        <v>0</v>
      </c>
      <c r="Y93" s="76">
        <f t="shared" si="83"/>
        <v>3844.1816666666668</v>
      </c>
      <c r="Z93" s="76">
        <f t="shared" si="84"/>
        <v>0</v>
      </c>
      <c r="AA93" s="76">
        <f t="shared" si="85"/>
        <v>0</v>
      </c>
      <c r="AB93" s="76">
        <f t="shared" si="86"/>
        <v>0</v>
      </c>
      <c r="AC93" s="76">
        <f t="shared" si="87"/>
        <v>0</v>
      </c>
      <c r="AD93" s="76">
        <f t="shared" si="88"/>
        <v>0</v>
      </c>
      <c r="AE93" s="76">
        <f t="shared" si="89"/>
        <v>3844.1816666666668</v>
      </c>
      <c r="AF93" s="76">
        <f t="shared" si="90"/>
        <v>961.04541666666671</v>
      </c>
      <c r="AG93" s="101">
        <f t="shared" si="62"/>
        <v>480.52270833333336</v>
      </c>
      <c r="AH93" s="76">
        <f t="shared" si="91"/>
        <v>0</v>
      </c>
      <c r="AI93" s="76">
        <f t="shared" si="92"/>
        <v>5285.7497916666671</v>
      </c>
      <c r="AJ93" s="84"/>
      <c r="AK93" s="84"/>
      <c r="AL93" s="84"/>
      <c r="AM93" s="83"/>
      <c r="AN93" s="78">
        <f t="shared" si="67"/>
        <v>0</v>
      </c>
      <c r="AO93" s="83"/>
      <c r="AP93" s="78">
        <f t="shared" si="68"/>
        <v>0</v>
      </c>
      <c r="AQ93" s="78">
        <f t="shared" si="80"/>
        <v>0</v>
      </c>
      <c r="AR93" s="78">
        <f t="shared" si="79"/>
        <v>0</v>
      </c>
      <c r="AS93" s="83"/>
      <c r="AT93" s="78">
        <f t="shared" si="69"/>
        <v>0</v>
      </c>
      <c r="AU93" s="83"/>
      <c r="AV93" s="78">
        <f t="shared" si="70"/>
        <v>0</v>
      </c>
      <c r="AW93" s="77">
        <f t="shared" si="71"/>
        <v>0</v>
      </c>
      <c r="AX93" s="78">
        <f t="shared" si="72"/>
        <v>0</v>
      </c>
      <c r="AY93" s="77">
        <f t="shared" si="73"/>
        <v>0</v>
      </c>
      <c r="AZ93" s="78">
        <f t="shared" si="74"/>
        <v>0</v>
      </c>
      <c r="BA93" s="84"/>
      <c r="BB93" s="85"/>
      <c r="BC93" s="84"/>
      <c r="BD93" s="85"/>
      <c r="BE93" s="78">
        <f t="shared" si="75"/>
        <v>0</v>
      </c>
      <c r="BF93" s="70"/>
      <c r="BG93" s="70"/>
      <c r="BH93" s="70"/>
      <c r="BI93" s="76">
        <f t="shared" si="76"/>
        <v>0</v>
      </c>
      <c r="BJ93" s="76">
        <f t="shared" si="100"/>
        <v>1</v>
      </c>
      <c r="BK93" s="76">
        <f t="shared" si="82"/>
        <v>1441.568125</v>
      </c>
      <c r="BL93" s="76"/>
      <c r="BM93" s="76">
        <f t="shared" si="81"/>
        <v>0</v>
      </c>
      <c r="BN93" s="76">
        <f t="shared" si="99"/>
        <v>1</v>
      </c>
      <c r="BO93" s="76">
        <f t="shared" si="93"/>
        <v>1441.568125</v>
      </c>
      <c r="BP93" s="76"/>
      <c r="BQ93" s="101">
        <f t="shared" si="77"/>
        <v>0</v>
      </c>
      <c r="BR93" s="76">
        <f t="shared" si="78"/>
        <v>2883.13625</v>
      </c>
      <c r="BS93" s="76">
        <f t="shared" si="94"/>
        <v>4324.7043750000003</v>
      </c>
      <c r="BT93" s="76">
        <f t="shared" si="95"/>
        <v>1441.568125</v>
      </c>
      <c r="BU93" s="76">
        <f t="shared" si="96"/>
        <v>2402.6135416666666</v>
      </c>
      <c r="BV93" s="76">
        <f t="shared" si="97"/>
        <v>8168.8860416666666</v>
      </c>
      <c r="BW93" s="173">
        <f t="shared" si="98"/>
        <v>98026.632500000007</v>
      </c>
      <c r="BX93" s="3" t="s">
        <v>271</v>
      </c>
      <c r="BY93" s="3" t="s">
        <v>366</v>
      </c>
    </row>
    <row r="94" spans="1:77" s="3" customFormat="1" ht="19.5" customHeight="1" x14ac:dyDescent="0.3">
      <c r="A94" s="79">
        <v>70</v>
      </c>
      <c r="B94" s="69" t="s">
        <v>169</v>
      </c>
      <c r="C94" s="48" t="s">
        <v>317</v>
      </c>
      <c r="D94" s="43" t="s">
        <v>82</v>
      </c>
      <c r="E94" s="93" t="s">
        <v>170</v>
      </c>
      <c r="F94" s="72">
        <v>103</v>
      </c>
      <c r="G94" s="73">
        <v>43817</v>
      </c>
      <c r="H94" s="73">
        <v>45644</v>
      </c>
      <c r="I94" s="72" t="s">
        <v>185</v>
      </c>
      <c r="J94" s="70">
        <v>2</v>
      </c>
      <c r="K94" s="43" t="s">
        <v>87</v>
      </c>
      <c r="L94" s="89">
        <v>6.07</v>
      </c>
      <c r="M94" s="89">
        <v>3.91</v>
      </c>
      <c r="N94" s="108">
        <v>17697</v>
      </c>
      <c r="O94" s="76">
        <f t="shared" si="59"/>
        <v>69195.27</v>
      </c>
      <c r="P94" s="43"/>
      <c r="Q94" s="43">
        <v>3</v>
      </c>
      <c r="R94" s="43"/>
      <c r="S94" s="43"/>
      <c r="T94" s="43"/>
      <c r="U94" s="43"/>
      <c r="V94" s="70">
        <f t="shared" si="65"/>
        <v>0</v>
      </c>
      <c r="W94" s="70">
        <f t="shared" si="64"/>
        <v>3</v>
      </c>
      <c r="X94" s="70">
        <f t="shared" si="66"/>
        <v>0</v>
      </c>
      <c r="Y94" s="76">
        <f t="shared" si="83"/>
        <v>0</v>
      </c>
      <c r="Z94" s="76">
        <f t="shared" si="84"/>
        <v>11532.545</v>
      </c>
      <c r="AA94" s="76">
        <f t="shared" si="85"/>
        <v>0</v>
      </c>
      <c r="AB94" s="76">
        <f t="shared" si="86"/>
        <v>0</v>
      </c>
      <c r="AC94" s="76">
        <f t="shared" si="87"/>
        <v>0</v>
      </c>
      <c r="AD94" s="76">
        <f t="shared" si="88"/>
        <v>0</v>
      </c>
      <c r="AE94" s="76">
        <f t="shared" si="89"/>
        <v>11532.545</v>
      </c>
      <c r="AF94" s="76">
        <f t="shared" si="90"/>
        <v>2883.13625</v>
      </c>
      <c r="AG94" s="76">
        <f t="shared" si="62"/>
        <v>1441.568125</v>
      </c>
      <c r="AH94" s="76">
        <f t="shared" si="91"/>
        <v>0</v>
      </c>
      <c r="AI94" s="76">
        <f t="shared" si="92"/>
        <v>15857.249374999999</v>
      </c>
      <c r="AJ94" s="100"/>
      <c r="AK94" s="100"/>
      <c r="AL94" s="100"/>
      <c r="AM94" s="100"/>
      <c r="AN94" s="78">
        <f t="shared" si="67"/>
        <v>0</v>
      </c>
      <c r="AO94" s="99"/>
      <c r="AP94" s="78">
        <f t="shared" si="68"/>
        <v>0</v>
      </c>
      <c r="AQ94" s="78"/>
      <c r="AR94" s="78">
        <f t="shared" si="79"/>
        <v>0</v>
      </c>
      <c r="AS94" s="99"/>
      <c r="AT94" s="78">
        <f t="shared" si="69"/>
        <v>0</v>
      </c>
      <c r="AU94" s="99"/>
      <c r="AV94" s="78">
        <f t="shared" si="70"/>
        <v>0</v>
      </c>
      <c r="AW94" s="77">
        <f t="shared" si="71"/>
        <v>0</v>
      </c>
      <c r="AX94" s="78">
        <f t="shared" si="72"/>
        <v>0</v>
      </c>
      <c r="AY94" s="77">
        <f t="shared" si="73"/>
        <v>0</v>
      </c>
      <c r="AZ94" s="78">
        <f t="shared" si="74"/>
        <v>0</v>
      </c>
      <c r="BA94" s="100"/>
      <c r="BB94" s="177"/>
      <c r="BC94" s="177"/>
      <c r="BD94" s="177"/>
      <c r="BE94" s="78">
        <f t="shared" si="75"/>
        <v>0</v>
      </c>
      <c r="BF94" s="43"/>
      <c r="BG94" s="43"/>
      <c r="BH94" s="43"/>
      <c r="BI94" s="76">
        <f t="shared" si="76"/>
        <v>0</v>
      </c>
      <c r="BJ94" s="101">
        <f t="shared" si="100"/>
        <v>3</v>
      </c>
      <c r="BK94" s="101">
        <f t="shared" si="82"/>
        <v>4324.7043749999993</v>
      </c>
      <c r="BL94" s="101"/>
      <c r="BM94" s="101">
        <f t="shared" si="81"/>
        <v>0</v>
      </c>
      <c r="BN94" s="76">
        <f t="shared" si="99"/>
        <v>3</v>
      </c>
      <c r="BO94" s="76">
        <f t="shared" si="93"/>
        <v>4324.7043749999993</v>
      </c>
      <c r="BP94" s="76">
        <v>4</v>
      </c>
      <c r="BQ94" s="101">
        <f t="shared" si="77"/>
        <v>1573.1111111111111</v>
      </c>
      <c r="BR94" s="76">
        <f t="shared" si="78"/>
        <v>10222.51986111111</v>
      </c>
      <c r="BS94" s="76">
        <f t="shared" si="94"/>
        <v>14547.224236111111</v>
      </c>
      <c r="BT94" s="76">
        <f t="shared" si="95"/>
        <v>4324.7043749999993</v>
      </c>
      <c r="BU94" s="76">
        <f t="shared" si="96"/>
        <v>7207.8406249999989</v>
      </c>
      <c r="BV94" s="76">
        <f t="shared" si="97"/>
        <v>26079.769236111111</v>
      </c>
      <c r="BW94" s="173">
        <f t="shared" si="98"/>
        <v>312957.23083333333</v>
      </c>
      <c r="BX94" s="3" t="s">
        <v>271</v>
      </c>
      <c r="BY94" s="155"/>
    </row>
    <row r="95" spans="1:77" s="2" customFormat="1" ht="19.5" customHeight="1" x14ac:dyDescent="0.3">
      <c r="A95" s="68">
        <v>71</v>
      </c>
      <c r="B95" s="69" t="s">
        <v>125</v>
      </c>
      <c r="C95" s="69" t="s">
        <v>168</v>
      </c>
      <c r="D95" s="70" t="s">
        <v>82</v>
      </c>
      <c r="E95" s="71" t="s">
        <v>126</v>
      </c>
      <c r="F95" s="86">
        <v>65</v>
      </c>
      <c r="G95" s="87">
        <v>42971</v>
      </c>
      <c r="H95" s="87">
        <v>44797</v>
      </c>
      <c r="I95" s="86" t="s">
        <v>185</v>
      </c>
      <c r="J95" s="70" t="s">
        <v>71</v>
      </c>
      <c r="K95" s="70" t="s">
        <v>110</v>
      </c>
      <c r="L95" s="74">
        <v>24.02</v>
      </c>
      <c r="M95" s="74">
        <v>4.32</v>
      </c>
      <c r="N95" s="75">
        <v>17697</v>
      </c>
      <c r="O95" s="76">
        <f t="shared" si="59"/>
        <v>76451.040000000008</v>
      </c>
      <c r="P95" s="70">
        <v>17</v>
      </c>
      <c r="Q95" s="70"/>
      <c r="R95" s="70"/>
      <c r="S95" s="70"/>
      <c r="T95" s="70"/>
      <c r="U95" s="70"/>
      <c r="V95" s="70">
        <f t="shared" si="65"/>
        <v>17</v>
      </c>
      <c r="W95" s="70">
        <f t="shared" si="64"/>
        <v>0</v>
      </c>
      <c r="X95" s="70">
        <f t="shared" si="66"/>
        <v>0</v>
      </c>
      <c r="Y95" s="76">
        <f t="shared" si="83"/>
        <v>72203.760000000009</v>
      </c>
      <c r="Z95" s="76">
        <f t="shared" si="84"/>
        <v>0</v>
      </c>
      <c r="AA95" s="76">
        <f t="shared" si="85"/>
        <v>0</v>
      </c>
      <c r="AB95" s="76">
        <f t="shared" si="86"/>
        <v>0</v>
      </c>
      <c r="AC95" s="76">
        <f t="shared" si="87"/>
        <v>0</v>
      </c>
      <c r="AD95" s="76">
        <f t="shared" si="88"/>
        <v>0</v>
      </c>
      <c r="AE95" s="76">
        <f t="shared" si="89"/>
        <v>72203.760000000009</v>
      </c>
      <c r="AF95" s="76">
        <f t="shared" si="90"/>
        <v>18050.940000000002</v>
      </c>
      <c r="AG95" s="76">
        <f t="shared" si="62"/>
        <v>9025.4700000000012</v>
      </c>
      <c r="AH95" s="76">
        <f t="shared" si="91"/>
        <v>0</v>
      </c>
      <c r="AI95" s="76">
        <f t="shared" si="92"/>
        <v>99280.170000000013</v>
      </c>
      <c r="AJ95" s="82"/>
      <c r="AK95" s="82"/>
      <c r="AL95" s="82"/>
      <c r="AM95" s="83">
        <v>17</v>
      </c>
      <c r="AN95" s="78">
        <f t="shared" si="67"/>
        <v>6685.5333333333328</v>
      </c>
      <c r="AO95" s="83"/>
      <c r="AP95" s="78">
        <f t="shared" si="68"/>
        <v>0</v>
      </c>
      <c r="AQ95" s="78">
        <f t="shared" ref="AQ95:AQ101" si="101">AM95+AO95</f>
        <v>17</v>
      </c>
      <c r="AR95" s="78">
        <f t="shared" si="79"/>
        <v>6685.5333333333328</v>
      </c>
      <c r="AS95" s="83"/>
      <c r="AT95" s="78">
        <f t="shared" si="69"/>
        <v>0</v>
      </c>
      <c r="AU95" s="83"/>
      <c r="AV95" s="78">
        <f t="shared" si="70"/>
        <v>0</v>
      </c>
      <c r="AW95" s="77">
        <f t="shared" si="71"/>
        <v>0</v>
      </c>
      <c r="AX95" s="78">
        <f t="shared" si="72"/>
        <v>0</v>
      </c>
      <c r="AY95" s="77">
        <f t="shared" si="73"/>
        <v>17</v>
      </c>
      <c r="AZ95" s="78">
        <f t="shared" si="74"/>
        <v>6685.5333333333328</v>
      </c>
      <c r="BA95" s="84" t="s">
        <v>210</v>
      </c>
      <c r="BB95" s="85">
        <v>1</v>
      </c>
      <c r="BC95" s="84"/>
      <c r="BD95" s="85"/>
      <c r="BE95" s="78">
        <f t="shared" si="75"/>
        <v>8848.5</v>
      </c>
      <c r="BF95" s="70"/>
      <c r="BG95" s="70"/>
      <c r="BH95" s="70"/>
      <c r="BI95" s="76">
        <f t="shared" si="76"/>
        <v>0</v>
      </c>
      <c r="BJ95" s="76">
        <f t="shared" si="100"/>
        <v>17</v>
      </c>
      <c r="BK95" s="76">
        <f t="shared" si="82"/>
        <v>27076.410000000003</v>
      </c>
      <c r="BL95" s="76"/>
      <c r="BM95" s="76">
        <f t="shared" si="81"/>
        <v>0</v>
      </c>
      <c r="BN95" s="76">
        <f t="shared" si="99"/>
        <v>17</v>
      </c>
      <c r="BO95" s="76">
        <f t="shared" ref="BO95:BO98" si="102">(AE95+AF95)*35%</f>
        <v>31589.145</v>
      </c>
      <c r="BP95" s="76"/>
      <c r="BQ95" s="101">
        <f t="shared" si="77"/>
        <v>0</v>
      </c>
      <c r="BR95" s="76">
        <f t="shared" si="78"/>
        <v>74199.588333333333</v>
      </c>
      <c r="BS95" s="76">
        <f t="shared" si="94"/>
        <v>81229.23000000001</v>
      </c>
      <c r="BT95" s="76">
        <f t="shared" si="95"/>
        <v>42610.443333333336</v>
      </c>
      <c r="BU95" s="76">
        <f t="shared" si="96"/>
        <v>49640.085000000006</v>
      </c>
      <c r="BV95" s="76">
        <f t="shared" si="97"/>
        <v>173479.75833333336</v>
      </c>
      <c r="BW95" s="173">
        <f t="shared" si="98"/>
        <v>2081757.1000000003</v>
      </c>
      <c r="BX95" s="1"/>
      <c r="BY95" s="131"/>
    </row>
    <row r="96" spans="1:77" s="2" customFormat="1" ht="19.5" customHeight="1" x14ac:dyDescent="0.3">
      <c r="A96" s="79">
        <v>72</v>
      </c>
      <c r="B96" s="69" t="s">
        <v>125</v>
      </c>
      <c r="C96" s="69" t="s">
        <v>222</v>
      </c>
      <c r="D96" s="70" t="s">
        <v>82</v>
      </c>
      <c r="E96" s="71" t="s">
        <v>126</v>
      </c>
      <c r="F96" s="86">
        <v>65</v>
      </c>
      <c r="G96" s="87">
        <v>42971</v>
      </c>
      <c r="H96" s="87">
        <v>44797</v>
      </c>
      <c r="I96" s="86" t="s">
        <v>185</v>
      </c>
      <c r="J96" s="70" t="s">
        <v>71</v>
      </c>
      <c r="K96" s="70" t="s">
        <v>110</v>
      </c>
      <c r="L96" s="74">
        <v>24.02</v>
      </c>
      <c r="M96" s="74">
        <v>4.32</v>
      </c>
      <c r="N96" s="108">
        <v>17697</v>
      </c>
      <c r="O96" s="76">
        <f t="shared" si="59"/>
        <v>76451.040000000008</v>
      </c>
      <c r="P96" s="70">
        <v>1</v>
      </c>
      <c r="Q96" s="70"/>
      <c r="R96" s="70"/>
      <c r="S96" s="70"/>
      <c r="T96" s="70"/>
      <c r="U96" s="70"/>
      <c r="V96" s="70">
        <f t="shared" si="65"/>
        <v>1</v>
      </c>
      <c r="W96" s="70">
        <f t="shared" si="64"/>
        <v>0</v>
      </c>
      <c r="X96" s="70">
        <f t="shared" si="66"/>
        <v>0</v>
      </c>
      <c r="Y96" s="76">
        <f t="shared" si="83"/>
        <v>4247.2800000000007</v>
      </c>
      <c r="Z96" s="76">
        <f t="shared" si="84"/>
        <v>0</v>
      </c>
      <c r="AA96" s="76">
        <f t="shared" si="85"/>
        <v>0</v>
      </c>
      <c r="AB96" s="76">
        <f t="shared" si="86"/>
        <v>0</v>
      </c>
      <c r="AC96" s="76">
        <f t="shared" si="87"/>
        <v>0</v>
      </c>
      <c r="AD96" s="76">
        <f t="shared" si="88"/>
        <v>0</v>
      </c>
      <c r="AE96" s="76">
        <f t="shared" si="89"/>
        <v>4247.2800000000007</v>
      </c>
      <c r="AF96" s="76">
        <f t="shared" si="90"/>
        <v>1061.8200000000002</v>
      </c>
      <c r="AG96" s="101">
        <f t="shared" si="62"/>
        <v>530.91000000000008</v>
      </c>
      <c r="AH96" s="76">
        <f t="shared" si="91"/>
        <v>0</v>
      </c>
      <c r="AI96" s="76">
        <f t="shared" si="92"/>
        <v>5840.0100000000011</v>
      </c>
      <c r="AJ96" s="84"/>
      <c r="AK96" s="84"/>
      <c r="AL96" s="84"/>
      <c r="AM96" s="83"/>
      <c r="AN96" s="78">
        <f t="shared" si="67"/>
        <v>0</v>
      </c>
      <c r="AO96" s="83"/>
      <c r="AP96" s="78">
        <f t="shared" si="68"/>
        <v>0</v>
      </c>
      <c r="AQ96" s="78">
        <f t="shared" si="101"/>
        <v>0</v>
      </c>
      <c r="AR96" s="78">
        <f t="shared" si="79"/>
        <v>0</v>
      </c>
      <c r="AS96" s="83"/>
      <c r="AT96" s="78">
        <f t="shared" si="69"/>
        <v>0</v>
      </c>
      <c r="AU96" s="83"/>
      <c r="AV96" s="78">
        <f t="shared" si="70"/>
        <v>0</v>
      </c>
      <c r="AW96" s="77">
        <f t="shared" si="71"/>
        <v>0</v>
      </c>
      <c r="AX96" s="78">
        <f t="shared" si="72"/>
        <v>0</v>
      </c>
      <c r="AY96" s="77">
        <f t="shared" si="73"/>
        <v>0</v>
      </c>
      <c r="AZ96" s="78">
        <f t="shared" si="74"/>
        <v>0</v>
      </c>
      <c r="BA96" s="84"/>
      <c r="BB96" s="85"/>
      <c r="BC96" s="84"/>
      <c r="BD96" s="85"/>
      <c r="BE96" s="78">
        <f t="shared" si="75"/>
        <v>0</v>
      </c>
      <c r="BF96" s="70"/>
      <c r="BG96" s="70"/>
      <c r="BH96" s="70"/>
      <c r="BI96" s="76">
        <f t="shared" si="76"/>
        <v>0</v>
      </c>
      <c r="BJ96" s="76">
        <f t="shared" si="100"/>
        <v>1</v>
      </c>
      <c r="BK96" s="76">
        <f t="shared" si="82"/>
        <v>1592.73</v>
      </c>
      <c r="BL96" s="76"/>
      <c r="BM96" s="76">
        <f t="shared" si="81"/>
        <v>0</v>
      </c>
      <c r="BN96" s="76">
        <f t="shared" si="99"/>
        <v>1</v>
      </c>
      <c r="BO96" s="76">
        <f t="shared" si="102"/>
        <v>1858.1849999999999</v>
      </c>
      <c r="BP96" s="76"/>
      <c r="BQ96" s="101">
        <f t="shared" si="77"/>
        <v>0</v>
      </c>
      <c r="BR96" s="76">
        <f t="shared" si="78"/>
        <v>3450.915</v>
      </c>
      <c r="BS96" s="76">
        <f t="shared" si="94"/>
        <v>4778.1900000000005</v>
      </c>
      <c r="BT96" s="76">
        <f t="shared" si="95"/>
        <v>1592.73</v>
      </c>
      <c r="BU96" s="76">
        <f t="shared" si="96"/>
        <v>2920.0050000000001</v>
      </c>
      <c r="BV96" s="76">
        <f t="shared" si="97"/>
        <v>9290.9250000000011</v>
      </c>
      <c r="BW96" s="173">
        <f t="shared" si="98"/>
        <v>111491.1</v>
      </c>
      <c r="BX96" s="1"/>
    </row>
    <row r="97" spans="1:76" s="3" customFormat="1" ht="19.5" customHeight="1" x14ac:dyDescent="0.3">
      <c r="A97" s="68">
        <v>73</v>
      </c>
      <c r="B97" s="48" t="s">
        <v>125</v>
      </c>
      <c r="C97" s="48" t="s">
        <v>425</v>
      </c>
      <c r="D97" s="43" t="s">
        <v>82</v>
      </c>
      <c r="E97" s="93" t="s">
        <v>126</v>
      </c>
      <c r="F97" s="86">
        <v>65</v>
      </c>
      <c r="G97" s="87">
        <v>42971</v>
      </c>
      <c r="H97" s="87">
        <v>44797</v>
      </c>
      <c r="I97" s="86" t="s">
        <v>185</v>
      </c>
      <c r="J97" s="43" t="s">
        <v>71</v>
      </c>
      <c r="K97" s="43" t="s">
        <v>110</v>
      </c>
      <c r="L97" s="89">
        <v>24.02</v>
      </c>
      <c r="M97" s="89">
        <v>4.32</v>
      </c>
      <c r="N97" s="108">
        <v>17697</v>
      </c>
      <c r="O97" s="76">
        <f t="shared" si="59"/>
        <v>76451.040000000008</v>
      </c>
      <c r="P97" s="43">
        <v>4</v>
      </c>
      <c r="Q97" s="43"/>
      <c r="R97" s="43"/>
      <c r="S97" s="43"/>
      <c r="T97" s="43"/>
      <c r="U97" s="43"/>
      <c r="V97" s="70">
        <f t="shared" si="65"/>
        <v>4</v>
      </c>
      <c r="W97" s="70">
        <f t="shared" si="64"/>
        <v>0</v>
      </c>
      <c r="X97" s="70">
        <f t="shared" si="66"/>
        <v>0</v>
      </c>
      <c r="Y97" s="76">
        <f t="shared" si="83"/>
        <v>16989.120000000003</v>
      </c>
      <c r="Z97" s="76">
        <f t="shared" si="84"/>
        <v>0</v>
      </c>
      <c r="AA97" s="76">
        <f t="shared" si="85"/>
        <v>0</v>
      </c>
      <c r="AB97" s="76">
        <f t="shared" si="86"/>
        <v>0</v>
      </c>
      <c r="AC97" s="76">
        <f t="shared" si="87"/>
        <v>0</v>
      </c>
      <c r="AD97" s="76">
        <f t="shared" si="88"/>
        <v>0</v>
      </c>
      <c r="AE97" s="76">
        <f t="shared" si="89"/>
        <v>16989.120000000003</v>
      </c>
      <c r="AF97" s="76">
        <f t="shared" si="90"/>
        <v>4247.2800000000007</v>
      </c>
      <c r="AG97" s="76">
        <f t="shared" si="62"/>
        <v>2123.6400000000003</v>
      </c>
      <c r="AH97" s="76">
        <f t="shared" si="91"/>
        <v>0</v>
      </c>
      <c r="AI97" s="76">
        <f t="shared" si="92"/>
        <v>23360.040000000005</v>
      </c>
      <c r="AJ97" s="100"/>
      <c r="AK97" s="100"/>
      <c r="AL97" s="100"/>
      <c r="AM97" s="100"/>
      <c r="AN97" s="78">
        <f t="shared" si="67"/>
        <v>0</v>
      </c>
      <c r="AO97" s="99"/>
      <c r="AP97" s="78">
        <f t="shared" si="68"/>
        <v>0</v>
      </c>
      <c r="AQ97" s="78">
        <f t="shared" si="101"/>
        <v>0</v>
      </c>
      <c r="AR97" s="78">
        <f t="shared" si="79"/>
        <v>0</v>
      </c>
      <c r="AS97" s="99"/>
      <c r="AT97" s="78">
        <f t="shared" si="69"/>
        <v>0</v>
      </c>
      <c r="AU97" s="99"/>
      <c r="AV97" s="78">
        <f t="shared" si="70"/>
        <v>0</v>
      </c>
      <c r="AW97" s="77">
        <f t="shared" si="71"/>
        <v>0</v>
      </c>
      <c r="AX97" s="78">
        <f t="shared" si="72"/>
        <v>0</v>
      </c>
      <c r="AY97" s="77">
        <f t="shared" si="73"/>
        <v>0</v>
      </c>
      <c r="AZ97" s="78">
        <f t="shared" si="74"/>
        <v>0</v>
      </c>
      <c r="BA97" s="100"/>
      <c r="BB97" s="177"/>
      <c r="BC97" s="177"/>
      <c r="BD97" s="177"/>
      <c r="BE97" s="78">
        <f t="shared" si="75"/>
        <v>0</v>
      </c>
      <c r="BF97" s="43"/>
      <c r="BG97" s="43"/>
      <c r="BH97" s="43"/>
      <c r="BI97" s="76">
        <f t="shared" si="76"/>
        <v>0</v>
      </c>
      <c r="BJ97" s="101">
        <f t="shared" si="100"/>
        <v>4</v>
      </c>
      <c r="BK97" s="101">
        <f t="shared" si="82"/>
        <v>6370.92</v>
      </c>
      <c r="BL97" s="101"/>
      <c r="BM97" s="101">
        <f t="shared" si="81"/>
        <v>0</v>
      </c>
      <c r="BN97" s="76">
        <f t="shared" si="99"/>
        <v>4</v>
      </c>
      <c r="BO97" s="76">
        <f t="shared" si="102"/>
        <v>7432.74</v>
      </c>
      <c r="BP97" s="76">
        <v>4</v>
      </c>
      <c r="BQ97" s="101">
        <f t="shared" si="77"/>
        <v>1573.1111111111111</v>
      </c>
      <c r="BR97" s="76">
        <f t="shared" si="78"/>
        <v>15376.771111111111</v>
      </c>
      <c r="BS97" s="76">
        <f t="shared" si="94"/>
        <v>20685.871111111112</v>
      </c>
      <c r="BT97" s="76">
        <f t="shared" si="95"/>
        <v>6370.92</v>
      </c>
      <c r="BU97" s="76">
        <f t="shared" si="96"/>
        <v>11680.02</v>
      </c>
      <c r="BV97" s="76">
        <f t="shared" si="97"/>
        <v>38736.811111111114</v>
      </c>
      <c r="BW97" s="173">
        <f t="shared" si="98"/>
        <v>464841.7333333334</v>
      </c>
      <c r="BX97" s="136"/>
    </row>
    <row r="98" spans="1:76" s="3" customFormat="1" ht="19.5" customHeight="1" x14ac:dyDescent="0.3">
      <c r="A98" s="158">
        <v>1</v>
      </c>
      <c r="B98" s="69" t="s">
        <v>125</v>
      </c>
      <c r="C98" s="69" t="s">
        <v>262</v>
      </c>
      <c r="D98" s="70" t="s">
        <v>82</v>
      </c>
      <c r="E98" s="71" t="s">
        <v>126</v>
      </c>
      <c r="F98" s="86">
        <v>65</v>
      </c>
      <c r="G98" s="87">
        <v>42971</v>
      </c>
      <c r="H98" s="87">
        <v>44797</v>
      </c>
      <c r="I98" s="86" t="s">
        <v>185</v>
      </c>
      <c r="J98" s="70" t="s">
        <v>71</v>
      </c>
      <c r="K98" s="70" t="s">
        <v>110</v>
      </c>
      <c r="L98" s="74">
        <v>24.02</v>
      </c>
      <c r="M98" s="74">
        <v>4.32</v>
      </c>
      <c r="N98" s="75">
        <v>17697</v>
      </c>
      <c r="O98" s="76">
        <f t="shared" si="59"/>
        <v>76451.040000000008</v>
      </c>
      <c r="P98" s="70"/>
      <c r="Q98" s="70"/>
      <c r="R98" s="70"/>
      <c r="S98" s="70"/>
      <c r="T98" s="70">
        <v>1</v>
      </c>
      <c r="U98" s="70"/>
      <c r="V98" s="70">
        <f t="shared" si="65"/>
        <v>0</v>
      </c>
      <c r="W98" s="70">
        <f t="shared" si="64"/>
        <v>1</v>
      </c>
      <c r="X98" s="70">
        <f t="shared" si="66"/>
        <v>0</v>
      </c>
      <c r="Y98" s="76">
        <f t="shared" si="83"/>
        <v>0</v>
      </c>
      <c r="Z98" s="76">
        <f t="shared" si="84"/>
        <v>0</v>
      </c>
      <c r="AA98" s="76">
        <f t="shared" si="85"/>
        <v>0</v>
      </c>
      <c r="AB98" s="76">
        <f t="shared" si="86"/>
        <v>0</v>
      </c>
      <c r="AC98" s="76">
        <f t="shared" si="87"/>
        <v>4247.2800000000007</v>
      </c>
      <c r="AD98" s="76">
        <f t="shared" si="88"/>
        <v>0</v>
      </c>
      <c r="AE98" s="76">
        <f t="shared" si="89"/>
        <v>4247.2800000000007</v>
      </c>
      <c r="AF98" s="76">
        <f t="shared" si="90"/>
        <v>1061.8200000000002</v>
      </c>
      <c r="AG98" s="76">
        <f t="shared" si="62"/>
        <v>530.91000000000008</v>
      </c>
      <c r="AH98" s="76">
        <f t="shared" si="91"/>
        <v>196.63333333333333</v>
      </c>
      <c r="AI98" s="76">
        <f t="shared" si="92"/>
        <v>6036.6433333333343</v>
      </c>
      <c r="AJ98" s="84"/>
      <c r="AK98" s="84"/>
      <c r="AL98" s="84"/>
      <c r="AM98" s="83"/>
      <c r="AN98" s="78">
        <f t="shared" si="67"/>
        <v>0</v>
      </c>
      <c r="AO98" s="83"/>
      <c r="AP98" s="78">
        <f t="shared" si="68"/>
        <v>0</v>
      </c>
      <c r="AQ98" s="78">
        <f t="shared" si="101"/>
        <v>0</v>
      </c>
      <c r="AR98" s="78">
        <f t="shared" si="79"/>
        <v>0</v>
      </c>
      <c r="AS98" s="83"/>
      <c r="AT98" s="78">
        <f t="shared" si="69"/>
        <v>0</v>
      </c>
      <c r="AU98" s="83"/>
      <c r="AV98" s="78">
        <f t="shared" si="70"/>
        <v>0</v>
      </c>
      <c r="AW98" s="77">
        <f t="shared" si="71"/>
        <v>0</v>
      </c>
      <c r="AX98" s="78">
        <f t="shared" si="72"/>
        <v>0</v>
      </c>
      <c r="AY98" s="77">
        <f t="shared" si="73"/>
        <v>0</v>
      </c>
      <c r="AZ98" s="78">
        <f t="shared" si="74"/>
        <v>0</v>
      </c>
      <c r="BA98" s="84"/>
      <c r="BB98" s="85"/>
      <c r="BC98" s="84"/>
      <c r="BD98" s="85"/>
      <c r="BE98" s="78">
        <f t="shared" si="75"/>
        <v>0</v>
      </c>
      <c r="BF98" s="70"/>
      <c r="BG98" s="70"/>
      <c r="BH98" s="70"/>
      <c r="BI98" s="76">
        <f t="shared" si="76"/>
        <v>0</v>
      </c>
      <c r="BJ98" s="76"/>
      <c r="BK98" s="76">
        <f>(O98/18*BJ98)*30%</f>
        <v>0</v>
      </c>
      <c r="BL98" s="76"/>
      <c r="BM98" s="76">
        <f t="shared" si="81"/>
        <v>0</v>
      </c>
      <c r="BN98" s="76">
        <f t="shared" si="99"/>
        <v>1</v>
      </c>
      <c r="BO98" s="76">
        <f t="shared" si="102"/>
        <v>1858.1849999999999</v>
      </c>
      <c r="BP98" s="76"/>
      <c r="BQ98" s="101">
        <f t="shared" si="77"/>
        <v>0</v>
      </c>
      <c r="BR98" s="76">
        <f t="shared" si="78"/>
        <v>1858.1849999999999</v>
      </c>
      <c r="BS98" s="76">
        <f t="shared" si="94"/>
        <v>4974.8233333333337</v>
      </c>
      <c r="BT98" s="76">
        <f t="shared" si="95"/>
        <v>0</v>
      </c>
      <c r="BU98" s="76">
        <f t="shared" si="96"/>
        <v>2920.0050000000001</v>
      </c>
      <c r="BV98" s="76">
        <f t="shared" si="97"/>
        <v>7894.8283333333347</v>
      </c>
      <c r="BW98" s="173">
        <f t="shared" si="98"/>
        <v>94737.940000000017</v>
      </c>
      <c r="BX98" s="1"/>
    </row>
    <row r="99" spans="1:76" s="135" customFormat="1" ht="19.5" customHeight="1" x14ac:dyDescent="0.3">
      <c r="A99" s="158">
        <v>2</v>
      </c>
      <c r="B99" s="108" t="s">
        <v>167</v>
      </c>
      <c r="C99" s="48" t="s">
        <v>60</v>
      </c>
      <c r="D99" s="43" t="s">
        <v>61</v>
      </c>
      <c r="E99" s="93" t="s">
        <v>95</v>
      </c>
      <c r="F99" s="97">
        <v>77</v>
      </c>
      <c r="G99" s="98">
        <v>43335</v>
      </c>
      <c r="H99" s="88">
        <v>45161</v>
      </c>
      <c r="I99" s="97" t="s">
        <v>182</v>
      </c>
      <c r="J99" s="43" t="s">
        <v>58</v>
      </c>
      <c r="K99" s="43" t="s">
        <v>64</v>
      </c>
      <c r="L99" s="89">
        <v>35</v>
      </c>
      <c r="M99" s="43">
        <v>5.41</v>
      </c>
      <c r="N99" s="75">
        <v>17697</v>
      </c>
      <c r="O99" s="76">
        <f t="shared" si="59"/>
        <v>95740.77</v>
      </c>
      <c r="P99" s="43"/>
      <c r="Q99" s="43">
        <v>10</v>
      </c>
      <c r="R99" s="43">
        <v>3</v>
      </c>
      <c r="S99" s="43">
        <v>8</v>
      </c>
      <c r="T99" s="43">
        <v>3</v>
      </c>
      <c r="U99" s="43"/>
      <c r="V99" s="70">
        <f t="shared" si="65"/>
        <v>8</v>
      </c>
      <c r="W99" s="70">
        <f t="shared" si="64"/>
        <v>13</v>
      </c>
      <c r="X99" s="70">
        <f t="shared" si="66"/>
        <v>3</v>
      </c>
      <c r="Y99" s="76">
        <f t="shared" si="83"/>
        <v>0</v>
      </c>
      <c r="Z99" s="76">
        <f t="shared" si="84"/>
        <v>53189.316666666673</v>
      </c>
      <c r="AA99" s="76">
        <f t="shared" si="85"/>
        <v>15956.795000000002</v>
      </c>
      <c r="AB99" s="76">
        <f t="shared" si="86"/>
        <v>42551.453333333338</v>
      </c>
      <c r="AC99" s="76">
        <f t="shared" si="87"/>
        <v>15956.795000000002</v>
      </c>
      <c r="AD99" s="76">
        <f t="shared" si="88"/>
        <v>0</v>
      </c>
      <c r="AE99" s="76">
        <f t="shared" si="89"/>
        <v>127654.36000000002</v>
      </c>
      <c r="AF99" s="76">
        <f t="shared" si="90"/>
        <v>31913.590000000004</v>
      </c>
      <c r="AG99" s="76">
        <f t="shared" si="62"/>
        <v>15956.795000000002</v>
      </c>
      <c r="AH99" s="76">
        <f t="shared" si="91"/>
        <v>2162.9666666666667</v>
      </c>
      <c r="AI99" s="76">
        <f t="shared" si="92"/>
        <v>177687.71166666667</v>
      </c>
      <c r="AJ99" s="82"/>
      <c r="AK99" s="82"/>
      <c r="AL99" s="82"/>
      <c r="AM99" s="99"/>
      <c r="AN99" s="78">
        <f t="shared" si="67"/>
        <v>0</v>
      </c>
      <c r="AO99" s="99">
        <v>5</v>
      </c>
      <c r="AP99" s="78">
        <f t="shared" si="68"/>
        <v>2457.9166666666665</v>
      </c>
      <c r="AQ99" s="78">
        <f t="shared" si="101"/>
        <v>5</v>
      </c>
      <c r="AR99" s="78">
        <f t="shared" si="79"/>
        <v>2457.9166666666665</v>
      </c>
      <c r="AS99" s="99">
        <v>14.5</v>
      </c>
      <c r="AT99" s="78">
        <f t="shared" si="69"/>
        <v>7127.958333333333</v>
      </c>
      <c r="AU99" s="99"/>
      <c r="AV99" s="78">
        <f t="shared" si="70"/>
        <v>0</v>
      </c>
      <c r="AW99" s="77">
        <f t="shared" si="71"/>
        <v>14.5</v>
      </c>
      <c r="AX99" s="78">
        <f t="shared" si="72"/>
        <v>7127.958333333333</v>
      </c>
      <c r="AY99" s="77">
        <f t="shared" si="73"/>
        <v>19.5</v>
      </c>
      <c r="AZ99" s="78">
        <f t="shared" si="74"/>
        <v>9585.875</v>
      </c>
      <c r="BA99" s="100"/>
      <c r="BB99" s="177"/>
      <c r="BC99" s="100"/>
      <c r="BD99" s="177"/>
      <c r="BE99" s="78">
        <f t="shared" si="75"/>
        <v>0</v>
      </c>
      <c r="BF99" s="43"/>
      <c r="BG99" s="43"/>
      <c r="BH99" s="43"/>
      <c r="BI99" s="76">
        <f t="shared" si="76"/>
        <v>0</v>
      </c>
      <c r="BJ99" s="76">
        <f>V99+W99+X99</f>
        <v>24</v>
      </c>
      <c r="BK99" s="76">
        <f>(O99/18*BJ99)*1.25*30%</f>
        <v>47870.385000000002</v>
      </c>
      <c r="BL99" s="101"/>
      <c r="BM99" s="101">
        <f t="shared" si="81"/>
        <v>0</v>
      </c>
      <c r="BN99" s="76">
        <f t="shared" si="99"/>
        <v>24</v>
      </c>
      <c r="BO99" s="76">
        <f t="shared" ref="BO99:BO104" si="103">(AE99+AF99)*40%</f>
        <v>63827.180000000008</v>
      </c>
      <c r="BP99" s="76"/>
      <c r="BQ99" s="101">
        <f t="shared" si="77"/>
        <v>0</v>
      </c>
      <c r="BR99" s="76">
        <f t="shared" si="78"/>
        <v>121283.44</v>
      </c>
      <c r="BS99" s="76">
        <f t="shared" si="94"/>
        <v>145774.1216666667</v>
      </c>
      <c r="BT99" s="76">
        <f t="shared" si="95"/>
        <v>57456.26</v>
      </c>
      <c r="BU99" s="76">
        <f t="shared" si="96"/>
        <v>95740.770000000019</v>
      </c>
      <c r="BV99" s="76">
        <f t="shared" si="97"/>
        <v>298971.15166666667</v>
      </c>
      <c r="BW99" s="173">
        <f t="shared" si="98"/>
        <v>3587653.8200000003</v>
      </c>
      <c r="BX99" s="3" t="s">
        <v>266</v>
      </c>
    </row>
    <row r="100" spans="1:76" s="3" customFormat="1" ht="19.5" customHeight="1" x14ac:dyDescent="0.3">
      <c r="A100" s="158">
        <v>3</v>
      </c>
      <c r="B100" s="108" t="s">
        <v>167</v>
      </c>
      <c r="C100" s="48" t="s">
        <v>400</v>
      </c>
      <c r="D100" s="43" t="s">
        <v>61</v>
      </c>
      <c r="E100" s="93" t="s">
        <v>95</v>
      </c>
      <c r="F100" s="97">
        <v>77</v>
      </c>
      <c r="G100" s="98">
        <v>43335</v>
      </c>
      <c r="H100" s="88">
        <v>45161</v>
      </c>
      <c r="I100" s="97" t="s">
        <v>182</v>
      </c>
      <c r="J100" s="43" t="s">
        <v>58</v>
      </c>
      <c r="K100" s="43" t="s">
        <v>64</v>
      </c>
      <c r="L100" s="89">
        <v>35</v>
      </c>
      <c r="M100" s="43">
        <v>5.41</v>
      </c>
      <c r="N100" s="75">
        <v>17697</v>
      </c>
      <c r="O100" s="76">
        <f t="shared" si="59"/>
        <v>95740.77</v>
      </c>
      <c r="P100" s="43"/>
      <c r="Q100" s="43">
        <v>1</v>
      </c>
      <c r="R100" s="43"/>
      <c r="S100" s="43"/>
      <c r="T100" s="43"/>
      <c r="U100" s="43"/>
      <c r="V100" s="70">
        <f t="shared" si="65"/>
        <v>0</v>
      </c>
      <c r="W100" s="70">
        <f t="shared" ref="W100:W131" si="104">SUM(Q100+T100)</f>
        <v>1</v>
      </c>
      <c r="X100" s="70">
        <f t="shared" si="66"/>
        <v>0</v>
      </c>
      <c r="Y100" s="76">
        <f t="shared" si="83"/>
        <v>0</v>
      </c>
      <c r="Z100" s="76">
        <f t="shared" si="84"/>
        <v>5318.9316666666673</v>
      </c>
      <c r="AA100" s="76">
        <f t="shared" si="85"/>
        <v>0</v>
      </c>
      <c r="AB100" s="76">
        <f t="shared" si="86"/>
        <v>0</v>
      </c>
      <c r="AC100" s="76">
        <f t="shared" si="87"/>
        <v>0</v>
      </c>
      <c r="AD100" s="76">
        <f t="shared" si="88"/>
        <v>0</v>
      </c>
      <c r="AE100" s="76">
        <f t="shared" si="89"/>
        <v>5318.9316666666673</v>
      </c>
      <c r="AF100" s="76">
        <f t="shared" si="90"/>
        <v>1329.7329166666668</v>
      </c>
      <c r="AG100" s="101">
        <f t="shared" si="62"/>
        <v>664.86645833333341</v>
      </c>
      <c r="AH100" s="76">
        <f t="shared" si="91"/>
        <v>0</v>
      </c>
      <c r="AI100" s="76">
        <f t="shared" si="92"/>
        <v>7313.5310416666671</v>
      </c>
      <c r="AJ100" s="82"/>
      <c r="AK100" s="82"/>
      <c r="AL100" s="82"/>
      <c r="AM100" s="99"/>
      <c r="AN100" s="78">
        <f t="shared" si="67"/>
        <v>0</v>
      </c>
      <c r="AO100" s="99"/>
      <c r="AP100" s="78">
        <f t="shared" si="68"/>
        <v>0</v>
      </c>
      <c r="AQ100" s="78">
        <f t="shared" si="101"/>
        <v>0</v>
      </c>
      <c r="AR100" s="78">
        <f t="shared" si="79"/>
        <v>0</v>
      </c>
      <c r="AS100" s="99"/>
      <c r="AT100" s="78">
        <f t="shared" si="69"/>
        <v>0</v>
      </c>
      <c r="AU100" s="99"/>
      <c r="AV100" s="78">
        <f t="shared" si="70"/>
        <v>0</v>
      </c>
      <c r="AW100" s="77">
        <f t="shared" si="71"/>
        <v>0</v>
      </c>
      <c r="AX100" s="78">
        <f t="shared" si="72"/>
        <v>0</v>
      </c>
      <c r="AY100" s="77">
        <f t="shared" si="73"/>
        <v>0</v>
      </c>
      <c r="AZ100" s="78">
        <f t="shared" si="74"/>
        <v>0</v>
      </c>
      <c r="BA100" s="100"/>
      <c r="BB100" s="177"/>
      <c r="BC100" s="100"/>
      <c r="BD100" s="177"/>
      <c r="BE100" s="78">
        <f t="shared" si="75"/>
        <v>0</v>
      </c>
      <c r="BF100" s="43"/>
      <c r="BG100" s="43"/>
      <c r="BH100" s="43"/>
      <c r="BI100" s="76">
        <f t="shared" si="76"/>
        <v>0</v>
      </c>
      <c r="BJ100" s="76">
        <f>V100+W100+X100</f>
        <v>1</v>
      </c>
      <c r="BK100" s="76">
        <f>(O100/18*BJ100)*1.25*30%</f>
        <v>1994.5993750000002</v>
      </c>
      <c r="BL100" s="101"/>
      <c r="BM100" s="101">
        <f t="shared" si="81"/>
        <v>0</v>
      </c>
      <c r="BN100" s="76">
        <f t="shared" si="99"/>
        <v>1</v>
      </c>
      <c r="BO100" s="76">
        <f t="shared" si="103"/>
        <v>2659.4658333333336</v>
      </c>
      <c r="BP100" s="76"/>
      <c r="BQ100" s="101">
        <f t="shared" si="77"/>
        <v>0</v>
      </c>
      <c r="BR100" s="76">
        <f t="shared" si="78"/>
        <v>4654.0652083333334</v>
      </c>
      <c r="BS100" s="76">
        <f t="shared" si="94"/>
        <v>5983.7981250000012</v>
      </c>
      <c r="BT100" s="76">
        <f t="shared" si="95"/>
        <v>1994.5993750000002</v>
      </c>
      <c r="BU100" s="76">
        <f t="shared" si="96"/>
        <v>3989.1987500000005</v>
      </c>
      <c r="BV100" s="76">
        <f t="shared" si="97"/>
        <v>11967.596250000001</v>
      </c>
      <c r="BW100" s="173">
        <f t="shared" si="98"/>
        <v>143611.155</v>
      </c>
      <c r="BX100" s="3" t="s">
        <v>266</v>
      </c>
    </row>
    <row r="101" spans="1:76" s="3" customFormat="1" ht="19.5" customHeight="1" x14ac:dyDescent="0.3">
      <c r="A101" s="158">
        <v>4</v>
      </c>
      <c r="B101" s="181" t="s">
        <v>167</v>
      </c>
      <c r="C101" s="48" t="s">
        <v>480</v>
      </c>
      <c r="D101" s="70" t="s">
        <v>61</v>
      </c>
      <c r="E101" s="71" t="s">
        <v>95</v>
      </c>
      <c r="F101" s="86">
        <v>77</v>
      </c>
      <c r="G101" s="87">
        <v>43335</v>
      </c>
      <c r="H101" s="87">
        <v>45161</v>
      </c>
      <c r="I101" s="86" t="s">
        <v>182</v>
      </c>
      <c r="J101" s="70" t="s">
        <v>58</v>
      </c>
      <c r="K101" s="70" t="s">
        <v>64</v>
      </c>
      <c r="L101" s="74">
        <v>35</v>
      </c>
      <c r="M101" s="70">
        <v>5.41</v>
      </c>
      <c r="N101" s="75">
        <v>17697</v>
      </c>
      <c r="O101" s="76">
        <v>95740.77</v>
      </c>
      <c r="P101" s="70">
        <v>1</v>
      </c>
      <c r="Q101" s="70"/>
      <c r="R101" s="70"/>
      <c r="S101" s="70"/>
      <c r="T101" s="70"/>
      <c r="U101" s="70"/>
      <c r="V101" s="70">
        <f t="shared" ref="V101:V132" si="105">SUM(P101+S101)</f>
        <v>1</v>
      </c>
      <c r="W101" s="70">
        <f t="shared" si="104"/>
        <v>0</v>
      </c>
      <c r="X101" s="70">
        <f t="shared" ref="X101:X132" si="106">SUM(R101+U101)</f>
        <v>0</v>
      </c>
      <c r="Y101" s="76">
        <f t="shared" si="83"/>
        <v>5318.9316666666673</v>
      </c>
      <c r="Z101" s="76">
        <f t="shared" si="84"/>
        <v>0</v>
      </c>
      <c r="AA101" s="76">
        <f t="shared" si="85"/>
        <v>0</v>
      </c>
      <c r="AB101" s="76">
        <f t="shared" si="86"/>
        <v>0</v>
      </c>
      <c r="AC101" s="76">
        <f t="shared" si="87"/>
        <v>0</v>
      </c>
      <c r="AD101" s="76">
        <f t="shared" si="88"/>
        <v>0</v>
      </c>
      <c r="AE101" s="76">
        <f t="shared" si="89"/>
        <v>5318.9316666666673</v>
      </c>
      <c r="AF101" s="76">
        <f t="shared" si="90"/>
        <v>1329.7329166666668</v>
      </c>
      <c r="AG101" s="101">
        <f t="shared" si="62"/>
        <v>664.86645833333341</v>
      </c>
      <c r="AH101" s="76">
        <f t="shared" si="91"/>
        <v>0</v>
      </c>
      <c r="AI101" s="76">
        <f t="shared" si="92"/>
        <v>7313.5310416666671</v>
      </c>
      <c r="AJ101" s="100"/>
      <c r="AK101" s="82"/>
      <c r="AL101" s="82"/>
      <c r="AM101" s="83"/>
      <c r="AN101" s="78">
        <f t="shared" ref="AN101:AN130" si="107">N101/18*AM101*40%</f>
        <v>0</v>
      </c>
      <c r="AO101" s="83">
        <v>0</v>
      </c>
      <c r="AP101" s="78">
        <f t="shared" ref="AP101:AP130" si="108">N101/18*AO101*50%</f>
        <v>0</v>
      </c>
      <c r="AQ101" s="78">
        <f t="shared" si="101"/>
        <v>0</v>
      </c>
      <c r="AR101" s="78">
        <f t="shared" si="79"/>
        <v>0</v>
      </c>
      <c r="AS101" s="83"/>
      <c r="AT101" s="78">
        <f t="shared" ref="AT101:AT130" si="109">N101/18*AS101*50%</f>
        <v>0</v>
      </c>
      <c r="AU101" s="78"/>
      <c r="AV101" s="78">
        <f t="shared" ref="AV101:AV130" si="110">N101/18*AU101*40%</f>
        <v>0</v>
      </c>
      <c r="AW101" s="77">
        <f t="shared" ref="AW101:AW130" si="111">AS101+AU101</f>
        <v>0</v>
      </c>
      <c r="AX101" s="78">
        <f t="shared" ref="AX101:AX130" si="112">AT101+AV101</f>
        <v>0</v>
      </c>
      <c r="AY101" s="77">
        <f t="shared" ref="AY101:AY130" si="113">AQ101+AW101</f>
        <v>0</v>
      </c>
      <c r="AZ101" s="78">
        <f t="shared" ref="AZ101:AZ130" si="114">AR101+AX101</f>
        <v>0</v>
      </c>
      <c r="BA101" s="84"/>
      <c r="BB101" s="84"/>
      <c r="BC101" s="84"/>
      <c r="BD101" s="84"/>
      <c r="BE101" s="78">
        <f t="shared" ref="BE101:BE130" si="115">SUM(N101*BB101)*50%+(N101*BC101)*60%+(N101*BD101)*60%</f>
        <v>0</v>
      </c>
      <c r="BF101" s="70"/>
      <c r="BG101" s="70"/>
      <c r="BH101" s="70"/>
      <c r="BI101" s="76">
        <f t="shared" ref="BI101:BI130" si="116">SUM(N101*BF101*20%)+(N101*BG101)*30%</f>
        <v>0</v>
      </c>
      <c r="BJ101" s="76"/>
      <c r="BK101" s="76">
        <f>(O101/18*BJ101)*1.25*30%</f>
        <v>0</v>
      </c>
      <c r="BL101" s="76"/>
      <c r="BM101" s="76">
        <f t="shared" si="81"/>
        <v>0</v>
      </c>
      <c r="BN101" s="76">
        <f t="shared" si="99"/>
        <v>1</v>
      </c>
      <c r="BO101" s="76">
        <f t="shared" si="103"/>
        <v>2659.4658333333336</v>
      </c>
      <c r="BP101" s="76"/>
      <c r="BQ101" s="101">
        <f t="shared" ref="BQ101:BQ132" si="117">7079/18*BP101</f>
        <v>0</v>
      </c>
      <c r="BR101" s="76">
        <f t="shared" ref="BR101:BR132" si="118">AJ101+AK101+AL101+AZ101+BE101+BI101+BK101+BM101+BO101+BQ101</f>
        <v>2659.4658333333336</v>
      </c>
      <c r="BS101" s="76">
        <f t="shared" si="94"/>
        <v>5983.7981250000012</v>
      </c>
      <c r="BT101" s="76">
        <f t="shared" si="95"/>
        <v>0</v>
      </c>
      <c r="BU101" s="76">
        <f t="shared" si="96"/>
        <v>3989.1987500000005</v>
      </c>
      <c r="BV101" s="76">
        <f t="shared" si="97"/>
        <v>9972.9968750000007</v>
      </c>
      <c r="BW101" s="173">
        <f t="shared" si="98"/>
        <v>119675.96250000001</v>
      </c>
      <c r="BX101" s="11" t="s">
        <v>266</v>
      </c>
    </row>
    <row r="102" spans="1:76" s="135" customFormat="1" ht="19.5" customHeight="1" x14ac:dyDescent="0.3">
      <c r="A102" s="158">
        <v>5</v>
      </c>
      <c r="B102" s="48" t="s">
        <v>167</v>
      </c>
      <c r="C102" s="109" t="s">
        <v>426</v>
      </c>
      <c r="D102" s="43" t="s">
        <v>61</v>
      </c>
      <c r="E102" s="93" t="s">
        <v>95</v>
      </c>
      <c r="F102" s="97">
        <v>77</v>
      </c>
      <c r="G102" s="98">
        <v>43335</v>
      </c>
      <c r="H102" s="88">
        <v>45161</v>
      </c>
      <c r="I102" s="97" t="s">
        <v>182</v>
      </c>
      <c r="J102" s="43" t="s">
        <v>58</v>
      </c>
      <c r="K102" s="43" t="s">
        <v>64</v>
      </c>
      <c r="L102" s="89">
        <v>35</v>
      </c>
      <c r="M102" s="43">
        <v>5.41</v>
      </c>
      <c r="N102" s="108">
        <v>17697</v>
      </c>
      <c r="O102" s="76">
        <f t="shared" ref="O102:O130" si="119">N102*M102</f>
        <v>95740.77</v>
      </c>
      <c r="P102" s="43"/>
      <c r="Q102" s="43">
        <v>3</v>
      </c>
      <c r="R102" s="43"/>
      <c r="S102" s="43"/>
      <c r="T102" s="43"/>
      <c r="U102" s="43"/>
      <c r="V102" s="70">
        <f t="shared" si="105"/>
        <v>0</v>
      </c>
      <c r="W102" s="70">
        <f t="shared" si="104"/>
        <v>3</v>
      </c>
      <c r="X102" s="70">
        <f t="shared" si="106"/>
        <v>0</v>
      </c>
      <c r="Y102" s="76">
        <f t="shared" si="83"/>
        <v>0</v>
      </c>
      <c r="Z102" s="76">
        <f t="shared" si="84"/>
        <v>15956.795000000002</v>
      </c>
      <c r="AA102" s="76">
        <f t="shared" si="85"/>
        <v>0</v>
      </c>
      <c r="AB102" s="76">
        <f t="shared" si="86"/>
        <v>0</v>
      </c>
      <c r="AC102" s="76">
        <f t="shared" si="87"/>
        <v>0</v>
      </c>
      <c r="AD102" s="76">
        <f t="shared" si="88"/>
        <v>0</v>
      </c>
      <c r="AE102" s="76">
        <f t="shared" si="89"/>
        <v>15956.795000000002</v>
      </c>
      <c r="AF102" s="76">
        <f t="shared" si="90"/>
        <v>3989.1987500000005</v>
      </c>
      <c r="AG102" s="76">
        <f t="shared" si="62"/>
        <v>1994.5993750000002</v>
      </c>
      <c r="AH102" s="76">
        <f t="shared" si="91"/>
        <v>0</v>
      </c>
      <c r="AI102" s="76">
        <f t="shared" si="92"/>
        <v>21940.593125000003</v>
      </c>
      <c r="AJ102" s="100"/>
      <c r="AK102" s="100"/>
      <c r="AL102" s="100"/>
      <c r="AM102" s="99"/>
      <c r="AN102" s="78">
        <f t="shared" si="107"/>
        <v>0</v>
      </c>
      <c r="AO102" s="99"/>
      <c r="AP102" s="78">
        <f t="shared" si="108"/>
        <v>0</v>
      </c>
      <c r="AQ102" s="78"/>
      <c r="AR102" s="78">
        <f t="shared" si="79"/>
        <v>0</v>
      </c>
      <c r="AS102" s="99"/>
      <c r="AT102" s="78">
        <f t="shared" si="109"/>
        <v>0</v>
      </c>
      <c r="AU102" s="99"/>
      <c r="AV102" s="78">
        <f t="shared" si="110"/>
        <v>0</v>
      </c>
      <c r="AW102" s="77">
        <f t="shared" si="111"/>
        <v>0</v>
      </c>
      <c r="AX102" s="78">
        <f t="shared" si="112"/>
        <v>0</v>
      </c>
      <c r="AY102" s="77">
        <f t="shared" si="113"/>
        <v>0</v>
      </c>
      <c r="AZ102" s="78">
        <f t="shared" si="114"/>
        <v>0</v>
      </c>
      <c r="BA102" s="100"/>
      <c r="BB102" s="177"/>
      <c r="BC102" s="177"/>
      <c r="BD102" s="177"/>
      <c r="BE102" s="78">
        <f t="shared" si="115"/>
        <v>0</v>
      </c>
      <c r="BF102" s="43"/>
      <c r="BG102" s="43"/>
      <c r="BH102" s="43"/>
      <c r="BI102" s="76">
        <f t="shared" si="116"/>
        <v>0</v>
      </c>
      <c r="BJ102" s="101">
        <f>V102+W102+X102</f>
        <v>3</v>
      </c>
      <c r="BK102" s="101">
        <f>(O102/18*BJ102)*1.25*30%</f>
        <v>5983.7981250000003</v>
      </c>
      <c r="BL102" s="101"/>
      <c r="BM102" s="101"/>
      <c r="BN102" s="76">
        <f t="shared" si="99"/>
        <v>3</v>
      </c>
      <c r="BO102" s="76">
        <f t="shared" si="103"/>
        <v>7978.3975000000009</v>
      </c>
      <c r="BP102" s="76">
        <f>V102+W102+X102</f>
        <v>3</v>
      </c>
      <c r="BQ102" s="101">
        <f t="shared" si="117"/>
        <v>1179.8333333333333</v>
      </c>
      <c r="BR102" s="76">
        <f t="shared" si="118"/>
        <v>15142.028958333334</v>
      </c>
      <c r="BS102" s="76">
        <f t="shared" si="94"/>
        <v>19131.227708333336</v>
      </c>
      <c r="BT102" s="76">
        <f t="shared" si="95"/>
        <v>5983.7981250000003</v>
      </c>
      <c r="BU102" s="76">
        <f t="shared" si="96"/>
        <v>11967.596250000002</v>
      </c>
      <c r="BV102" s="76">
        <f t="shared" si="97"/>
        <v>37082.622083333335</v>
      </c>
      <c r="BW102" s="173">
        <f t="shared" si="98"/>
        <v>444991.46500000003</v>
      </c>
      <c r="BX102" s="3" t="s">
        <v>266</v>
      </c>
    </row>
    <row r="103" spans="1:76" s="11" customFormat="1" ht="19.5" customHeight="1" x14ac:dyDescent="0.3">
      <c r="A103" s="158">
        <v>6</v>
      </c>
      <c r="B103" s="197" t="s">
        <v>167</v>
      </c>
      <c r="C103" s="94" t="s">
        <v>408</v>
      </c>
      <c r="D103" s="95" t="s">
        <v>61</v>
      </c>
      <c r="E103" s="93" t="s">
        <v>95</v>
      </c>
      <c r="F103" s="206">
        <v>77</v>
      </c>
      <c r="G103" s="207">
        <v>43335</v>
      </c>
      <c r="H103" s="151">
        <v>45161</v>
      </c>
      <c r="I103" s="206" t="s">
        <v>182</v>
      </c>
      <c r="J103" s="43" t="s">
        <v>58</v>
      </c>
      <c r="K103" s="43" t="s">
        <v>64</v>
      </c>
      <c r="L103" s="89">
        <v>35</v>
      </c>
      <c r="M103" s="43">
        <v>5.41</v>
      </c>
      <c r="N103" s="75">
        <v>17697</v>
      </c>
      <c r="O103" s="76">
        <f t="shared" si="119"/>
        <v>95740.77</v>
      </c>
      <c r="P103" s="43"/>
      <c r="Q103" s="43"/>
      <c r="R103" s="43"/>
      <c r="S103" s="43"/>
      <c r="T103" s="43">
        <v>1</v>
      </c>
      <c r="U103" s="43"/>
      <c r="V103" s="70">
        <f t="shared" si="105"/>
        <v>0</v>
      </c>
      <c r="W103" s="70">
        <f t="shared" si="104"/>
        <v>1</v>
      </c>
      <c r="X103" s="70">
        <f t="shared" si="106"/>
        <v>0</v>
      </c>
      <c r="Y103" s="76">
        <f t="shared" si="83"/>
        <v>0</v>
      </c>
      <c r="Z103" s="76">
        <f t="shared" si="84"/>
        <v>0</v>
      </c>
      <c r="AA103" s="76">
        <f t="shared" si="85"/>
        <v>0</v>
      </c>
      <c r="AB103" s="76">
        <f t="shared" si="86"/>
        <v>0</v>
      </c>
      <c r="AC103" s="76">
        <f t="shared" si="87"/>
        <v>5318.9316666666673</v>
      </c>
      <c r="AD103" s="76">
        <f t="shared" si="88"/>
        <v>0</v>
      </c>
      <c r="AE103" s="76">
        <f t="shared" si="89"/>
        <v>5318.9316666666673</v>
      </c>
      <c r="AF103" s="76">
        <f t="shared" si="90"/>
        <v>1329.7329166666668</v>
      </c>
      <c r="AG103" s="76">
        <f t="shared" si="62"/>
        <v>664.86645833333341</v>
      </c>
      <c r="AH103" s="76">
        <f t="shared" si="91"/>
        <v>196.63333333333333</v>
      </c>
      <c r="AI103" s="76">
        <f t="shared" si="92"/>
        <v>7510.1643750000003</v>
      </c>
      <c r="AJ103" s="82"/>
      <c r="AK103" s="82"/>
      <c r="AL103" s="82"/>
      <c r="AM103" s="99"/>
      <c r="AN103" s="78">
        <f t="shared" si="107"/>
        <v>0</v>
      </c>
      <c r="AO103" s="99"/>
      <c r="AP103" s="78">
        <f t="shared" si="108"/>
        <v>0</v>
      </c>
      <c r="AQ103" s="78">
        <f t="shared" ref="AQ103:AQ108" si="120">AM103+AO103</f>
        <v>0</v>
      </c>
      <c r="AR103" s="78">
        <f t="shared" si="79"/>
        <v>0</v>
      </c>
      <c r="AS103" s="99"/>
      <c r="AT103" s="78">
        <f t="shared" si="109"/>
        <v>0</v>
      </c>
      <c r="AU103" s="99"/>
      <c r="AV103" s="78">
        <f t="shared" si="110"/>
        <v>0</v>
      </c>
      <c r="AW103" s="77">
        <f t="shared" si="111"/>
        <v>0</v>
      </c>
      <c r="AX103" s="78">
        <f t="shared" si="112"/>
        <v>0</v>
      </c>
      <c r="AY103" s="77">
        <f t="shared" si="113"/>
        <v>0</v>
      </c>
      <c r="AZ103" s="78">
        <f t="shared" si="114"/>
        <v>0</v>
      </c>
      <c r="BA103" s="100"/>
      <c r="BB103" s="177"/>
      <c r="BC103" s="100"/>
      <c r="BD103" s="177"/>
      <c r="BE103" s="78">
        <f t="shared" si="115"/>
        <v>0</v>
      </c>
      <c r="BF103" s="43"/>
      <c r="BG103" s="43"/>
      <c r="BH103" s="43"/>
      <c r="BI103" s="76">
        <f t="shared" si="116"/>
        <v>0</v>
      </c>
      <c r="BJ103" s="76"/>
      <c r="BK103" s="76">
        <f>(O103/18*BJ103)*1.25*30%</f>
        <v>0</v>
      </c>
      <c r="BL103" s="101"/>
      <c r="BM103" s="101">
        <f t="shared" ref="BM103:BM108" si="121">(O103/18*BL103)*30%</f>
        <v>0</v>
      </c>
      <c r="BN103" s="76">
        <f t="shared" si="99"/>
        <v>1</v>
      </c>
      <c r="BO103" s="76">
        <f t="shared" si="103"/>
        <v>2659.4658333333336</v>
      </c>
      <c r="BP103" s="76"/>
      <c r="BQ103" s="101">
        <f t="shared" si="117"/>
        <v>0</v>
      </c>
      <c r="BR103" s="76">
        <f t="shared" si="118"/>
        <v>2659.4658333333336</v>
      </c>
      <c r="BS103" s="76">
        <f t="shared" si="94"/>
        <v>6180.4314583333344</v>
      </c>
      <c r="BT103" s="76">
        <f t="shared" si="95"/>
        <v>0</v>
      </c>
      <c r="BU103" s="76">
        <f t="shared" si="96"/>
        <v>3989.1987500000005</v>
      </c>
      <c r="BV103" s="76">
        <f t="shared" si="97"/>
        <v>10169.630208333334</v>
      </c>
      <c r="BW103" s="173">
        <f t="shared" si="98"/>
        <v>122035.5625</v>
      </c>
      <c r="BX103" s="3" t="s">
        <v>266</v>
      </c>
    </row>
    <row r="104" spans="1:76" s="11" customFormat="1" ht="19.5" customHeight="1" x14ac:dyDescent="0.3">
      <c r="A104" s="158">
        <v>7</v>
      </c>
      <c r="B104" s="197" t="s">
        <v>167</v>
      </c>
      <c r="C104" s="94" t="s">
        <v>129</v>
      </c>
      <c r="D104" s="95" t="s">
        <v>61</v>
      </c>
      <c r="E104" s="93" t="s">
        <v>95</v>
      </c>
      <c r="F104" s="206">
        <v>77</v>
      </c>
      <c r="G104" s="207">
        <v>43335</v>
      </c>
      <c r="H104" s="151">
        <v>45161</v>
      </c>
      <c r="I104" s="206" t="s">
        <v>182</v>
      </c>
      <c r="J104" s="43" t="s">
        <v>58</v>
      </c>
      <c r="K104" s="43" t="s">
        <v>64</v>
      </c>
      <c r="L104" s="89">
        <v>35</v>
      </c>
      <c r="M104" s="43">
        <v>5.41</v>
      </c>
      <c r="N104" s="75">
        <v>17697</v>
      </c>
      <c r="O104" s="76">
        <f t="shared" si="119"/>
        <v>95740.77</v>
      </c>
      <c r="P104" s="43">
        <v>0</v>
      </c>
      <c r="Q104" s="43"/>
      <c r="R104" s="43"/>
      <c r="S104" s="43">
        <v>0</v>
      </c>
      <c r="T104" s="43">
        <v>1</v>
      </c>
      <c r="U104" s="43"/>
      <c r="V104" s="70">
        <f t="shared" si="105"/>
        <v>0</v>
      </c>
      <c r="W104" s="70">
        <f t="shared" si="104"/>
        <v>1</v>
      </c>
      <c r="X104" s="70">
        <f t="shared" si="106"/>
        <v>0</v>
      </c>
      <c r="Y104" s="76">
        <f t="shared" si="83"/>
        <v>0</v>
      </c>
      <c r="Z104" s="76">
        <f t="shared" si="84"/>
        <v>0</v>
      </c>
      <c r="AA104" s="76">
        <f t="shared" si="85"/>
        <v>0</v>
      </c>
      <c r="AB104" s="76">
        <f t="shared" si="86"/>
        <v>0</v>
      </c>
      <c r="AC104" s="76">
        <f t="shared" si="87"/>
        <v>5318.9316666666673</v>
      </c>
      <c r="AD104" s="76">
        <f t="shared" si="88"/>
        <v>0</v>
      </c>
      <c r="AE104" s="76">
        <f t="shared" si="89"/>
        <v>5318.9316666666673</v>
      </c>
      <c r="AF104" s="76">
        <f t="shared" si="90"/>
        <v>1329.7329166666668</v>
      </c>
      <c r="AG104" s="76">
        <f t="shared" si="62"/>
        <v>664.86645833333341</v>
      </c>
      <c r="AH104" s="76">
        <f t="shared" si="91"/>
        <v>196.63333333333333</v>
      </c>
      <c r="AI104" s="76">
        <f t="shared" si="92"/>
        <v>7510.1643750000003</v>
      </c>
      <c r="AJ104" s="100"/>
      <c r="AK104" s="100"/>
      <c r="AL104" s="100"/>
      <c r="AM104" s="99"/>
      <c r="AN104" s="78">
        <f t="shared" si="107"/>
        <v>0</v>
      </c>
      <c r="AO104" s="99"/>
      <c r="AP104" s="78">
        <f t="shared" si="108"/>
        <v>0</v>
      </c>
      <c r="AQ104" s="78">
        <f t="shared" si="120"/>
        <v>0</v>
      </c>
      <c r="AR104" s="78">
        <f t="shared" si="79"/>
        <v>0</v>
      </c>
      <c r="AS104" s="99"/>
      <c r="AT104" s="78">
        <f t="shared" si="109"/>
        <v>0</v>
      </c>
      <c r="AU104" s="99"/>
      <c r="AV104" s="78">
        <f t="shared" si="110"/>
        <v>0</v>
      </c>
      <c r="AW104" s="77">
        <f t="shared" si="111"/>
        <v>0</v>
      </c>
      <c r="AX104" s="78">
        <f t="shared" si="112"/>
        <v>0</v>
      </c>
      <c r="AY104" s="77">
        <f t="shared" si="113"/>
        <v>0</v>
      </c>
      <c r="AZ104" s="78">
        <f t="shared" si="114"/>
        <v>0</v>
      </c>
      <c r="BA104" s="100"/>
      <c r="BB104" s="177"/>
      <c r="BC104" s="100"/>
      <c r="BD104" s="177"/>
      <c r="BE104" s="78">
        <f t="shared" si="115"/>
        <v>0</v>
      </c>
      <c r="BF104" s="43"/>
      <c r="BG104" s="43"/>
      <c r="BH104" s="43"/>
      <c r="BI104" s="76">
        <f t="shared" si="116"/>
        <v>0</v>
      </c>
      <c r="BJ104" s="101"/>
      <c r="BK104" s="101">
        <f>(O104/18*BJ104)*30%</f>
        <v>0</v>
      </c>
      <c r="BL104" s="101"/>
      <c r="BM104" s="101">
        <f t="shared" si="121"/>
        <v>0</v>
      </c>
      <c r="BN104" s="76">
        <f t="shared" si="99"/>
        <v>1</v>
      </c>
      <c r="BO104" s="76">
        <f t="shared" si="103"/>
        <v>2659.4658333333336</v>
      </c>
      <c r="BP104" s="76"/>
      <c r="BQ104" s="101">
        <f t="shared" si="117"/>
        <v>0</v>
      </c>
      <c r="BR104" s="76">
        <f t="shared" si="118"/>
        <v>2659.4658333333336</v>
      </c>
      <c r="BS104" s="76">
        <f t="shared" si="94"/>
        <v>6180.4314583333344</v>
      </c>
      <c r="BT104" s="76">
        <f t="shared" si="95"/>
        <v>0</v>
      </c>
      <c r="BU104" s="76">
        <f t="shared" si="96"/>
        <v>3989.1987500000005</v>
      </c>
      <c r="BV104" s="76">
        <f t="shared" si="97"/>
        <v>10169.630208333334</v>
      </c>
      <c r="BW104" s="173">
        <f t="shared" si="98"/>
        <v>122035.5625</v>
      </c>
      <c r="BX104" s="3" t="s">
        <v>345</v>
      </c>
    </row>
    <row r="105" spans="1:76" s="11" customFormat="1" ht="19.5" customHeight="1" x14ac:dyDescent="0.3">
      <c r="A105" s="158">
        <v>8</v>
      </c>
      <c r="B105" s="197" t="s">
        <v>244</v>
      </c>
      <c r="C105" s="94" t="s">
        <v>168</v>
      </c>
      <c r="D105" s="95" t="s">
        <v>61</v>
      </c>
      <c r="E105" s="108" t="s">
        <v>164</v>
      </c>
      <c r="F105" s="80">
        <v>45</v>
      </c>
      <c r="G105" s="81">
        <v>42243</v>
      </c>
      <c r="H105" s="81">
        <v>44070</v>
      </c>
      <c r="I105" s="80" t="s">
        <v>185</v>
      </c>
      <c r="J105" s="43" t="s">
        <v>71</v>
      </c>
      <c r="K105" s="43" t="s">
        <v>72</v>
      </c>
      <c r="L105" s="89">
        <v>37</v>
      </c>
      <c r="M105" s="43">
        <v>5.2</v>
      </c>
      <c r="N105" s="75">
        <v>17697</v>
      </c>
      <c r="O105" s="76">
        <f t="shared" si="119"/>
        <v>92024.400000000009</v>
      </c>
      <c r="P105" s="43"/>
      <c r="Q105" s="43"/>
      <c r="R105" s="43"/>
      <c r="S105" s="43">
        <v>17</v>
      </c>
      <c r="T105" s="43"/>
      <c r="U105" s="43"/>
      <c r="V105" s="70">
        <f t="shared" si="105"/>
        <v>17</v>
      </c>
      <c r="W105" s="70">
        <f t="shared" si="104"/>
        <v>0</v>
      </c>
      <c r="X105" s="70">
        <f t="shared" si="106"/>
        <v>0</v>
      </c>
      <c r="Y105" s="76">
        <f t="shared" si="83"/>
        <v>0</v>
      </c>
      <c r="Z105" s="76">
        <f t="shared" si="84"/>
        <v>0</v>
      </c>
      <c r="AA105" s="76">
        <f t="shared" si="85"/>
        <v>0</v>
      </c>
      <c r="AB105" s="76">
        <f t="shared" si="86"/>
        <v>86911.933333333349</v>
      </c>
      <c r="AC105" s="76">
        <f t="shared" si="87"/>
        <v>0</v>
      </c>
      <c r="AD105" s="76">
        <f t="shared" si="88"/>
        <v>0</v>
      </c>
      <c r="AE105" s="76">
        <f t="shared" si="89"/>
        <v>86911.933333333349</v>
      </c>
      <c r="AF105" s="76">
        <f t="shared" si="90"/>
        <v>21727.983333333337</v>
      </c>
      <c r="AG105" s="76">
        <f t="shared" si="62"/>
        <v>10863.991666666669</v>
      </c>
      <c r="AH105" s="76">
        <f t="shared" si="91"/>
        <v>3342.7666666666664</v>
      </c>
      <c r="AI105" s="76">
        <f t="shared" si="92"/>
        <v>122846.67500000002</v>
      </c>
      <c r="AJ105" s="82"/>
      <c r="AK105" s="82"/>
      <c r="AL105" s="82"/>
      <c r="AM105" s="99">
        <v>17</v>
      </c>
      <c r="AN105" s="78">
        <f t="shared" si="107"/>
        <v>6685.5333333333328</v>
      </c>
      <c r="AO105" s="99"/>
      <c r="AP105" s="78">
        <f t="shared" si="108"/>
        <v>0</v>
      </c>
      <c r="AQ105" s="78">
        <f t="shared" si="120"/>
        <v>17</v>
      </c>
      <c r="AR105" s="78">
        <f t="shared" ref="AR105:AR130" si="122">AN105+AP105</f>
        <v>6685.5333333333328</v>
      </c>
      <c r="AS105" s="99"/>
      <c r="AT105" s="78">
        <f t="shared" si="109"/>
        <v>0</v>
      </c>
      <c r="AU105" s="99"/>
      <c r="AV105" s="78">
        <f t="shared" si="110"/>
        <v>0</v>
      </c>
      <c r="AW105" s="77">
        <f t="shared" si="111"/>
        <v>0</v>
      </c>
      <c r="AX105" s="78">
        <f t="shared" si="112"/>
        <v>0</v>
      </c>
      <c r="AY105" s="77">
        <f t="shared" si="113"/>
        <v>17</v>
      </c>
      <c r="AZ105" s="78">
        <f t="shared" si="114"/>
        <v>6685.5333333333328</v>
      </c>
      <c r="BA105" s="100" t="s">
        <v>208</v>
      </c>
      <c r="BB105" s="100">
        <v>1</v>
      </c>
      <c r="BC105" s="100"/>
      <c r="BD105" s="100"/>
      <c r="BE105" s="78">
        <f t="shared" si="115"/>
        <v>8848.5</v>
      </c>
      <c r="BF105" s="43"/>
      <c r="BG105" s="43"/>
      <c r="BH105" s="43"/>
      <c r="BI105" s="76">
        <f t="shared" si="116"/>
        <v>0</v>
      </c>
      <c r="BJ105" s="76">
        <f>V105+W105+X105</f>
        <v>17</v>
      </c>
      <c r="BK105" s="76">
        <f>(O105/18*BJ105)*1.25*30%</f>
        <v>32591.975000000006</v>
      </c>
      <c r="BL105" s="101"/>
      <c r="BM105" s="101">
        <f t="shared" si="121"/>
        <v>0</v>
      </c>
      <c r="BN105" s="76">
        <f t="shared" si="99"/>
        <v>17</v>
      </c>
      <c r="BO105" s="76">
        <f t="shared" ref="BO105:BO108" si="123">(AE105+AF105)*35%</f>
        <v>38023.97083333334</v>
      </c>
      <c r="BP105" s="101"/>
      <c r="BQ105" s="101">
        <f t="shared" si="117"/>
        <v>0</v>
      </c>
      <c r="BR105" s="76">
        <f t="shared" si="118"/>
        <v>86149.979166666686</v>
      </c>
      <c r="BS105" s="76">
        <f t="shared" si="94"/>
        <v>101118.69166666668</v>
      </c>
      <c r="BT105" s="76">
        <f t="shared" si="95"/>
        <v>48126.008333333339</v>
      </c>
      <c r="BU105" s="76">
        <f t="shared" si="96"/>
        <v>59751.954166666677</v>
      </c>
      <c r="BV105" s="76">
        <f t="shared" si="97"/>
        <v>208996.6541666667</v>
      </c>
      <c r="BW105" s="173">
        <f t="shared" si="98"/>
        <v>2507959.8500000006</v>
      </c>
      <c r="BX105" s="3"/>
    </row>
    <row r="106" spans="1:76" s="2" customFormat="1" ht="19.5" customHeight="1" x14ac:dyDescent="0.3">
      <c r="A106" s="158">
        <v>9</v>
      </c>
      <c r="B106" s="108" t="s">
        <v>244</v>
      </c>
      <c r="C106" s="48" t="s">
        <v>222</v>
      </c>
      <c r="D106" s="43" t="s">
        <v>61</v>
      </c>
      <c r="E106" s="108" t="s">
        <v>164</v>
      </c>
      <c r="F106" s="86">
        <v>45</v>
      </c>
      <c r="G106" s="87">
        <v>42243</v>
      </c>
      <c r="H106" s="87">
        <v>44070</v>
      </c>
      <c r="I106" s="86" t="s">
        <v>185</v>
      </c>
      <c r="J106" s="43" t="s">
        <v>71</v>
      </c>
      <c r="K106" s="43" t="s">
        <v>72</v>
      </c>
      <c r="L106" s="89">
        <v>37</v>
      </c>
      <c r="M106" s="43">
        <v>5.2</v>
      </c>
      <c r="N106" s="108">
        <v>17697</v>
      </c>
      <c r="O106" s="76">
        <f t="shared" si="119"/>
        <v>92024.400000000009</v>
      </c>
      <c r="P106" s="43"/>
      <c r="Q106" s="43"/>
      <c r="R106" s="43"/>
      <c r="S106" s="43">
        <v>1</v>
      </c>
      <c r="T106" s="43"/>
      <c r="U106" s="43"/>
      <c r="V106" s="70">
        <f t="shared" si="105"/>
        <v>1</v>
      </c>
      <c r="W106" s="70">
        <f t="shared" si="104"/>
        <v>0</v>
      </c>
      <c r="X106" s="70">
        <f t="shared" si="106"/>
        <v>0</v>
      </c>
      <c r="Y106" s="76">
        <f t="shared" si="83"/>
        <v>0</v>
      </c>
      <c r="Z106" s="76">
        <f t="shared" si="84"/>
        <v>0</v>
      </c>
      <c r="AA106" s="76">
        <f t="shared" si="85"/>
        <v>0</v>
      </c>
      <c r="AB106" s="76">
        <f t="shared" si="86"/>
        <v>5112.4666666666672</v>
      </c>
      <c r="AC106" s="76">
        <f t="shared" si="87"/>
        <v>0</v>
      </c>
      <c r="AD106" s="76">
        <f t="shared" si="88"/>
        <v>0</v>
      </c>
      <c r="AE106" s="76">
        <f t="shared" si="89"/>
        <v>5112.4666666666672</v>
      </c>
      <c r="AF106" s="76">
        <f t="shared" si="90"/>
        <v>1278.1166666666668</v>
      </c>
      <c r="AG106" s="101">
        <f t="shared" si="62"/>
        <v>639.05833333333339</v>
      </c>
      <c r="AH106" s="76">
        <f t="shared" si="91"/>
        <v>196.63333333333333</v>
      </c>
      <c r="AI106" s="76">
        <f t="shared" si="92"/>
        <v>7226.2750000000005</v>
      </c>
      <c r="AJ106" s="100"/>
      <c r="AK106" s="100"/>
      <c r="AL106" s="100"/>
      <c r="AM106" s="99"/>
      <c r="AN106" s="78">
        <f t="shared" si="107"/>
        <v>0</v>
      </c>
      <c r="AO106" s="99"/>
      <c r="AP106" s="78">
        <f t="shared" si="108"/>
        <v>0</v>
      </c>
      <c r="AQ106" s="78">
        <f t="shared" si="120"/>
        <v>0</v>
      </c>
      <c r="AR106" s="78">
        <f t="shared" si="122"/>
        <v>0</v>
      </c>
      <c r="AS106" s="99"/>
      <c r="AT106" s="78">
        <f t="shared" si="109"/>
        <v>0</v>
      </c>
      <c r="AU106" s="99"/>
      <c r="AV106" s="78">
        <f t="shared" si="110"/>
        <v>0</v>
      </c>
      <c r="AW106" s="77">
        <f t="shared" si="111"/>
        <v>0</v>
      </c>
      <c r="AX106" s="78">
        <f t="shared" si="112"/>
        <v>0</v>
      </c>
      <c r="AY106" s="77">
        <f t="shared" si="113"/>
        <v>0</v>
      </c>
      <c r="AZ106" s="78">
        <f t="shared" si="114"/>
        <v>0</v>
      </c>
      <c r="BA106" s="100"/>
      <c r="BB106" s="100"/>
      <c r="BC106" s="100"/>
      <c r="BD106" s="100"/>
      <c r="BE106" s="78">
        <f t="shared" si="115"/>
        <v>0</v>
      </c>
      <c r="BF106" s="43"/>
      <c r="BG106" s="43"/>
      <c r="BH106" s="43"/>
      <c r="BI106" s="76">
        <f t="shared" si="116"/>
        <v>0</v>
      </c>
      <c r="BJ106" s="76">
        <f>V106+W106+X106</f>
        <v>1</v>
      </c>
      <c r="BK106" s="76">
        <f>(O106/18*BJ106)*1.25*30%</f>
        <v>1917.1750000000002</v>
      </c>
      <c r="BL106" s="101"/>
      <c r="BM106" s="101">
        <f t="shared" si="121"/>
        <v>0</v>
      </c>
      <c r="BN106" s="76">
        <f t="shared" si="99"/>
        <v>1</v>
      </c>
      <c r="BO106" s="76">
        <f t="shared" si="123"/>
        <v>2236.7041666666669</v>
      </c>
      <c r="BP106" s="101"/>
      <c r="BQ106" s="101">
        <f t="shared" si="117"/>
        <v>0</v>
      </c>
      <c r="BR106" s="76">
        <f t="shared" si="118"/>
        <v>4153.8791666666675</v>
      </c>
      <c r="BS106" s="76">
        <f t="shared" si="94"/>
        <v>5948.1583333333338</v>
      </c>
      <c r="BT106" s="76">
        <f t="shared" si="95"/>
        <v>1917.1750000000002</v>
      </c>
      <c r="BU106" s="76">
        <f t="shared" si="96"/>
        <v>3514.8208333333337</v>
      </c>
      <c r="BV106" s="76">
        <f t="shared" si="97"/>
        <v>11380.154166666667</v>
      </c>
      <c r="BW106" s="173">
        <f t="shared" si="98"/>
        <v>136561.85</v>
      </c>
      <c r="BX106" s="3"/>
    </row>
    <row r="107" spans="1:76" s="3" customFormat="1" ht="19.5" customHeight="1" x14ac:dyDescent="0.3">
      <c r="A107" s="158">
        <v>10</v>
      </c>
      <c r="B107" s="108" t="s">
        <v>244</v>
      </c>
      <c r="C107" s="48" t="s">
        <v>320</v>
      </c>
      <c r="D107" s="43" t="s">
        <v>61</v>
      </c>
      <c r="E107" s="108" t="s">
        <v>164</v>
      </c>
      <c r="F107" s="86">
        <v>45</v>
      </c>
      <c r="G107" s="87">
        <v>42243</v>
      </c>
      <c r="H107" s="87">
        <v>44070</v>
      </c>
      <c r="I107" s="86" t="s">
        <v>185</v>
      </c>
      <c r="J107" s="43" t="s">
        <v>71</v>
      </c>
      <c r="K107" s="43" t="s">
        <v>72</v>
      </c>
      <c r="L107" s="89">
        <v>37</v>
      </c>
      <c r="M107" s="43">
        <v>5.2</v>
      </c>
      <c r="N107" s="75">
        <v>17697</v>
      </c>
      <c r="O107" s="76">
        <f t="shared" si="119"/>
        <v>92024.400000000009</v>
      </c>
      <c r="P107" s="43">
        <v>0</v>
      </c>
      <c r="Q107" s="43"/>
      <c r="R107" s="43"/>
      <c r="S107" s="43">
        <v>1</v>
      </c>
      <c r="T107" s="43"/>
      <c r="U107" s="43"/>
      <c r="V107" s="70">
        <f t="shared" si="105"/>
        <v>1</v>
      </c>
      <c r="W107" s="70">
        <f t="shared" si="104"/>
        <v>0</v>
      </c>
      <c r="X107" s="70">
        <f t="shared" si="106"/>
        <v>0</v>
      </c>
      <c r="Y107" s="76">
        <f t="shared" si="83"/>
        <v>0</v>
      </c>
      <c r="Z107" s="76">
        <f t="shared" si="84"/>
        <v>0</v>
      </c>
      <c r="AA107" s="76">
        <f t="shared" si="85"/>
        <v>0</v>
      </c>
      <c r="AB107" s="76">
        <f t="shared" si="86"/>
        <v>5112.4666666666672</v>
      </c>
      <c r="AC107" s="76">
        <f t="shared" si="87"/>
        <v>0</v>
      </c>
      <c r="AD107" s="76">
        <f t="shared" si="88"/>
        <v>0</v>
      </c>
      <c r="AE107" s="76">
        <f t="shared" si="89"/>
        <v>5112.4666666666672</v>
      </c>
      <c r="AF107" s="76">
        <f t="shared" si="90"/>
        <v>1278.1166666666668</v>
      </c>
      <c r="AG107" s="76">
        <f t="shared" si="62"/>
        <v>639.05833333333339</v>
      </c>
      <c r="AH107" s="76">
        <f t="shared" si="91"/>
        <v>196.63333333333333</v>
      </c>
      <c r="AI107" s="76">
        <f t="shared" si="92"/>
        <v>7226.2750000000005</v>
      </c>
      <c r="AJ107" s="100"/>
      <c r="AK107" s="100"/>
      <c r="AL107" s="100"/>
      <c r="AM107" s="99"/>
      <c r="AN107" s="78">
        <f t="shared" si="107"/>
        <v>0</v>
      </c>
      <c r="AO107" s="99"/>
      <c r="AP107" s="78">
        <f t="shared" si="108"/>
        <v>0</v>
      </c>
      <c r="AQ107" s="78">
        <f t="shared" si="120"/>
        <v>0</v>
      </c>
      <c r="AR107" s="78">
        <f t="shared" si="122"/>
        <v>0</v>
      </c>
      <c r="AS107" s="99"/>
      <c r="AT107" s="78">
        <f t="shared" si="109"/>
        <v>0</v>
      </c>
      <c r="AU107" s="99"/>
      <c r="AV107" s="78">
        <f t="shared" si="110"/>
        <v>0</v>
      </c>
      <c r="AW107" s="77">
        <f t="shared" si="111"/>
        <v>0</v>
      </c>
      <c r="AX107" s="78">
        <f t="shared" si="112"/>
        <v>0</v>
      </c>
      <c r="AY107" s="77">
        <f t="shared" si="113"/>
        <v>0</v>
      </c>
      <c r="AZ107" s="78">
        <f t="shared" si="114"/>
        <v>0</v>
      </c>
      <c r="BA107" s="100"/>
      <c r="BB107" s="100"/>
      <c r="BC107" s="100"/>
      <c r="BD107" s="100"/>
      <c r="BE107" s="78">
        <f t="shared" si="115"/>
        <v>0</v>
      </c>
      <c r="BF107" s="43"/>
      <c r="BG107" s="43"/>
      <c r="BH107" s="43"/>
      <c r="BI107" s="76">
        <f t="shared" si="116"/>
        <v>0</v>
      </c>
      <c r="BJ107" s="101"/>
      <c r="BK107" s="101">
        <f>(O107/18*BJ107)*30%</f>
        <v>0</v>
      </c>
      <c r="BL107" s="101"/>
      <c r="BM107" s="101">
        <f t="shared" si="121"/>
        <v>0</v>
      </c>
      <c r="BN107" s="76">
        <f t="shared" si="99"/>
        <v>1</v>
      </c>
      <c r="BO107" s="76">
        <f t="shared" si="123"/>
        <v>2236.7041666666669</v>
      </c>
      <c r="BP107" s="101"/>
      <c r="BQ107" s="101">
        <f t="shared" si="117"/>
        <v>0</v>
      </c>
      <c r="BR107" s="76">
        <f t="shared" si="118"/>
        <v>2236.7041666666669</v>
      </c>
      <c r="BS107" s="76">
        <f t="shared" si="94"/>
        <v>5948.1583333333338</v>
      </c>
      <c r="BT107" s="76">
        <f t="shared" si="95"/>
        <v>0</v>
      </c>
      <c r="BU107" s="76">
        <f t="shared" si="96"/>
        <v>3514.8208333333337</v>
      </c>
      <c r="BV107" s="76">
        <f t="shared" si="97"/>
        <v>9462.9791666666679</v>
      </c>
      <c r="BW107" s="173">
        <f t="shared" si="98"/>
        <v>113555.75000000001</v>
      </c>
    </row>
    <row r="108" spans="1:76" s="3" customFormat="1" ht="19.5" customHeight="1" x14ac:dyDescent="0.3">
      <c r="A108" s="158">
        <v>11</v>
      </c>
      <c r="B108" s="108" t="s">
        <v>244</v>
      </c>
      <c r="C108" s="48" t="s">
        <v>231</v>
      </c>
      <c r="D108" s="43" t="s">
        <v>61</v>
      </c>
      <c r="E108" s="108" t="s">
        <v>164</v>
      </c>
      <c r="F108" s="86">
        <v>45</v>
      </c>
      <c r="G108" s="87">
        <v>42243</v>
      </c>
      <c r="H108" s="87">
        <v>44070</v>
      </c>
      <c r="I108" s="86" t="s">
        <v>185</v>
      </c>
      <c r="J108" s="43" t="s">
        <v>71</v>
      </c>
      <c r="K108" s="43" t="s">
        <v>72</v>
      </c>
      <c r="L108" s="89">
        <v>37</v>
      </c>
      <c r="M108" s="43">
        <v>5.2</v>
      </c>
      <c r="N108" s="75">
        <v>17697</v>
      </c>
      <c r="O108" s="76">
        <f t="shared" si="119"/>
        <v>92024.400000000009</v>
      </c>
      <c r="P108" s="43">
        <v>0</v>
      </c>
      <c r="Q108" s="43"/>
      <c r="R108" s="43"/>
      <c r="S108" s="43">
        <v>1</v>
      </c>
      <c r="T108" s="43"/>
      <c r="U108" s="43"/>
      <c r="V108" s="70">
        <f t="shared" si="105"/>
        <v>1</v>
      </c>
      <c r="W108" s="70">
        <f t="shared" si="104"/>
        <v>0</v>
      </c>
      <c r="X108" s="70">
        <f t="shared" si="106"/>
        <v>0</v>
      </c>
      <c r="Y108" s="76">
        <f t="shared" si="83"/>
        <v>0</v>
      </c>
      <c r="Z108" s="76">
        <f t="shared" si="84"/>
        <v>0</v>
      </c>
      <c r="AA108" s="76">
        <f t="shared" si="85"/>
        <v>0</v>
      </c>
      <c r="AB108" s="76">
        <f t="shared" si="86"/>
        <v>5112.4666666666672</v>
      </c>
      <c r="AC108" s="76">
        <f t="shared" si="87"/>
        <v>0</v>
      </c>
      <c r="AD108" s="76">
        <f t="shared" si="88"/>
        <v>0</v>
      </c>
      <c r="AE108" s="76">
        <f t="shared" si="89"/>
        <v>5112.4666666666672</v>
      </c>
      <c r="AF108" s="76">
        <f t="shared" si="90"/>
        <v>1278.1166666666668</v>
      </c>
      <c r="AG108" s="76">
        <f t="shared" si="62"/>
        <v>639.05833333333339</v>
      </c>
      <c r="AH108" s="76">
        <f t="shared" si="91"/>
        <v>196.63333333333333</v>
      </c>
      <c r="AI108" s="76">
        <f t="shared" si="92"/>
        <v>7226.2750000000005</v>
      </c>
      <c r="AJ108" s="100"/>
      <c r="AK108" s="100"/>
      <c r="AL108" s="100"/>
      <c r="AM108" s="99"/>
      <c r="AN108" s="78">
        <f t="shared" si="107"/>
        <v>0</v>
      </c>
      <c r="AO108" s="99"/>
      <c r="AP108" s="78">
        <f t="shared" si="108"/>
        <v>0</v>
      </c>
      <c r="AQ108" s="78">
        <f t="shared" si="120"/>
        <v>0</v>
      </c>
      <c r="AR108" s="78">
        <f t="shared" si="122"/>
        <v>0</v>
      </c>
      <c r="AS108" s="99"/>
      <c r="AT108" s="78">
        <f t="shared" si="109"/>
        <v>0</v>
      </c>
      <c r="AU108" s="99"/>
      <c r="AV108" s="78">
        <f t="shared" si="110"/>
        <v>0</v>
      </c>
      <c r="AW108" s="77">
        <f t="shared" si="111"/>
        <v>0</v>
      </c>
      <c r="AX108" s="78">
        <f t="shared" si="112"/>
        <v>0</v>
      </c>
      <c r="AY108" s="77">
        <f t="shared" si="113"/>
        <v>0</v>
      </c>
      <c r="AZ108" s="78">
        <f t="shared" si="114"/>
        <v>0</v>
      </c>
      <c r="BA108" s="100"/>
      <c r="BB108" s="100"/>
      <c r="BC108" s="100"/>
      <c r="BD108" s="100"/>
      <c r="BE108" s="78">
        <f t="shared" si="115"/>
        <v>0</v>
      </c>
      <c r="BF108" s="43"/>
      <c r="BG108" s="43"/>
      <c r="BH108" s="43"/>
      <c r="BI108" s="76">
        <f t="shared" si="116"/>
        <v>0</v>
      </c>
      <c r="BJ108" s="101"/>
      <c r="BK108" s="101">
        <f>(O108/18*BJ108)*30%</f>
        <v>0</v>
      </c>
      <c r="BL108" s="101"/>
      <c r="BM108" s="101">
        <f t="shared" si="121"/>
        <v>0</v>
      </c>
      <c r="BN108" s="76">
        <f t="shared" si="99"/>
        <v>1</v>
      </c>
      <c r="BO108" s="76">
        <f t="shared" si="123"/>
        <v>2236.7041666666669</v>
      </c>
      <c r="BP108" s="101"/>
      <c r="BQ108" s="101">
        <f t="shared" si="117"/>
        <v>0</v>
      </c>
      <c r="BR108" s="76">
        <f t="shared" si="118"/>
        <v>2236.7041666666669</v>
      </c>
      <c r="BS108" s="76">
        <f t="shared" si="94"/>
        <v>5948.1583333333338</v>
      </c>
      <c r="BT108" s="76">
        <f t="shared" si="95"/>
        <v>0</v>
      </c>
      <c r="BU108" s="76">
        <f t="shared" si="96"/>
        <v>3514.8208333333337</v>
      </c>
      <c r="BV108" s="76">
        <f t="shared" si="97"/>
        <v>9462.9791666666679</v>
      </c>
      <c r="BW108" s="173">
        <f t="shared" si="98"/>
        <v>113555.75000000001</v>
      </c>
    </row>
    <row r="109" spans="1:76" s="1" customFormat="1" ht="19.5" customHeight="1" x14ac:dyDescent="0.3">
      <c r="A109" s="158">
        <v>12</v>
      </c>
      <c r="B109" s="48" t="s">
        <v>313</v>
      </c>
      <c r="C109" s="48" t="s">
        <v>119</v>
      </c>
      <c r="D109" s="43" t="s">
        <v>61</v>
      </c>
      <c r="E109" s="108" t="s">
        <v>390</v>
      </c>
      <c r="F109" s="86"/>
      <c r="G109" s="87"/>
      <c r="H109" s="87"/>
      <c r="I109" s="86"/>
      <c r="J109" s="43" t="s">
        <v>65</v>
      </c>
      <c r="K109" s="43" t="s">
        <v>62</v>
      </c>
      <c r="L109" s="89">
        <v>2</v>
      </c>
      <c r="M109" s="43">
        <v>4.1900000000000004</v>
      </c>
      <c r="N109" s="75">
        <v>17697</v>
      </c>
      <c r="O109" s="76">
        <f t="shared" si="119"/>
        <v>74150.430000000008</v>
      </c>
      <c r="P109" s="43"/>
      <c r="Q109" s="43">
        <v>2</v>
      </c>
      <c r="R109" s="43"/>
      <c r="S109" s="43">
        <v>2</v>
      </c>
      <c r="T109" s="43">
        <v>7</v>
      </c>
      <c r="U109" s="43"/>
      <c r="V109" s="70">
        <f t="shared" si="105"/>
        <v>2</v>
      </c>
      <c r="W109" s="70">
        <f t="shared" si="104"/>
        <v>9</v>
      </c>
      <c r="X109" s="70">
        <f t="shared" si="106"/>
        <v>0</v>
      </c>
      <c r="Y109" s="76">
        <f t="shared" si="83"/>
        <v>0</v>
      </c>
      <c r="Z109" s="76">
        <f t="shared" si="84"/>
        <v>8238.9366666666683</v>
      </c>
      <c r="AA109" s="76">
        <f t="shared" si="85"/>
        <v>0</v>
      </c>
      <c r="AB109" s="76">
        <f t="shared" si="86"/>
        <v>8238.9366666666683</v>
      </c>
      <c r="AC109" s="76">
        <f t="shared" si="87"/>
        <v>28836.278333333339</v>
      </c>
      <c r="AD109" s="76">
        <f t="shared" si="88"/>
        <v>0</v>
      </c>
      <c r="AE109" s="76">
        <f t="shared" si="89"/>
        <v>45314.151666666672</v>
      </c>
      <c r="AF109" s="76">
        <f t="shared" si="90"/>
        <v>11328.537916666668</v>
      </c>
      <c r="AG109" s="76">
        <v>0</v>
      </c>
      <c r="AH109" s="76">
        <f t="shared" si="91"/>
        <v>1769.7</v>
      </c>
      <c r="AI109" s="76">
        <f t="shared" si="92"/>
        <v>58412.389583333337</v>
      </c>
      <c r="AJ109" s="82"/>
      <c r="AK109" s="82"/>
      <c r="AL109" s="82"/>
      <c r="AM109" s="99"/>
      <c r="AN109" s="78">
        <f t="shared" si="107"/>
        <v>0</v>
      </c>
      <c r="AO109" s="99"/>
      <c r="AP109" s="78">
        <f t="shared" si="108"/>
        <v>0</v>
      </c>
      <c r="AQ109" s="78"/>
      <c r="AR109" s="78">
        <f t="shared" si="122"/>
        <v>0</v>
      </c>
      <c r="AS109" s="99"/>
      <c r="AT109" s="78">
        <f t="shared" si="109"/>
        <v>0</v>
      </c>
      <c r="AU109" s="99"/>
      <c r="AV109" s="78">
        <f t="shared" si="110"/>
        <v>0</v>
      </c>
      <c r="AW109" s="77">
        <f t="shared" si="111"/>
        <v>0</v>
      </c>
      <c r="AX109" s="78">
        <f t="shared" si="112"/>
        <v>0</v>
      </c>
      <c r="AY109" s="77">
        <f t="shared" si="113"/>
        <v>0</v>
      </c>
      <c r="AZ109" s="78">
        <f t="shared" si="114"/>
        <v>0</v>
      </c>
      <c r="BA109" s="100"/>
      <c r="BB109" s="177"/>
      <c r="BC109" s="177"/>
      <c r="BD109" s="177"/>
      <c r="BE109" s="78">
        <f t="shared" si="115"/>
        <v>0</v>
      </c>
      <c r="BF109" s="43"/>
      <c r="BG109" s="43"/>
      <c r="BH109" s="43"/>
      <c r="BI109" s="76">
        <f t="shared" si="116"/>
        <v>0</v>
      </c>
      <c r="BJ109" s="76">
        <f t="shared" ref="BJ109:BJ115" si="124">V109+W109+X109</f>
        <v>11</v>
      </c>
      <c r="BK109" s="76">
        <f t="shared" ref="BK109:BK124" si="125">(O109/18*BJ109)*1.25*30%</f>
        <v>16992.806875000002</v>
      </c>
      <c r="BL109" s="101"/>
      <c r="BM109" s="101"/>
      <c r="BN109" s="76"/>
      <c r="BO109" s="76"/>
      <c r="BP109" s="76"/>
      <c r="BQ109" s="101">
        <f t="shared" si="117"/>
        <v>0</v>
      </c>
      <c r="BR109" s="76">
        <f t="shared" si="118"/>
        <v>16992.806875000002</v>
      </c>
      <c r="BS109" s="76">
        <f t="shared" si="94"/>
        <v>47083.851666666669</v>
      </c>
      <c r="BT109" s="76">
        <f t="shared" si="95"/>
        <v>16992.806875000002</v>
      </c>
      <c r="BU109" s="76">
        <f t="shared" si="96"/>
        <v>11328.537916666668</v>
      </c>
      <c r="BV109" s="76">
        <f t="shared" si="97"/>
        <v>75405.196458333347</v>
      </c>
      <c r="BW109" s="173">
        <f t="shared" si="98"/>
        <v>904862.35750000016</v>
      </c>
      <c r="BX109" s="2"/>
    </row>
    <row r="110" spans="1:76" s="2" customFormat="1" ht="19.5" customHeight="1" x14ac:dyDescent="0.3">
      <c r="A110" s="158">
        <v>13</v>
      </c>
      <c r="B110" s="48" t="s">
        <v>313</v>
      </c>
      <c r="C110" s="48" t="s">
        <v>175</v>
      </c>
      <c r="D110" s="43" t="s">
        <v>61</v>
      </c>
      <c r="E110" s="108" t="s">
        <v>390</v>
      </c>
      <c r="F110" s="86"/>
      <c r="G110" s="87"/>
      <c r="H110" s="87"/>
      <c r="I110" s="86"/>
      <c r="J110" s="43" t="s">
        <v>65</v>
      </c>
      <c r="K110" s="43" t="s">
        <v>62</v>
      </c>
      <c r="L110" s="89">
        <v>2</v>
      </c>
      <c r="M110" s="43">
        <v>4.1900000000000004</v>
      </c>
      <c r="N110" s="75">
        <v>17697</v>
      </c>
      <c r="O110" s="76">
        <f t="shared" si="119"/>
        <v>74150.430000000008</v>
      </c>
      <c r="P110" s="43"/>
      <c r="Q110" s="43">
        <v>2</v>
      </c>
      <c r="R110" s="43"/>
      <c r="S110" s="43"/>
      <c r="T110" s="43">
        <v>6</v>
      </c>
      <c r="U110" s="43"/>
      <c r="V110" s="70">
        <f t="shared" si="105"/>
        <v>0</v>
      </c>
      <c r="W110" s="70">
        <f t="shared" si="104"/>
        <v>8</v>
      </c>
      <c r="X110" s="70">
        <f t="shared" si="106"/>
        <v>0</v>
      </c>
      <c r="Y110" s="76">
        <f t="shared" si="83"/>
        <v>0</v>
      </c>
      <c r="Z110" s="76">
        <f t="shared" si="84"/>
        <v>8238.9366666666683</v>
      </c>
      <c r="AA110" s="76">
        <f t="shared" si="85"/>
        <v>0</v>
      </c>
      <c r="AB110" s="76">
        <f t="shared" si="86"/>
        <v>0</v>
      </c>
      <c r="AC110" s="76">
        <f t="shared" si="87"/>
        <v>24716.810000000005</v>
      </c>
      <c r="AD110" s="76">
        <f t="shared" si="88"/>
        <v>0</v>
      </c>
      <c r="AE110" s="76">
        <f t="shared" si="89"/>
        <v>32955.746666666673</v>
      </c>
      <c r="AF110" s="76">
        <f t="shared" si="90"/>
        <v>8238.9366666666683</v>
      </c>
      <c r="AG110" s="76">
        <v>0</v>
      </c>
      <c r="AH110" s="76">
        <f t="shared" si="91"/>
        <v>1179.8</v>
      </c>
      <c r="AI110" s="76">
        <f t="shared" si="92"/>
        <v>42374.483333333337</v>
      </c>
      <c r="AJ110" s="82"/>
      <c r="AK110" s="82"/>
      <c r="AL110" s="82"/>
      <c r="AM110" s="99"/>
      <c r="AN110" s="78">
        <f t="shared" si="107"/>
        <v>0</v>
      </c>
      <c r="AO110" s="99"/>
      <c r="AP110" s="78">
        <f t="shared" si="108"/>
        <v>0</v>
      </c>
      <c r="AQ110" s="78"/>
      <c r="AR110" s="78">
        <f t="shared" si="122"/>
        <v>0</v>
      </c>
      <c r="AS110" s="99"/>
      <c r="AT110" s="78">
        <f t="shared" si="109"/>
        <v>0</v>
      </c>
      <c r="AU110" s="99"/>
      <c r="AV110" s="78">
        <f t="shared" si="110"/>
        <v>0</v>
      </c>
      <c r="AW110" s="77">
        <f t="shared" si="111"/>
        <v>0</v>
      </c>
      <c r="AX110" s="78">
        <f t="shared" si="112"/>
        <v>0</v>
      </c>
      <c r="AY110" s="77">
        <f t="shared" si="113"/>
        <v>0</v>
      </c>
      <c r="AZ110" s="78">
        <f t="shared" si="114"/>
        <v>0</v>
      </c>
      <c r="BA110" s="100"/>
      <c r="BB110" s="177"/>
      <c r="BC110" s="177"/>
      <c r="BD110" s="177"/>
      <c r="BE110" s="78">
        <f t="shared" si="115"/>
        <v>0</v>
      </c>
      <c r="BF110" s="43"/>
      <c r="BG110" s="43"/>
      <c r="BH110" s="43"/>
      <c r="BI110" s="76">
        <f t="shared" si="116"/>
        <v>0</v>
      </c>
      <c r="BJ110" s="76">
        <f t="shared" si="124"/>
        <v>8</v>
      </c>
      <c r="BK110" s="76">
        <f t="shared" si="125"/>
        <v>12358.405000000002</v>
      </c>
      <c r="BL110" s="101"/>
      <c r="BM110" s="101"/>
      <c r="BN110" s="76"/>
      <c r="BO110" s="76"/>
      <c r="BP110" s="76"/>
      <c r="BQ110" s="101">
        <f t="shared" si="117"/>
        <v>0</v>
      </c>
      <c r="BR110" s="76">
        <f t="shared" si="118"/>
        <v>12358.405000000002</v>
      </c>
      <c r="BS110" s="76">
        <f t="shared" si="94"/>
        <v>34135.546666666676</v>
      </c>
      <c r="BT110" s="76">
        <f t="shared" si="95"/>
        <v>12358.405000000002</v>
      </c>
      <c r="BU110" s="76">
        <f t="shared" si="96"/>
        <v>8238.9366666666683</v>
      </c>
      <c r="BV110" s="76">
        <f t="shared" si="97"/>
        <v>54732.888333333336</v>
      </c>
      <c r="BW110" s="173">
        <f t="shared" si="98"/>
        <v>656794.66</v>
      </c>
    </row>
    <row r="111" spans="1:76" s="4" customFormat="1" ht="19.5" customHeight="1" x14ac:dyDescent="0.3">
      <c r="A111" s="158">
        <v>14</v>
      </c>
      <c r="B111" s="48" t="s">
        <v>96</v>
      </c>
      <c r="C111" s="48" t="s">
        <v>97</v>
      </c>
      <c r="D111" s="43" t="s">
        <v>61</v>
      </c>
      <c r="E111" s="93" t="s">
        <v>98</v>
      </c>
      <c r="F111" s="86">
        <v>51</v>
      </c>
      <c r="G111" s="87">
        <v>42608</v>
      </c>
      <c r="H111" s="87">
        <v>44434</v>
      </c>
      <c r="I111" s="86" t="s">
        <v>183</v>
      </c>
      <c r="J111" s="43" t="s">
        <v>71</v>
      </c>
      <c r="K111" s="43" t="s">
        <v>72</v>
      </c>
      <c r="L111" s="89">
        <v>36.090000000000003</v>
      </c>
      <c r="M111" s="43">
        <v>5.2</v>
      </c>
      <c r="N111" s="75">
        <v>17697</v>
      </c>
      <c r="O111" s="76">
        <f t="shared" si="119"/>
        <v>92024.400000000009</v>
      </c>
      <c r="P111" s="43"/>
      <c r="Q111" s="43">
        <v>15</v>
      </c>
      <c r="R111" s="43"/>
      <c r="S111" s="43"/>
      <c r="T111" s="43">
        <v>10</v>
      </c>
      <c r="U111" s="43"/>
      <c r="V111" s="70">
        <f t="shared" si="105"/>
        <v>0</v>
      </c>
      <c r="W111" s="70">
        <f t="shared" si="104"/>
        <v>25</v>
      </c>
      <c r="X111" s="70">
        <f t="shared" si="106"/>
        <v>0</v>
      </c>
      <c r="Y111" s="76">
        <f t="shared" si="83"/>
        <v>0</v>
      </c>
      <c r="Z111" s="76">
        <f t="shared" si="84"/>
        <v>76687</v>
      </c>
      <c r="AA111" s="76">
        <f t="shared" si="85"/>
        <v>0</v>
      </c>
      <c r="AB111" s="76">
        <f t="shared" si="86"/>
        <v>0</v>
      </c>
      <c r="AC111" s="76">
        <f t="shared" si="87"/>
        <v>51124.666666666672</v>
      </c>
      <c r="AD111" s="76">
        <f t="shared" si="88"/>
        <v>0</v>
      </c>
      <c r="AE111" s="76">
        <f t="shared" si="89"/>
        <v>127811.66666666667</v>
      </c>
      <c r="AF111" s="76">
        <f t="shared" si="90"/>
        <v>31952.916666666668</v>
      </c>
      <c r="AG111" s="76">
        <f t="shared" ref="AG111:AG117" si="126">(AE111+AF111)*10%</f>
        <v>15976.458333333336</v>
      </c>
      <c r="AH111" s="76">
        <f t="shared" si="91"/>
        <v>1966.3333333333333</v>
      </c>
      <c r="AI111" s="76">
        <f t="shared" si="92"/>
        <v>177707.375</v>
      </c>
      <c r="AJ111" s="82"/>
      <c r="AK111" s="82"/>
      <c r="AL111" s="82"/>
      <c r="AM111" s="99"/>
      <c r="AN111" s="78">
        <f t="shared" si="107"/>
        <v>0</v>
      </c>
      <c r="AO111" s="99"/>
      <c r="AP111" s="78">
        <f t="shared" si="108"/>
        <v>0</v>
      </c>
      <c r="AQ111" s="78">
        <f t="shared" ref="AQ111:AQ117" si="127">AM111+AO111</f>
        <v>0</v>
      </c>
      <c r="AR111" s="78">
        <f t="shared" si="122"/>
        <v>0</v>
      </c>
      <c r="AS111" s="99">
        <v>22.5</v>
      </c>
      <c r="AT111" s="78">
        <f t="shared" si="109"/>
        <v>11060.625</v>
      </c>
      <c r="AU111" s="99"/>
      <c r="AV111" s="78">
        <f t="shared" si="110"/>
        <v>0</v>
      </c>
      <c r="AW111" s="77">
        <f t="shared" si="111"/>
        <v>22.5</v>
      </c>
      <c r="AX111" s="78">
        <f t="shared" si="112"/>
        <v>11060.625</v>
      </c>
      <c r="AY111" s="77">
        <f t="shared" si="113"/>
        <v>22.5</v>
      </c>
      <c r="AZ111" s="78">
        <f t="shared" si="114"/>
        <v>11060.625</v>
      </c>
      <c r="BA111" s="100"/>
      <c r="BB111" s="177"/>
      <c r="BC111" s="100"/>
      <c r="BD111" s="177"/>
      <c r="BE111" s="78">
        <f t="shared" si="115"/>
        <v>0</v>
      </c>
      <c r="BF111" s="43"/>
      <c r="BG111" s="43"/>
      <c r="BH111" s="43"/>
      <c r="BI111" s="76">
        <f t="shared" si="116"/>
        <v>0</v>
      </c>
      <c r="BJ111" s="76">
        <f t="shared" si="124"/>
        <v>25</v>
      </c>
      <c r="BK111" s="76">
        <f t="shared" si="125"/>
        <v>47929.375000000007</v>
      </c>
      <c r="BL111" s="101"/>
      <c r="BM111" s="101">
        <f t="shared" ref="BM111:BM117" si="128">(O111/18*BL111)*30%</f>
        <v>0</v>
      </c>
      <c r="BN111" s="76"/>
      <c r="BO111" s="76"/>
      <c r="BP111" s="101"/>
      <c r="BQ111" s="101">
        <f t="shared" si="117"/>
        <v>0</v>
      </c>
      <c r="BR111" s="76">
        <f t="shared" si="118"/>
        <v>58990.000000000007</v>
      </c>
      <c r="BS111" s="76">
        <f t="shared" si="94"/>
        <v>145754.45833333334</v>
      </c>
      <c r="BT111" s="76">
        <f t="shared" si="95"/>
        <v>58990.000000000007</v>
      </c>
      <c r="BU111" s="76">
        <f t="shared" si="96"/>
        <v>31952.916666666668</v>
      </c>
      <c r="BV111" s="76">
        <f t="shared" si="97"/>
        <v>236697.375</v>
      </c>
      <c r="BW111" s="173">
        <f t="shared" si="98"/>
        <v>2840368.5</v>
      </c>
      <c r="BX111" s="2"/>
    </row>
    <row r="112" spans="1:76" s="129" customFormat="1" ht="19.5" customHeight="1" x14ac:dyDescent="0.3">
      <c r="A112" s="158">
        <v>15</v>
      </c>
      <c r="B112" s="48" t="s">
        <v>99</v>
      </c>
      <c r="C112" s="109" t="s">
        <v>100</v>
      </c>
      <c r="D112" s="110" t="s">
        <v>61</v>
      </c>
      <c r="E112" s="144" t="s">
        <v>342</v>
      </c>
      <c r="F112" s="86">
        <v>57</v>
      </c>
      <c r="G112" s="87">
        <v>42608</v>
      </c>
      <c r="H112" s="104" t="s">
        <v>188</v>
      </c>
      <c r="I112" s="86" t="s">
        <v>189</v>
      </c>
      <c r="J112" s="43">
        <v>2</v>
      </c>
      <c r="K112" s="43" t="s">
        <v>68</v>
      </c>
      <c r="L112" s="89">
        <v>30.04</v>
      </c>
      <c r="M112" s="43">
        <v>5.16</v>
      </c>
      <c r="N112" s="75">
        <v>17697</v>
      </c>
      <c r="O112" s="76">
        <f t="shared" si="119"/>
        <v>91316.52</v>
      </c>
      <c r="P112" s="43"/>
      <c r="Q112" s="43">
        <v>2</v>
      </c>
      <c r="R112" s="43">
        <v>2</v>
      </c>
      <c r="S112" s="43"/>
      <c r="T112" s="43"/>
      <c r="U112" s="43"/>
      <c r="V112" s="70">
        <f t="shared" si="105"/>
        <v>0</v>
      </c>
      <c r="W112" s="70">
        <f t="shared" si="104"/>
        <v>2</v>
      </c>
      <c r="X112" s="70">
        <f t="shared" si="106"/>
        <v>2</v>
      </c>
      <c r="Y112" s="76">
        <f t="shared" si="83"/>
        <v>0</v>
      </c>
      <c r="Z112" s="76">
        <f t="shared" si="84"/>
        <v>10146.280000000001</v>
      </c>
      <c r="AA112" s="76">
        <f t="shared" si="85"/>
        <v>10146.280000000001</v>
      </c>
      <c r="AB112" s="76">
        <f t="shared" si="86"/>
        <v>0</v>
      </c>
      <c r="AC112" s="76">
        <f t="shared" si="87"/>
        <v>0</v>
      </c>
      <c r="AD112" s="76">
        <f t="shared" si="88"/>
        <v>0</v>
      </c>
      <c r="AE112" s="76">
        <f t="shared" si="89"/>
        <v>20292.560000000001</v>
      </c>
      <c r="AF112" s="76">
        <f t="shared" si="90"/>
        <v>5073.1400000000003</v>
      </c>
      <c r="AG112" s="76">
        <f t="shared" si="126"/>
        <v>2536.5700000000002</v>
      </c>
      <c r="AH112" s="76">
        <f t="shared" si="91"/>
        <v>0</v>
      </c>
      <c r="AI112" s="76">
        <f t="shared" si="92"/>
        <v>27902.270000000004</v>
      </c>
      <c r="AJ112" s="82"/>
      <c r="AK112" s="82"/>
      <c r="AL112" s="82"/>
      <c r="AM112" s="99"/>
      <c r="AN112" s="78">
        <f t="shared" si="107"/>
        <v>0</v>
      </c>
      <c r="AO112" s="99"/>
      <c r="AP112" s="78">
        <f t="shared" si="108"/>
        <v>0</v>
      </c>
      <c r="AQ112" s="78">
        <f t="shared" si="127"/>
        <v>0</v>
      </c>
      <c r="AR112" s="78">
        <f t="shared" si="122"/>
        <v>0</v>
      </c>
      <c r="AS112" s="99"/>
      <c r="AT112" s="78">
        <f t="shared" si="109"/>
        <v>0</v>
      </c>
      <c r="AU112" s="99">
        <v>3</v>
      </c>
      <c r="AV112" s="78">
        <f t="shared" si="110"/>
        <v>1179.8</v>
      </c>
      <c r="AW112" s="77">
        <f t="shared" si="111"/>
        <v>3</v>
      </c>
      <c r="AX112" s="78">
        <f t="shared" si="112"/>
        <v>1179.8</v>
      </c>
      <c r="AY112" s="77">
        <f t="shared" si="113"/>
        <v>3</v>
      </c>
      <c r="AZ112" s="78">
        <f t="shared" si="114"/>
        <v>1179.8</v>
      </c>
      <c r="BA112" s="100" t="s">
        <v>202</v>
      </c>
      <c r="BB112" s="177"/>
      <c r="BC112" s="177">
        <v>0.5</v>
      </c>
      <c r="BD112" s="177"/>
      <c r="BE112" s="78">
        <f t="shared" si="115"/>
        <v>5309.0999999999995</v>
      </c>
      <c r="BF112" s="43"/>
      <c r="BG112" s="43"/>
      <c r="BH112" s="43"/>
      <c r="BI112" s="76">
        <f t="shared" si="116"/>
        <v>0</v>
      </c>
      <c r="BJ112" s="76">
        <f t="shared" si="124"/>
        <v>4</v>
      </c>
      <c r="BK112" s="76">
        <f t="shared" si="125"/>
        <v>7609.71</v>
      </c>
      <c r="BL112" s="101"/>
      <c r="BM112" s="101">
        <f t="shared" si="128"/>
        <v>0</v>
      </c>
      <c r="BN112" s="76"/>
      <c r="BO112" s="76"/>
      <c r="BP112" s="101"/>
      <c r="BQ112" s="101">
        <f t="shared" si="117"/>
        <v>0</v>
      </c>
      <c r="BR112" s="76">
        <f t="shared" si="118"/>
        <v>14098.61</v>
      </c>
      <c r="BS112" s="76">
        <f t="shared" si="94"/>
        <v>22829.13</v>
      </c>
      <c r="BT112" s="76">
        <f t="shared" si="95"/>
        <v>14098.61</v>
      </c>
      <c r="BU112" s="76">
        <f t="shared" si="96"/>
        <v>5073.1400000000003</v>
      </c>
      <c r="BV112" s="76">
        <f t="shared" si="97"/>
        <v>42000.880000000005</v>
      </c>
      <c r="BW112" s="173">
        <f t="shared" si="98"/>
        <v>504010.56000000006</v>
      </c>
      <c r="BX112" s="2"/>
    </row>
    <row r="113" spans="1:77" s="2" customFormat="1" ht="19.5" customHeight="1" x14ac:dyDescent="0.3">
      <c r="A113" s="158">
        <v>16</v>
      </c>
      <c r="B113" s="48" t="s">
        <v>99</v>
      </c>
      <c r="C113" s="109" t="s">
        <v>89</v>
      </c>
      <c r="D113" s="110" t="s">
        <v>61</v>
      </c>
      <c r="E113" s="144" t="s">
        <v>342</v>
      </c>
      <c r="F113" s="86"/>
      <c r="G113" s="87"/>
      <c r="H113" s="104"/>
      <c r="I113" s="86"/>
      <c r="J113" s="43" t="s">
        <v>65</v>
      </c>
      <c r="K113" s="43" t="s">
        <v>62</v>
      </c>
      <c r="L113" s="89">
        <v>30.04</v>
      </c>
      <c r="M113" s="43">
        <v>4.7300000000000004</v>
      </c>
      <c r="N113" s="75">
        <v>17697</v>
      </c>
      <c r="O113" s="76">
        <f t="shared" si="119"/>
        <v>83706.810000000012</v>
      </c>
      <c r="P113" s="43"/>
      <c r="Q113" s="43">
        <v>5</v>
      </c>
      <c r="R113" s="43">
        <v>10</v>
      </c>
      <c r="S113" s="43"/>
      <c r="T113" s="43">
        <v>5</v>
      </c>
      <c r="U113" s="43"/>
      <c r="V113" s="70">
        <f t="shared" si="105"/>
        <v>0</v>
      </c>
      <c r="W113" s="70">
        <f t="shared" si="104"/>
        <v>10</v>
      </c>
      <c r="X113" s="70">
        <f t="shared" si="106"/>
        <v>10</v>
      </c>
      <c r="Y113" s="76">
        <f t="shared" si="83"/>
        <v>0</v>
      </c>
      <c r="Z113" s="76">
        <f t="shared" si="84"/>
        <v>23251.89166666667</v>
      </c>
      <c r="AA113" s="76">
        <f t="shared" si="85"/>
        <v>46503.78333333334</v>
      </c>
      <c r="AB113" s="76">
        <f t="shared" si="86"/>
        <v>0</v>
      </c>
      <c r="AC113" s="76">
        <f t="shared" si="87"/>
        <v>23251.89166666667</v>
      </c>
      <c r="AD113" s="76">
        <f t="shared" si="88"/>
        <v>0</v>
      </c>
      <c r="AE113" s="76">
        <f t="shared" si="89"/>
        <v>93007.56666666668</v>
      </c>
      <c r="AF113" s="76">
        <f t="shared" si="90"/>
        <v>23251.89166666667</v>
      </c>
      <c r="AG113" s="76">
        <f t="shared" si="126"/>
        <v>11625.945833333335</v>
      </c>
      <c r="AH113" s="76">
        <f t="shared" si="91"/>
        <v>983.16666666666663</v>
      </c>
      <c r="AI113" s="76">
        <f t="shared" si="92"/>
        <v>128868.57083333336</v>
      </c>
      <c r="AJ113" s="82"/>
      <c r="AK113" s="82"/>
      <c r="AL113" s="82"/>
      <c r="AM113" s="99"/>
      <c r="AN113" s="78">
        <f t="shared" si="107"/>
        <v>0</v>
      </c>
      <c r="AO113" s="99"/>
      <c r="AP113" s="78">
        <f t="shared" si="108"/>
        <v>0</v>
      </c>
      <c r="AQ113" s="78">
        <f t="shared" si="127"/>
        <v>0</v>
      </c>
      <c r="AR113" s="78">
        <f t="shared" si="122"/>
        <v>0</v>
      </c>
      <c r="AS113" s="99"/>
      <c r="AT113" s="78">
        <f t="shared" si="109"/>
        <v>0</v>
      </c>
      <c r="AU113" s="99">
        <v>14.5</v>
      </c>
      <c r="AV113" s="78">
        <f t="shared" si="110"/>
        <v>5702.3666666666668</v>
      </c>
      <c r="AW113" s="77">
        <f t="shared" si="111"/>
        <v>14.5</v>
      </c>
      <c r="AX113" s="78">
        <f t="shared" si="112"/>
        <v>5702.3666666666668</v>
      </c>
      <c r="AY113" s="77">
        <f t="shared" si="113"/>
        <v>14.5</v>
      </c>
      <c r="AZ113" s="78">
        <f t="shared" si="114"/>
        <v>5702.3666666666668</v>
      </c>
      <c r="BA113" s="100"/>
      <c r="BB113" s="177"/>
      <c r="BC113" s="177"/>
      <c r="BD113" s="177"/>
      <c r="BE113" s="78">
        <f t="shared" si="115"/>
        <v>0</v>
      </c>
      <c r="BF113" s="43"/>
      <c r="BG113" s="43"/>
      <c r="BH113" s="43"/>
      <c r="BI113" s="76">
        <f t="shared" si="116"/>
        <v>0</v>
      </c>
      <c r="BJ113" s="76">
        <f t="shared" si="124"/>
        <v>20</v>
      </c>
      <c r="BK113" s="76">
        <f t="shared" si="125"/>
        <v>34877.837500000001</v>
      </c>
      <c r="BL113" s="101"/>
      <c r="BM113" s="101">
        <f t="shared" si="128"/>
        <v>0</v>
      </c>
      <c r="BN113" s="76"/>
      <c r="BO113" s="76"/>
      <c r="BP113" s="101"/>
      <c r="BQ113" s="101">
        <f t="shared" si="117"/>
        <v>0</v>
      </c>
      <c r="BR113" s="76">
        <f t="shared" si="118"/>
        <v>40580.20416666667</v>
      </c>
      <c r="BS113" s="76">
        <f t="shared" si="94"/>
        <v>105616.67916666668</v>
      </c>
      <c r="BT113" s="76">
        <f t="shared" si="95"/>
        <v>40580.20416666667</v>
      </c>
      <c r="BU113" s="76">
        <f t="shared" si="96"/>
        <v>23251.89166666667</v>
      </c>
      <c r="BV113" s="76">
        <f t="shared" si="97"/>
        <v>169448.77500000002</v>
      </c>
      <c r="BW113" s="173">
        <f t="shared" si="98"/>
        <v>2033385.3000000003</v>
      </c>
    </row>
    <row r="114" spans="1:77" s="2" customFormat="1" ht="19.5" customHeight="1" x14ac:dyDescent="0.3">
      <c r="A114" s="158">
        <v>17</v>
      </c>
      <c r="B114" s="48" t="s">
        <v>99</v>
      </c>
      <c r="C114" s="109" t="s">
        <v>395</v>
      </c>
      <c r="D114" s="110" t="s">
        <v>61</v>
      </c>
      <c r="E114" s="144" t="s">
        <v>342</v>
      </c>
      <c r="F114" s="86"/>
      <c r="G114" s="87"/>
      <c r="H114" s="104"/>
      <c r="I114" s="86"/>
      <c r="J114" s="43" t="s">
        <v>65</v>
      </c>
      <c r="K114" s="43" t="s">
        <v>62</v>
      </c>
      <c r="L114" s="89">
        <v>30.04</v>
      </c>
      <c r="M114" s="43">
        <v>4.7300000000000004</v>
      </c>
      <c r="N114" s="108">
        <v>17697</v>
      </c>
      <c r="O114" s="76">
        <f t="shared" si="119"/>
        <v>83706.810000000012</v>
      </c>
      <c r="P114" s="43"/>
      <c r="Q114" s="43"/>
      <c r="R114" s="43">
        <v>1</v>
      </c>
      <c r="S114" s="43"/>
      <c r="T114" s="43"/>
      <c r="U114" s="43"/>
      <c r="V114" s="70">
        <f t="shared" si="105"/>
        <v>0</v>
      </c>
      <c r="W114" s="70">
        <f t="shared" si="104"/>
        <v>0</v>
      </c>
      <c r="X114" s="70">
        <f t="shared" si="106"/>
        <v>1</v>
      </c>
      <c r="Y114" s="76">
        <f t="shared" si="83"/>
        <v>0</v>
      </c>
      <c r="Z114" s="76">
        <f t="shared" si="84"/>
        <v>0</v>
      </c>
      <c r="AA114" s="76">
        <f t="shared" si="85"/>
        <v>4650.378333333334</v>
      </c>
      <c r="AB114" s="76">
        <f t="shared" si="86"/>
        <v>0</v>
      </c>
      <c r="AC114" s="76">
        <f t="shared" si="87"/>
        <v>0</v>
      </c>
      <c r="AD114" s="76">
        <f t="shared" si="88"/>
        <v>0</v>
      </c>
      <c r="AE114" s="76">
        <f t="shared" si="89"/>
        <v>4650.378333333334</v>
      </c>
      <c r="AF114" s="76">
        <f t="shared" si="90"/>
        <v>1162.5945833333335</v>
      </c>
      <c r="AG114" s="101">
        <f t="shared" si="126"/>
        <v>581.29729166666675</v>
      </c>
      <c r="AH114" s="76">
        <f t="shared" si="91"/>
        <v>0</v>
      </c>
      <c r="AI114" s="76">
        <f t="shared" si="92"/>
        <v>6394.2702083333343</v>
      </c>
      <c r="AJ114" s="100"/>
      <c r="AK114" s="100"/>
      <c r="AL114" s="100"/>
      <c r="AM114" s="99"/>
      <c r="AN114" s="78">
        <f t="shared" si="107"/>
        <v>0</v>
      </c>
      <c r="AO114" s="99"/>
      <c r="AP114" s="78">
        <f t="shared" si="108"/>
        <v>0</v>
      </c>
      <c r="AQ114" s="78">
        <f t="shared" si="127"/>
        <v>0</v>
      </c>
      <c r="AR114" s="78">
        <f t="shared" si="122"/>
        <v>0</v>
      </c>
      <c r="AS114" s="99"/>
      <c r="AT114" s="78">
        <f t="shared" si="109"/>
        <v>0</v>
      </c>
      <c r="AU114" s="99"/>
      <c r="AV114" s="78">
        <f t="shared" si="110"/>
        <v>0</v>
      </c>
      <c r="AW114" s="77">
        <f t="shared" si="111"/>
        <v>0</v>
      </c>
      <c r="AX114" s="78">
        <f t="shared" si="112"/>
        <v>0</v>
      </c>
      <c r="AY114" s="77">
        <f t="shared" si="113"/>
        <v>0</v>
      </c>
      <c r="AZ114" s="78">
        <f t="shared" si="114"/>
        <v>0</v>
      </c>
      <c r="BA114" s="100"/>
      <c r="BB114" s="177"/>
      <c r="BC114" s="177"/>
      <c r="BD114" s="177"/>
      <c r="BE114" s="78">
        <f t="shared" si="115"/>
        <v>0</v>
      </c>
      <c r="BF114" s="43"/>
      <c r="BG114" s="43"/>
      <c r="BH114" s="43"/>
      <c r="BI114" s="76">
        <f t="shared" si="116"/>
        <v>0</v>
      </c>
      <c r="BJ114" s="76">
        <f t="shared" si="124"/>
        <v>1</v>
      </c>
      <c r="BK114" s="76">
        <f t="shared" si="125"/>
        <v>1743.8918750000003</v>
      </c>
      <c r="BL114" s="101"/>
      <c r="BM114" s="101">
        <f t="shared" si="128"/>
        <v>0</v>
      </c>
      <c r="BN114" s="76"/>
      <c r="BO114" s="76"/>
      <c r="BP114" s="101"/>
      <c r="BQ114" s="101">
        <f t="shared" si="117"/>
        <v>0</v>
      </c>
      <c r="BR114" s="76">
        <f t="shared" si="118"/>
        <v>1743.8918750000003</v>
      </c>
      <c r="BS114" s="76">
        <f t="shared" si="94"/>
        <v>5231.6756250000008</v>
      </c>
      <c r="BT114" s="76">
        <f t="shared" si="95"/>
        <v>1743.8918750000003</v>
      </c>
      <c r="BU114" s="76">
        <f t="shared" si="96"/>
        <v>1162.5945833333335</v>
      </c>
      <c r="BV114" s="76">
        <f t="shared" si="97"/>
        <v>8138.1620833333345</v>
      </c>
      <c r="BW114" s="173">
        <f t="shared" si="98"/>
        <v>97657.945000000007</v>
      </c>
    </row>
    <row r="115" spans="1:77" s="2" customFormat="1" ht="19.5" customHeight="1" x14ac:dyDescent="0.3">
      <c r="A115" s="158">
        <v>18</v>
      </c>
      <c r="B115" s="48" t="s">
        <v>99</v>
      </c>
      <c r="C115" s="109" t="s">
        <v>245</v>
      </c>
      <c r="D115" s="110" t="s">
        <v>61</v>
      </c>
      <c r="E115" s="144" t="s">
        <v>342</v>
      </c>
      <c r="F115" s="86">
        <v>57</v>
      </c>
      <c r="G115" s="87">
        <v>42608</v>
      </c>
      <c r="H115" s="104" t="s">
        <v>188</v>
      </c>
      <c r="I115" s="86" t="s">
        <v>189</v>
      </c>
      <c r="J115" s="43" t="s">
        <v>67</v>
      </c>
      <c r="K115" s="43" t="s">
        <v>68</v>
      </c>
      <c r="L115" s="89">
        <v>29.08</v>
      </c>
      <c r="M115" s="43">
        <v>5.16</v>
      </c>
      <c r="N115" s="108">
        <v>17697</v>
      </c>
      <c r="O115" s="76">
        <f t="shared" si="119"/>
        <v>91316.52</v>
      </c>
      <c r="P115" s="43"/>
      <c r="Q115" s="43">
        <v>3</v>
      </c>
      <c r="R115" s="43"/>
      <c r="S115" s="43"/>
      <c r="T115" s="43"/>
      <c r="U115" s="43"/>
      <c r="V115" s="70">
        <f t="shared" si="105"/>
        <v>0</v>
      </c>
      <c r="W115" s="70">
        <f t="shared" si="104"/>
        <v>3</v>
      </c>
      <c r="X115" s="70">
        <f t="shared" si="106"/>
        <v>0</v>
      </c>
      <c r="Y115" s="76">
        <f t="shared" si="83"/>
        <v>0</v>
      </c>
      <c r="Z115" s="76">
        <f t="shared" si="84"/>
        <v>15219.420000000002</v>
      </c>
      <c r="AA115" s="76">
        <f t="shared" si="85"/>
        <v>0</v>
      </c>
      <c r="AB115" s="76">
        <f t="shared" si="86"/>
        <v>0</v>
      </c>
      <c r="AC115" s="76">
        <f t="shared" si="87"/>
        <v>0</v>
      </c>
      <c r="AD115" s="76">
        <f t="shared" si="88"/>
        <v>0</v>
      </c>
      <c r="AE115" s="76">
        <f t="shared" si="89"/>
        <v>15219.420000000002</v>
      </c>
      <c r="AF115" s="76">
        <f t="shared" si="90"/>
        <v>3804.8550000000005</v>
      </c>
      <c r="AG115" s="76">
        <f t="shared" si="126"/>
        <v>1902.4275000000002</v>
      </c>
      <c r="AH115" s="76">
        <f t="shared" si="91"/>
        <v>0</v>
      </c>
      <c r="AI115" s="76">
        <f t="shared" si="92"/>
        <v>20926.702500000003</v>
      </c>
      <c r="AJ115" s="100"/>
      <c r="AK115" s="100"/>
      <c r="AL115" s="100"/>
      <c r="AM115" s="99"/>
      <c r="AN115" s="78">
        <f t="shared" si="107"/>
        <v>0</v>
      </c>
      <c r="AO115" s="99"/>
      <c r="AP115" s="78">
        <f t="shared" si="108"/>
        <v>0</v>
      </c>
      <c r="AQ115" s="78">
        <f t="shared" si="127"/>
        <v>0</v>
      </c>
      <c r="AR115" s="78">
        <f t="shared" si="122"/>
        <v>0</v>
      </c>
      <c r="AS115" s="99"/>
      <c r="AT115" s="78">
        <f t="shared" si="109"/>
        <v>0</v>
      </c>
      <c r="AU115" s="99"/>
      <c r="AV115" s="78">
        <f t="shared" si="110"/>
        <v>0</v>
      </c>
      <c r="AW115" s="77">
        <f t="shared" si="111"/>
        <v>0</v>
      </c>
      <c r="AX115" s="78">
        <f t="shared" si="112"/>
        <v>0</v>
      </c>
      <c r="AY115" s="77">
        <f t="shared" si="113"/>
        <v>0</v>
      </c>
      <c r="AZ115" s="78">
        <f t="shared" si="114"/>
        <v>0</v>
      </c>
      <c r="BA115" s="100"/>
      <c r="BB115" s="177"/>
      <c r="BC115" s="177"/>
      <c r="BD115" s="177"/>
      <c r="BE115" s="78">
        <f t="shared" si="115"/>
        <v>0</v>
      </c>
      <c r="BF115" s="43"/>
      <c r="BG115" s="43"/>
      <c r="BH115" s="43"/>
      <c r="BI115" s="76">
        <f t="shared" si="116"/>
        <v>0</v>
      </c>
      <c r="BJ115" s="101">
        <f t="shared" si="124"/>
        <v>3</v>
      </c>
      <c r="BK115" s="101">
        <f t="shared" si="125"/>
        <v>5707.2825000000003</v>
      </c>
      <c r="BL115" s="101"/>
      <c r="BM115" s="101">
        <f t="shared" si="128"/>
        <v>0</v>
      </c>
      <c r="BN115" s="76"/>
      <c r="BO115" s="76"/>
      <c r="BP115" s="76">
        <v>1</v>
      </c>
      <c r="BQ115" s="101">
        <f t="shared" si="117"/>
        <v>393.27777777777777</v>
      </c>
      <c r="BR115" s="76">
        <f t="shared" si="118"/>
        <v>6100.5602777777776</v>
      </c>
      <c r="BS115" s="76">
        <f t="shared" si="94"/>
        <v>17515.125277777781</v>
      </c>
      <c r="BT115" s="76">
        <f t="shared" si="95"/>
        <v>5707.2825000000003</v>
      </c>
      <c r="BU115" s="76">
        <f t="shared" si="96"/>
        <v>3804.8550000000005</v>
      </c>
      <c r="BV115" s="76">
        <f t="shared" si="97"/>
        <v>27027.262777777782</v>
      </c>
      <c r="BW115" s="173">
        <f t="shared" si="98"/>
        <v>324327.15333333338</v>
      </c>
      <c r="BX115" s="136"/>
    </row>
    <row r="116" spans="1:77" s="3" customFormat="1" ht="19.5" customHeight="1" x14ac:dyDescent="0.3">
      <c r="A116" s="158">
        <v>19</v>
      </c>
      <c r="B116" s="48" t="s">
        <v>99</v>
      </c>
      <c r="C116" s="109" t="s">
        <v>411</v>
      </c>
      <c r="D116" s="110" t="s">
        <v>61</v>
      </c>
      <c r="E116" s="144" t="s">
        <v>342</v>
      </c>
      <c r="F116" s="86"/>
      <c r="G116" s="87"/>
      <c r="H116" s="104"/>
      <c r="I116" s="86"/>
      <c r="J116" s="43" t="s">
        <v>65</v>
      </c>
      <c r="K116" s="43" t="s">
        <v>62</v>
      </c>
      <c r="L116" s="89">
        <v>30.04</v>
      </c>
      <c r="M116" s="43">
        <v>4.7300000000000004</v>
      </c>
      <c r="N116" s="75">
        <v>17697</v>
      </c>
      <c r="O116" s="76">
        <f t="shared" si="119"/>
        <v>83706.810000000012</v>
      </c>
      <c r="P116" s="43"/>
      <c r="Q116" s="43"/>
      <c r="R116" s="43"/>
      <c r="S116" s="43"/>
      <c r="T116" s="26">
        <v>1</v>
      </c>
      <c r="U116" s="43"/>
      <c r="V116" s="70">
        <f t="shared" si="105"/>
        <v>0</v>
      </c>
      <c r="W116" s="70">
        <f t="shared" si="104"/>
        <v>1</v>
      </c>
      <c r="X116" s="70">
        <f t="shared" si="106"/>
        <v>0</v>
      </c>
      <c r="Y116" s="76">
        <f t="shared" si="83"/>
        <v>0</v>
      </c>
      <c r="Z116" s="76">
        <f t="shared" si="84"/>
        <v>0</v>
      </c>
      <c r="AA116" s="76">
        <f t="shared" si="85"/>
        <v>0</v>
      </c>
      <c r="AB116" s="76">
        <f t="shared" si="86"/>
        <v>0</v>
      </c>
      <c r="AC116" s="76">
        <f t="shared" si="87"/>
        <v>4650.378333333334</v>
      </c>
      <c r="AD116" s="76">
        <f t="shared" si="88"/>
        <v>0</v>
      </c>
      <c r="AE116" s="76">
        <f t="shared" si="89"/>
        <v>4650.378333333334</v>
      </c>
      <c r="AF116" s="76">
        <f t="shared" si="90"/>
        <v>1162.5945833333335</v>
      </c>
      <c r="AG116" s="101">
        <f t="shared" si="126"/>
        <v>581.29729166666675</v>
      </c>
      <c r="AH116" s="76">
        <f t="shared" si="91"/>
        <v>196.63333333333333</v>
      </c>
      <c r="AI116" s="76">
        <f t="shared" si="92"/>
        <v>6590.9035416666675</v>
      </c>
      <c r="AJ116" s="82"/>
      <c r="AK116" s="82"/>
      <c r="AL116" s="82"/>
      <c r="AM116" s="99"/>
      <c r="AN116" s="78">
        <f t="shared" si="107"/>
        <v>0</v>
      </c>
      <c r="AO116" s="99"/>
      <c r="AP116" s="78">
        <f t="shared" si="108"/>
        <v>0</v>
      </c>
      <c r="AQ116" s="78">
        <f t="shared" si="127"/>
        <v>0</v>
      </c>
      <c r="AR116" s="78">
        <f t="shared" si="122"/>
        <v>0</v>
      </c>
      <c r="AS116" s="99"/>
      <c r="AT116" s="78">
        <f t="shared" si="109"/>
        <v>0</v>
      </c>
      <c r="AU116" s="99"/>
      <c r="AV116" s="78">
        <f t="shared" si="110"/>
        <v>0</v>
      </c>
      <c r="AW116" s="77">
        <f t="shared" si="111"/>
        <v>0</v>
      </c>
      <c r="AX116" s="78">
        <f t="shared" si="112"/>
        <v>0</v>
      </c>
      <c r="AY116" s="77">
        <f t="shared" si="113"/>
        <v>0</v>
      </c>
      <c r="AZ116" s="78">
        <f t="shared" si="114"/>
        <v>0</v>
      </c>
      <c r="BA116" s="100"/>
      <c r="BB116" s="177"/>
      <c r="BC116" s="177"/>
      <c r="BD116" s="177"/>
      <c r="BE116" s="78">
        <f t="shared" si="115"/>
        <v>0</v>
      </c>
      <c r="BF116" s="43"/>
      <c r="BG116" s="43"/>
      <c r="BH116" s="43"/>
      <c r="BI116" s="76">
        <f t="shared" si="116"/>
        <v>0</v>
      </c>
      <c r="BJ116" s="76"/>
      <c r="BK116" s="76">
        <f t="shared" si="125"/>
        <v>0</v>
      </c>
      <c r="BL116" s="101"/>
      <c r="BM116" s="101">
        <f t="shared" si="128"/>
        <v>0</v>
      </c>
      <c r="BN116" s="76"/>
      <c r="BO116" s="76"/>
      <c r="BP116" s="101"/>
      <c r="BQ116" s="101">
        <f t="shared" si="117"/>
        <v>0</v>
      </c>
      <c r="BR116" s="76">
        <f t="shared" si="118"/>
        <v>0</v>
      </c>
      <c r="BS116" s="76">
        <f t="shared" si="94"/>
        <v>5428.308958333334</v>
      </c>
      <c r="BT116" s="76">
        <f t="shared" si="95"/>
        <v>0</v>
      </c>
      <c r="BU116" s="76">
        <f t="shared" si="96"/>
        <v>1162.5945833333335</v>
      </c>
      <c r="BV116" s="76">
        <f t="shared" si="97"/>
        <v>6590.9035416666675</v>
      </c>
      <c r="BW116" s="173">
        <f t="shared" si="98"/>
        <v>79090.842500000013</v>
      </c>
      <c r="BX116" s="2"/>
    </row>
    <row r="117" spans="1:77" s="3" customFormat="1" ht="19.5" customHeight="1" x14ac:dyDescent="0.3">
      <c r="A117" s="158">
        <v>20</v>
      </c>
      <c r="B117" s="48" t="s">
        <v>434</v>
      </c>
      <c r="C117" s="48" t="s">
        <v>111</v>
      </c>
      <c r="D117" s="43" t="s">
        <v>61</v>
      </c>
      <c r="E117" s="93" t="s">
        <v>435</v>
      </c>
      <c r="F117" s="147">
        <v>200</v>
      </c>
      <c r="G117" s="88">
        <v>42895</v>
      </c>
      <c r="H117" s="88">
        <v>44721</v>
      </c>
      <c r="I117" s="147" t="s">
        <v>191</v>
      </c>
      <c r="J117" s="43">
        <v>1</v>
      </c>
      <c r="K117" s="43" t="s">
        <v>72</v>
      </c>
      <c r="L117" s="89">
        <v>12.05</v>
      </c>
      <c r="M117" s="43">
        <v>4.8600000000000003</v>
      </c>
      <c r="N117" s="75">
        <v>17697</v>
      </c>
      <c r="O117" s="76">
        <f t="shared" si="119"/>
        <v>86007.420000000013</v>
      </c>
      <c r="P117" s="43"/>
      <c r="Q117" s="43">
        <v>6</v>
      </c>
      <c r="R117" s="43">
        <v>12</v>
      </c>
      <c r="S117" s="43"/>
      <c r="T117" s="26">
        <v>6</v>
      </c>
      <c r="U117" s="43"/>
      <c r="V117" s="70">
        <f t="shared" si="105"/>
        <v>0</v>
      </c>
      <c r="W117" s="70">
        <f t="shared" si="104"/>
        <v>12</v>
      </c>
      <c r="X117" s="70">
        <f t="shared" si="106"/>
        <v>12</v>
      </c>
      <c r="Y117" s="76">
        <f t="shared" si="83"/>
        <v>0</v>
      </c>
      <c r="Z117" s="76">
        <f t="shared" si="84"/>
        <v>28669.140000000003</v>
      </c>
      <c r="AA117" s="76">
        <f t="shared" si="85"/>
        <v>57338.280000000006</v>
      </c>
      <c r="AB117" s="76">
        <f t="shared" si="86"/>
        <v>0</v>
      </c>
      <c r="AC117" s="76">
        <f t="shared" si="87"/>
        <v>28669.140000000003</v>
      </c>
      <c r="AD117" s="76">
        <f t="shared" si="88"/>
        <v>0</v>
      </c>
      <c r="AE117" s="76">
        <f t="shared" si="89"/>
        <v>114676.56000000001</v>
      </c>
      <c r="AF117" s="76">
        <f t="shared" si="90"/>
        <v>28669.140000000003</v>
      </c>
      <c r="AG117" s="76">
        <f t="shared" si="126"/>
        <v>14334.570000000002</v>
      </c>
      <c r="AH117" s="76">
        <f t="shared" si="91"/>
        <v>1179.8</v>
      </c>
      <c r="AI117" s="76">
        <f t="shared" si="92"/>
        <v>158860.07</v>
      </c>
      <c r="AJ117" s="82"/>
      <c r="AK117" s="82"/>
      <c r="AL117" s="82"/>
      <c r="AM117" s="99"/>
      <c r="AN117" s="78">
        <f t="shared" si="107"/>
        <v>0</v>
      </c>
      <c r="AO117" s="99"/>
      <c r="AP117" s="78">
        <f t="shared" si="108"/>
        <v>0</v>
      </c>
      <c r="AQ117" s="78">
        <f t="shared" si="127"/>
        <v>0</v>
      </c>
      <c r="AR117" s="78">
        <f t="shared" si="122"/>
        <v>0</v>
      </c>
      <c r="AS117" s="99"/>
      <c r="AT117" s="78">
        <f t="shared" si="109"/>
        <v>0</v>
      </c>
      <c r="AU117" s="99"/>
      <c r="AV117" s="78">
        <f t="shared" si="110"/>
        <v>0</v>
      </c>
      <c r="AW117" s="77">
        <f t="shared" si="111"/>
        <v>0</v>
      </c>
      <c r="AX117" s="78">
        <f t="shared" si="112"/>
        <v>0</v>
      </c>
      <c r="AY117" s="77">
        <f t="shared" si="113"/>
        <v>0</v>
      </c>
      <c r="AZ117" s="78">
        <f t="shared" si="114"/>
        <v>0</v>
      </c>
      <c r="BA117" s="100"/>
      <c r="BB117" s="177"/>
      <c r="BC117" s="177"/>
      <c r="BD117" s="177"/>
      <c r="BE117" s="78">
        <f t="shared" si="115"/>
        <v>0</v>
      </c>
      <c r="BF117" s="43"/>
      <c r="BG117" s="43"/>
      <c r="BH117" s="43"/>
      <c r="BI117" s="76">
        <f t="shared" si="116"/>
        <v>0</v>
      </c>
      <c r="BJ117" s="76">
        <f>V117+W117+X117</f>
        <v>24</v>
      </c>
      <c r="BK117" s="76">
        <f t="shared" si="125"/>
        <v>43003.71</v>
      </c>
      <c r="BL117" s="101"/>
      <c r="BM117" s="101">
        <f t="shared" si="128"/>
        <v>0</v>
      </c>
      <c r="BN117" s="76"/>
      <c r="BO117" s="76"/>
      <c r="BP117" s="101"/>
      <c r="BQ117" s="101">
        <f t="shared" si="117"/>
        <v>0</v>
      </c>
      <c r="BR117" s="76">
        <f t="shared" si="118"/>
        <v>43003.71</v>
      </c>
      <c r="BS117" s="76">
        <f t="shared" si="94"/>
        <v>130190.93000000002</v>
      </c>
      <c r="BT117" s="76">
        <f t="shared" si="95"/>
        <v>43003.71</v>
      </c>
      <c r="BU117" s="76">
        <f t="shared" si="96"/>
        <v>28669.140000000003</v>
      </c>
      <c r="BV117" s="76">
        <f t="shared" si="97"/>
        <v>201863.78</v>
      </c>
      <c r="BW117" s="173">
        <f t="shared" si="98"/>
        <v>2422365.36</v>
      </c>
      <c r="BX117" s="2"/>
    </row>
    <row r="118" spans="1:77" s="3" customFormat="1" ht="19.5" customHeight="1" x14ac:dyDescent="0.3">
      <c r="A118" s="158">
        <v>21</v>
      </c>
      <c r="B118" s="145" t="s">
        <v>485</v>
      </c>
      <c r="C118" s="109" t="s">
        <v>63</v>
      </c>
      <c r="D118" s="110" t="s">
        <v>236</v>
      </c>
      <c r="E118" s="108" t="s">
        <v>304</v>
      </c>
      <c r="F118" s="86">
        <v>15</v>
      </c>
      <c r="G118" s="87">
        <v>42875</v>
      </c>
      <c r="H118" s="104" t="s">
        <v>297</v>
      </c>
      <c r="I118" s="48" t="s">
        <v>63</v>
      </c>
      <c r="J118" s="43">
        <v>2</v>
      </c>
      <c r="K118" s="43" t="s">
        <v>87</v>
      </c>
      <c r="L118" s="89">
        <v>9.11</v>
      </c>
      <c r="M118" s="43">
        <v>3.97</v>
      </c>
      <c r="N118" s="75">
        <v>17697</v>
      </c>
      <c r="O118" s="76">
        <f t="shared" si="119"/>
        <v>70257.09</v>
      </c>
      <c r="P118" s="43"/>
      <c r="Q118" s="43"/>
      <c r="R118" s="43"/>
      <c r="S118" s="43"/>
      <c r="T118" s="26">
        <v>5</v>
      </c>
      <c r="U118" s="43"/>
      <c r="V118" s="70">
        <f t="shared" si="105"/>
        <v>0</v>
      </c>
      <c r="W118" s="70">
        <f t="shared" si="104"/>
        <v>5</v>
      </c>
      <c r="X118" s="70">
        <f t="shared" si="106"/>
        <v>0</v>
      </c>
      <c r="Y118" s="76">
        <f t="shared" si="83"/>
        <v>0</v>
      </c>
      <c r="Z118" s="76">
        <f t="shared" si="84"/>
        <v>0</v>
      </c>
      <c r="AA118" s="76">
        <f t="shared" si="85"/>
        <v>0</v>
      </c>
      <c r="AB118" s="76">
        <f t="shared" si="86"/>
        <v>0</v>
      </c>
      <c r="AC118" s="76">
        <f t="shared" si="87"/>
        <v>19515.858333333334</v>
      </c>
      <c r="AD118" s="76">
        <f t="shared" si="88"/>
        <v>0</v>
      </c>
      <c r="AE118" s="76">
        <f t="shared" si="89"/>
        <v>19515.858333333334</v>
      </c>
      <c r="AF118" s="76">
        <f t="shared" si="90"/>
        <v>4878.9645833333334</v>
      </c>
      <c r="AG118" s="76"/>
      <c r="AH118" s="76">
        <f t="shared" si="91"/>
        <v>983.16666666666663</v>
      </c>
      <c r="AI118" s="76">
        <f t="shared" si="92"/>
        <v>25377.989583333336</v>
      </c>
      <c r="AJ118" s="82"/>
      <c r="AK118" s="82"/>
      <c r="AL118" s="82"/>
      <c r="AM118" s="99"/>
      <c r="AN118" s="78">
        <f t="shared" si="107"/>
        <v>0</v>
      </c>
      <c r="AO118" s="99"/>
      <c r="AP118" s="78">
        <f t="shared" si="108"/>
        <v>0</v>
      </c>
      <c r="AQ118" s="78"/>
      <c r="AR118" s="78">
        <f t="shared" si="122"/>
        <v>0</v>
      </c>
      <c r="AS118" s="99"/>
      <c r="AT118" s="78">
        <f t="shared" si="109"/>
        <v>0</v>
      </c>
      <c r="AU118" s="99"/>
      <c r="AV118" s="78">
        <f t="shared" si="110"/>
        <v>0</v>
      </c>
      <c r="AW118" s="77">
        <f t="shared" si="111"/>
        <v>0</v>
      </c>
      <c r="AX118" s="78">
        <f t="shared" si="112"/>
        <v>0</v>
      </c>
      <c r="AY118" s="77">
        <f t="shared" si="113"/>
        <v>0</v>
      </c>
      <c r="AZ118" s="78">
        <f t="shared" si="114"/>
        <v>0</v>
      </c>
      <c r="BA118" s="100"/>
      <c r="BB118" s="177"/>
      <c r="BC118" s="177"/>
      <c r="BD118" s="177"/>
      <c r="BE118" s="78">
        <f t="shared" si="115"/>
        <v>0</v>
      </c>
      <c r="BF118" s="43"/>
      <c r="BG118" s="43"/>
      <c r="BH118" s="43"/>
      <c r="BI118" s="76">
        <f t="shared" si="116"/>
        <v>0</v>
      </c>
      <c r="BJ118" s="76">
        <f>V118+W118+X118</f>
        <v>5</v>
      </c>
      <c r="BK118" s="76">
        <f t="shared" si="125"/>
        <v>7318.4468750000005</v>
      </c>
      <c r="BL118" s="101"/>
      <c r="BM118" s="101"/>
      <c r="BN118" s="76"/>
      <c r="BO118" s="76"/>
      <c r="BP118" s="101"/>
      <c r="BQ118" s="101">
        <f t="shared" si="117"/>
        <v>0</v>
      </c>
      <c r="BR118" s="76">
        <f t="shared" si="118"/>
        <v>7318.4468750000005</v>
      </c>
      <c r="BS118" s="76">
        <f t="shared" si="94"/>
        <v>20499.025000000001</v>
      </c>
      <c r="BT118" s="76">
        <f t="shared" si="95"/>
        <v>7318.4468750000005</v>
      </c>
      <c r="BU118" s="76">
        <f t="shared" si="96"/>
        <v>4878.9645833333334</v>
      </c>
      <c r="BV118" s="76">
        <f t="shared" si="97"/>
        <v>32696.436458333337</v>
      </c>
      <c r="BW118" s="173">
        <f t="shared" si="98"/>
        <v>392357.23750000005</v>
      </c>
      <c r="BX118" s="2"/>
    </row>
    <row r="119" spans="1:77" s="3" customFormat="1" ht="19.5" customHeight="1" x14ac:dyDescent="0.3">
      <c r="A119" s="158">
        <v>22</v>
      </c>
      <c r="B119" s="48" t="s">
        <v>485</v>
      </c>
      <c r="C119" s="48" t="s">
        <v>63</v>
      </c>
      <c r="D119" s="43" t="s">
        <v>82</v>
      </c>
      <c r="E119" s="108" t="s">
        <v>304</v>
      </c>
      <c r="F119" s="48">
        <v>13</v>
      </c>
      <c r="G119" s="111">
        <v>42875</v>
      </c>
      <c r="H119" s="111">
        <v>44701</v>
      </c>
      <c r="I119" s="48" t="s">
        <v>63</v>
      </c>
      <c r="J119" s="43">
        <v>2</v>
      </c>
      <c r="K119" s="43" t="s">
        <v>87</v>
      </c>
      <c r="L119" s="89">
        <v>9.11</v>
      </c>
      <c r="M119" s="43">
        <v>3.97</v>
      </c>
      <c r="N119" s="108">
        <v>17697</v>
      </c>
      <c r="O119" s="76">
        <f t="shared" si="119"/>
        <v>70257.09</v>
      </c>
      <c r="P119" s="43">
        <v>1</v>
      </c>
      <c r="Q119" s="43"/>
      <c r="R119" s="43"/>
      <c r="S119" s="43"/>
      <c r="T119" s="26"/>
      <c r="U119" s="43"/>
      <c r="V119" s="70">
        <f t="shared" si="105"/>
        <v>1</v>
      </c>
      <c r="W119" s="70">
        <f t="shared" si="104"/>
        <v>0</v>
      </c>
      <c r="X119" s="70">
        <f t="shared" si="106"/>
        <v>0</v>
      </c>
      <c r="Y119" s="76">
        <f t="shared" si="83"/>
        <v>3903.1716666666666</v>
      </c>
      <c r="Z119" s="76">
        <f t="shared" si="84"/>
        <v>0</v>
      </c>
      <c r="AA119" s="76">
        <f t="shared" si="85"/>
        <v>0</v>
      </c>
      <c r="AB119" s="76">
        <f t="shared" si="86"/>
        <v>0</v>
      </c>
      <c r="AC119" s="76">
        <f t="shared" si="87"/>
        <v>0</v>
      </c>
      <c r="AD119" s="76">
        <f t="shared" si="88"/>
        <v>0</v>
      </c>
      <c r="AE119" s="76">
        <f t="shared" si="89"/>
        <v>3903.1716666666666</v>
      </c>
      <c r="AF119" s="76">
        <f t="shared" si="90"/>
        <v>975.79291666666666</v>
      </c>
      <c r="AG119" s="101"/>
      <c r="AH119" s="76">
        <f t="shared" si="91"/>
        <v>0</v>
      </c>
      <c r="AI119" s="76">
        <f t="shared" si="92"/>
        <v>4878.9645833333334</v>
      </c>
      <c r="AJ119" s="100"/>
      <c r="AK119" s="100"/>
      <c r="AL119" s="84"/>
      <c r="AM119" s="99"/>
      <c r="AN119" s="78">
        <f t="shared" si="107"/>
        <v>0</v>
      </c>
      <c r="AO119" s="99"/>
      <c r="AP119" s="78">
        <f t="shared" si="108"/>
        <v>0</v>
      </c>
      <c r="AQ119" s="78">
        <f t="shared" ref="AQ119:AQ125" si="129">AM119+AO119</f>
        <v>0</v>
      </c>
      <c r="AR119" s="78">
        <f t="shared" si="122"/>
        <v>0</v>
      </c>
      <c r="AS119" s="99"/>
      <c r="AT119" s="78">
        <f t="shared" si="109"/>
        <v>0</v>
      </c>
      <c r="AU119" s="99"/>
      <c r="AV119" s="78">
        <f t="shared" si="110"/>
        <v>0</v>
      </c>
      <c r="AW119" s="77">
        <f t="shared" si="111"/>
        <v>0</v>
      </c>
      <c r="AX119" s="78">
        <f t="shared" si="112"/>
        <v>0</v>
      </c>
      <c r="AY119" s="77">
        <f t="shared" si="113"/>
        <v>0</v>
      </c>
      <c r="AZ119" s="78">
        <f t="shared" si="114"/>
        <v>0</v>
      </c>
      <c r="BA119" s="100"/>
      <c r="BB119" s="177"/>
      <c r="BC119" s="177"/>
      <c r="BD119" s="177"/>
      <c r="BE119" s="78">
        <f t="shared" si="115"/>
        <v>0</v>
      </c>
      <c r="BF119" s="43"/>
      <c r="BG119" s="43"/>
      <c r="BH119" s="43"/>
      <c r="BI119" s="76">
        <f t="shared" si="116"/>
        <v>0</v>
      </c>
      <c r="BJ119" s="101">
        <v>1</v>
      </c>
      <c r="BK119" s="76">
        <f t="shared" si="125"/>
        <v>1463.6893749999999</v>
      </c>
      <c r="BL119" s="101"/>
      <c r="BM119" s="101">
        <f t="shared" ref="BM119:BM130" si="130">(O119/18*BL119)*30%</f>
        <v>0</v>
      </c>
      <c r="BN119" s="76"/>
      <c r="BO119" s="76"/>
      <c r="BP119" s="101"/>
      <c r="BQ119" s="101">
        <f t="shared" si="117"/>
        <v>0</v>
      </c>
      <c r="BR119" s="76">
        <f t="shared" si="118"/>
        <v>1463.6893749999999</v>
      </c>
      <c r="BS119" s="76">
        <f t="shared" si="94"/>
        <v>3903.1716666666666</v>
      </c>
      <c r="BT119" s="76">
        <f t="shared" si="95"/>
        <v>1463.6893749999999</v>
      </c>
      <c r="BU119" s="76">
        <f t="shared" si="96"/>
        <v>975.79291666666666</v>
      </c>
      <c r="BV119" s="76">
        <f t="shared" si="97"/>
        <v>6342.6539583333333</v>
      </c>
      <c r="BW119" s="173">
        <f t="shared" si="98"/>
        <v>76111.847500000003</v>
      </c>
      <c r="BX119" s="1"/>
    </row>
    <row r="120" spans="1:77" s="3" customFormat="1" ht="19.5" customHeight="1" x14ac:dyDescent="0.3">
      <c r="A120" s="158">
        <v>23</v>
      </c>
      <c r="B120" s="145" t="s">
        <v>279</v>
      </c>
      <c r="C120" s="146" t="s">
        <v>124</v>
      </c>
      <c r="D120" s="43" t="s">
        <v>61</v>
      </c>
      <c r="E120" s="144" t="s">
        <v>365</v>
      </c>
      <c r="F120" s="86"/>
      <c r="G120" s="87"/>
      <c r="H120" s="104"/>
      <c r="I120" s="86"/>
      <c r="J120" s="43" t="s">
        <v>65</v>
      </c>
      <c r="K120" s="43" t="s">
        <v>62</v>
      </c>
      <c r="L120" s="89">
        <v>14.01</v>
      </c>
      <c r="M120" s="43">
        <v>4.49</v>
      </c>
      <c r="N120" s="75">
        <v>17697</v>
      </c>
      <c r="O120" s="76">
        <f t="shared" si="119"/>
        <v>79459.53</v>
      </c>
      <c r="P120" s="43"/>
      <c r="Q120" s="43"/>
      <c r="R120" s="43">
        <v>4</v>
      </c>
      <c r="S120" s="43"/>
      <c r="T120" s="26"/>
      <c r="U120" s="43"/>
      <c r="V120" s="70">
        <f t="shared" si="105"/>
        <v>0</v>
      </c>
      <c r="W120" s="70">
        <f t="shared" si="104"/>
        <v>0</v>
      </c>
      <c r="X120" s="70">
        <f t="shared" si="106"/>
        <v>4</v>
      </c>
      <c r="Y120" s="76">
        <f t="shared" si="83"/>
        <v>0</v>
      </c>
      <c r="Z120" s="76">
        <f t="shared" si="84"/>
        <v>0</v>
      </c>
      <c r="AA120" s="76">
        <f t="shared" si="85"/>
        <v>17657.673333333332</v>
      </c>
      <c r="AB120" s="76">
        <f t="shared" si="86"/>
        <v>0</v>
      </c>
      <c r="AC120" s="76">
        <f t="shared" si="87"/>
        <v>0</v>
      </c>
      <c r="AD120" s="76">
        <f t="shared" si="88"/>
        <v>0</v>
      </c>
      <c r="AE120" s="76">
        <f t="shared" si="89"/>
        <v>17657.673333333332</v>
      </c>
      <c r="AF120" s="76">
        <f t="shared" si="90"/>
        <v>4414.4183333333331</v>
      </c>
      <c r="AG120" s="76">
        <f t="shared" ref="AG120:AG129" si="131">(AE120+AF120)*10%</f>
        <v>2207.209166666667</v>
      </c>
      <c r="AH120" s="76">
        <f t="shared" si="91"/>
        <v>0</v>
      </c>
      <c r="AI120" s="76">
        <f t="shared" si="92"/>
        <v>24279.300833333335</v>
      </c>
      <c r="AJ120" s="82"/>
      <c r="AK120" s="82"/>
      <c r="AL120" s="82"/>
      <c r="AM120" s="99"/>
      <c r="AN120" s="78">
        <f t="shared" si="107"/>
        <v>0</v>
      </c>
      <c r="AO120" s="99"/>
      <c r="AP120" s="78">
        <f t="shared" si="108"/>
        <v>0</v>
      </c>
      <c r="AQ120" s="78">
        <f t="shared" si="129"/>
        <v>0</v>
      </c>
      <c r="AR120" s="78">
        <f t="shared" si="122"/>
        <v>0</v>
      </c>
      <c r="AS120" s="99"/>
      <c r="AT120" s="78">
        <f t="shared" si="109"/>
        <v>0</v>
      </c>
      <c r="AU120" s="99"/>
      <c r="AV120" s="78">
        <f t="shared" si="110"/>
        <v>0</v>
      </c>
      <c r="AW120" s="77">
        <f t="shared" si="111"/>
        <v>0</v>
      </c>
      <c r="AX120" s="78">
        <f t="shared" si="112"/>
        <v>0</v>
      </c>
      <c r="AY120" s="77">
        <f t="shared" si="113"/>
        <v>0</v>
      </c>
      <c r="AZ120" s="78">
        <f t="shared" si="114"/>
        <v>0</v>
      </c>
      <c r="BA120" s="100"/>
      <c r="BB120" s="177"/>
      <c r="BC120" s="177"/>
      <c r="BD120" s="177"/>
      <c r="BE120" s="78">
        <f t="shared" si="115"/>
        <v>0</v>
      </c>
      <c r="BF120" s="43"/>
      <c r="BG120" s="43"/>
      <c r="BH120" s="43"/>
      <c r="BI120" s="76">
        <f t="shared" si="116"/>
        <v>0</v>
      </c>
      <c r="BJ120" s="76">
        <f>V120+W120+X120</f>
        <v>4</v>
      </c>
      <c r="BK120" s="76">
        <f t="shared" si="125"/>
        <v>6621.6274999999996</v>
      </c>
      <c r="BL120" s="101"/>
      <c r="BM120" s="101">
        <f t="shared" si="130"/>
        <v>0</v>
      </c>
      <c r="BN120" s="76"/>
      <c r="BO120" s="76"/>
      <c r="BP120" s="101"/>
      <c r="BQ120" s="101">
        <f t="shared" si="117"/>
        <v>0</v>
      </c>
      <c r="BR120" s="76">
        <f t="shared" si="118"/>
        <v>6621.6274999999996</v>
      </c>
      <c r="BS120" s="76">
        <f t="shared" si="94"/>
        <v>19864.8825</v>
      </c>
      <c r="BT120" s="76">
        <f t="shared" si="95"/>
        <v>6621.6274999999996</v>
      </c>
      <c r="BU120" s="76">
        <f t="shared" si="96"/>
        <v>4414.4183333333331</v>
      </c>
      <c r="BV120" s="76">
        <f t="shared" si="97"/>
        <v>30900.928333333333</v>
      </c>
      <c r="BW120" s="173">
        <f t="shared" si="98"/>
        <v>370811.14</v>
      </c>
      <c r="BX120" s="2" t="s">
        <v>124</v>
      </c>
    </row>
    <row r="121" spans="1:77" s="3" customFormat="1" ht="19.5" customHeight="1" x14ac:dyDescent="0.3">
      <c r="A121" s="158">
        <v>24</v>
      </c>
      <c r="B121" s="145" t="s">
        <v>279</v>
      </c>
      <c r="C121" s="146" t="s">
        <v>284</v>
      </c>
      <c r="D121" s="43" t="s">
        <v>61</v>
      </c>
      <c r="E121" s="144" t="s">
        <v>431</v>
      </c>
      <c r="F121" s="86"/>
      <c r="G121" s="87"/>
      <c r="H121" s="104"/>
      <c r="I121" s="86"/>
      <c r="J121" s="43" t="s">
        <v>65</v>
      </c>
      <c r="K121" s="43" t="s">
        <v>62</v>
      </c>
      <c r="L121" s="89">
        <v>14.01</v>
      </c>
      <c r="M121" s="43">
        <v>4.49</v>
      </c>
      <c r="N121" s="75">
        <v>17697</v>
      </c>
      <c r="O121" s="76">
        <f t="shared" si="119"/>
        <v>79459.53</v>
      </c>
      <c r="P121" s="43"/>
      <c r="Q121" s="43">
        <v>9</v>
      </c>
      <c r="R121" s="43"/>
      <c r="S121" s="43"/>
      <c r="T121" s="26">
        <v>7</v>
      </c>
      <c r="U121" s="43"/>
      <c r="V121" s="70">
        <f t="shared" si="105"/>
        <v>0</v>
      </c>
      <c r="W121" s="70">
        <f t="shared" si="104"/>
        <v>16</v>
      </c>
      <c r="X121" s="70">
        <f t="shared" si="106"/>
        <v>0</v>
      </c>
      <c r="Y121" s="76">
        <f t="shared" si="83"/>
        <v>0</v>
      </c>
      <c r="Z121" s="76">
        <f t="shared" si="84"/>
        <v>39729.764999999999</v>
      </c>
      <c r="AA121" s="76">
        <f t="shared" si="85"/>
        <v>0</v>
      </c>
      <c r="AB121" s="76">
        <f t="shared" si="86"/>
        <v>0</v>
      </c>
      <c r="AC121" s="76">
        <f t="shared" si="87"/>
        <v>30900.92833333333</v>
      </c>
      <c r="AD121" s="76">
        <f t="shared" si="88"/>
        <v>0</v>
      </c>
      <c r="AE121" s="76">
        <f t="shared" si="89"/>
        <v>70630.693333333329</v>
      </c>
      <c r="AF121" s="76">
        <f t="shared" si="90"/>
        <v>17657.673333333332</v>
      </c>
      <c r="AG121" s="76">
        <f t="shared" si="131"/>
        <v>8828.836666666668</v>
      </c>
      <c r="AH121" s="76">
        <f t="shared" si="91"/>
        <v>1376.4333333333334</v>
      </c>
      <c r="AI121" s="76">
        <f t="shared" si="92"/>
        <v>98493.636666666658</v>
      </c>
      <c r="AJ121" s="82"/>
      <c r="AK121" s="82"/>
      <c r="AL121" s="82"/>
      <c r="AM121" s="99"/>
      <c r="AN121" s="78">
        <f t="shared" si="107"/>
        <v>0</v>
      </c>
      <c r="AO121" s="99"/>
      <c r="AP121" s="78">
        <f t="shared" si="108"/>
        <v>0</v>
      </c>
      <c r="AQ121" s="78">
        <f t="shared" si="129"/>
        <v>0</v>
      </c>
      <c r="AR121" s="78">
        <f t="shared" si="122"/>
        <v>0</v>
      </c>
      <c r="AS121" s="99"/>
      <c r="AT121" s="78">
        <f t="shared" si="109"/>
        <v>0</v>
      </c>
      <c r="AU121" s="99"/>
      <c r="AV121" s="78">
        <f t="shared" si="110"/>
        <v>0</v>
      </c>
      <c r="AW121" s="77">
        <f t="shared" si="111"/>
        <v>0</v>
      </c>
      <c r="AX121" s="78">
        <f t="shared" si="112"/>
        <v>0</v>
      </c>
      <c r="AY121" s="77">
        <f t="shared" si="113"/>
        <v>0</v>
      </c>
      <c r="AZ121" s="78">
        <f t="shared" si="114"/>
        <v>0</v>
      </c>
      <c r="BA121" s="100"/>
      <c r="BB121" s="177"/>
      <c r="BC121" s="177"/>
      <c r="BD121" s="177"/>
      <c r="BE121" s="78">
        <f t="shared" si="115"/>
        <v>0</v>
      </c>
      <c r="BF121" s="43"/>
      <c r="BG121" s="43"/>
      <c r="BH121" s="43"/>
      <c r="BI121" s="76">
        <f t="shared" si="116"/>
        <v>0</v>
      </c>
      <c r="BJ121" s="76">
        <f>V121+W121+X121</f>
        <v>16</v>
      </c>
      <c r="BK121" s="76">
        <f t="shared" si="125"/>
        <v>26486.51</v>
      </c>
      <c r="BL121" s="101"/>
      <c r="BM121" s="101">
        <f t="shared" si="130"/>
        <v>0</v>
      </c>
      <c r="BN121" s="76"/>
      <c r="BO121" s="76"/>
      <c r="BP121" s="101"/>
      <c r="BQ121" s="101">
        <f t="shared" si="117"/>
        <v>0</v>
      </c>
      <c r="BR121" s="76">
        <f t="shared" si="118"/>
        <v>26486.51</v>
      </c>
      <c r="BS121" s="76">
        <f t="shared" si="94"/>
        <v>80835.963333333333</v>
      </c>
      <c r="BT121" s="76">
        <f t="shared" si="95"/>
        <v>26486.51</v>
      </c>
      <c r="BU121" s="76">
        <f t="shared" si="96"/>
        <v>17657.673333333332</v>
      </c>
      <c r="BV121" s="76">
        <f t="shared" si="97"/>
        <v>124980.14666666665</v>
      </c>
      <c r="BW121" s="173">
        <f t="shared" si="98"/>
        <v>1499761.7599999998</v>
      </c>
      <c r="BX121" s="2" t="s">
        <v>124</v>
      </c>
    </row>
    <row r="122" spans="1:77" s="2" customFormat="1" ht="19.5" customHeight="1" x14ac:dyDescent="0.3">
      <c r="A122" s="158">
        <v>25</v>
      </c>
      <c r="B122" s="145" t="s">
        <v>279</v>
      </c>
      <c r="C122" s="146" t="s">
        <v>398</v>
      </c>
      <c r="D122" s="43" t="s">
        <v>61</v>
      </c>
      <c r="E122" s="144" t="s">
        <v>365</v>
      </c>
      <c r="F122" s="86"/>
      <c r="G122" s="87"/>
      <c r="H122" s="104"/>
      <c r="I122" s="86"/>
      <c r="J122" s="43" t="s">
        <v>65</v>
      </c>
      <c r="K122" s="43" t="s">
        <v>62</v>
      </c>
      <c r="L122" s="89">
        <v>14.01</v>
      </c>
      <c r="M122" s="43">
        <v>4.49</v>
      </c>
      <c r="N122" s="108">
        <v>17697</v>
      </c>
      <c r="O122" s="76">
        <f t="shared" si="119"/>
        <v>79459.53</v>
      </c>
      <c r="P122" s="43"/>
      <c r="Q122" s="43"/>
      <c r="R122" s="43">
        <v>2</v>
      </c>
      <c r="S122" s="43"/>
      <c r="T122" s="43"/>
      <c r="U122" s="43"/>
      <c r="V122" s="70">
        <f t="shared" si="105"/>
        <v>0</v>
      </c>
      <c r="W122" s="70">
        <f t="shared" si="104"/>
        <v>0</v>
      </c>
      <c r="X122" s="70">
        <f t="shared" si="106"/>
        <v>2</v>
      </c>
      <c r="Y122" s="76">
        <f t="shared" si="83"/>
        <v>0</v>
      </c>
      <c r="Z122" s="76">
        <f t="shared" si="84"/>
        <v>0</v>
      </c>
      <c r="AA122" s="76">
        <f t="shared" si="85"/>
        <v>8828.8366666666661</v>
      </c>
      <c r="AB122" s="76">
        <f t="shared" si="86"/>
        <v>0</v>
      </c>
      <c r="AC122" s="76">
        <f t="shared" si="87"/>
        <v>0</v>
      </c>
      <c r="AD122" s="76">
        <f t="shared" si="88"/>
        <v>0</v>
      </c>
      <c r="AE122" s="76">
        <f t="shared" si="89"/>
        <v>8828.8366666666661</v>
      </c>
      <c r="AF122" s="76">
        <f t="shared" si="90"/>
        <v>2207.2091666666665</v>
      </c>
      <c r="AG122" s="101">
        <f t="shared" si="131"/>
        <v>1103.6045833333335</v>
      </c>
      <c r="AH122" s="76">
        <f t="shared" si="91"/>
        <v>0</v>
      </c>
      <c r="AI122" s="76">
        <f t="shared" si="92"/>
        <v>12139.650416666667</v>
      </c>
      <c r="AJ122" s="100"/>
      <c r="AK122" s="100"/>
      <c r="AL122" s="100"/>
      <c r="AM122" s="99"/>
      <c r="AN122" s="78">
        <f t="shared" si="107"/>
        <v>0</v>
      </c>
      <c r="AO122" s="99"/>
      <c r="AP122" s="78">
        <f t="shared" si="108"/>
        <v>0</v>
      </c>
      <c r="AQ122" s="78">
        <f t="shared" si="129"/>
        <v>0</v>
      </c>
      <c r="AR122" s="78">
        <f t="shared" si="122"/>
        <v>0</v>
      </c>
      <c r="AS122" s="99"/>
      <c r="AT122" s="78">
        <f t="shared" si="109"/>
        <v>0</v>
      </c>
      <c r="AU122" s="99"/>
      <c r="AV122" s="78">
        <f t="shared" si="110"/>
        <v>0</v>
      </c>
      <c r="AW122" s="77">
        <f t="shared" si="111"/>
        <v>0</v>
      </c>
      <c r="AX122" s="78">
        <f t="shared" si="112"/>
        <v>0</v>
      </c>
      <c r="AY122" s="77">
        <f t="shared" si="113"/>
        <v>0</v>
      </c>
      <c r="AZ122" s="78">
        <f t="shared" si="114"/>
        <v>0</v>
      </c>
      <c r="BA122" s="100"/>
      <c r="BB122" s="177"/>
      <c r="BC122" s="177"/>
      <c r="BD122" s="177"/>
      <c r="BE122" s="78">
        <f t="shared" si="115"/>
        <v>0</v>
      </c>
      <c r="BF122" s="43"/>
      <c r="BG122" s="43"/>
      <c r="BH122" s="43"/>
      <c r="BI122" s="76">
        <f t="shared" si="116"/>
        <v>0</v>
      </c>
      <c r="BJ122" s="76">
        <f>V122+W122+X122</f>
        <v>2</v>
      </c>
      <c r="BK122" s="76">
        <f t="shared" si="125"/>
        <v>3310.8137499999998</v>
      </c>
      <c r="BL122" s="101"/>
      <c r="BM122" s="101">
        <f t="shared" si="130"/>
        <v>0</v>
      </c>
      <c r="BN122" s="76"/>
      <c r="BO122" s="76"/>
      <c r="BP122" s="101"/>
      <c r="BQ122" s="101">
        <f t="shared" si="117"/>
        <v>0</v>
      </c>
      <c r="BR122" s="76">
        <f t="shared" si="118"/>
        <v>3310.8137499999998</v>
      </c>
      <c r="BS122" s="76">
        <f t="shared" si="94"/>
        <v>9932.4412499999999</v>
      </c>
      <c r="BT122" s="76">
        <f t="shared" si="95"/>
        <v>3310.8137499999998</v>
      </c>
      <c r="BU122" s="76">
        <f t="shared" si="96"/>
        <v>2207.2091666666665</v>
      </c>
      <c r="BV122" s="76">
        <f t="shared" si="97"/>
        <v>15450.464166666667</v>
      </c>
      <c r="BW122" s="173">
        <f t="shared" si="98"/>
        <v>185405.57</v>
      </c>
      <c r="BY122" s="131"/>
    </row>
    <row r="123" spans="1:77" s="11" customFormat="1" ht="19.5" customHeight="1" x14ac:dyDescent="0.3">
      <c r="A123" s="158">
        <v>26</v>
      </c>
      <c r="B123" s="108" t="s">
        <v>251</v>
      </c>
      <c r="C123" s="48" t="s">
        <v>186</v>
      </c>
      <c r="D123" s="43" t="s">
        <v>61</v>
      </c>
      <c r="E123" s="108" t="s">
        <v>252</v>
      </c>
      <c r="F123" s="86"/>
      <c r="G123" s="87"/>
      <c r="H123" s="87"/>
      <c r="I123" s="86"/>
      <c r="J123" s="43" t="s">
        <v>65</v>
      </c>
      <c r="K123" s="43" t="s">
        <v>62</v>
      </c>
      <c r="L123" s="89">
        <v>2</v>
      </c>
      <c r="M123" s="43">
        <v>4.1900000000000004</v>
      </c>
      <c r="N123" s="75">
        <v>17697</v>
      </c>
      <c r="O123" s="76">
        <f t="shared" si="119"/>
        <v>74150.430000000008</v>
      </c>
      <c r="P123" s="43"/>
      <c r="Q123" s="43"/>
      <c r="R123" s="43"/>
      <c r="S123" s="43"/>
      <c r="T123" s="26">
        <v>15</v>
      </c>
      <c r="U123" s="43"/>
      <c r="V123" s="70">
        <f t="shared" si="105"/>
        <v>0</v>
      </c>
      <c r="W123" s="70">
        <f t="shared" si="104"/>
        <v>15</v>
      </c>
      <c r="X123" s="70">
        <f t="shared" si="106"/>
        <v>0</v>
      </c>
      <c r="Y123" s="76">
        <f t="shared" si="83"/>
        <v>0</v>
      </c>
      <c r="Z123" s="76">
        <f t="shared" si="84"/>
        <v>0</v>
      </c>
      <c r="AA123" s="76">
        <f t="shared" si="85"/>
        <v>0</v>
      </c>
      <c r="AB123" s="76">
        <f t="shared" si="86"/>
        <v>0</v>
      </c>
      <c r="AC123" s="76">
        <f t="shared" si="87"/>
        <v>61792.025000000009</v>
      </c>
      <c r="AD123" s="76">
        <f t="shared" si="88"/>
        <v>0</v>
      </c>
      <c r="AE123" s="76">
        <f t="shared" si="89"/>
        <v>61792.025000000009</v>
      </c>
      <c r="AF123" s="76">
        <f t="shared" si="90"/>
        <v>15448.006250000002</v>
      </c>
      <c r="AG123" s="76">
        <f t="shared" si="131"/>
        <v>7724.003125000002</v>
      </c>
      <c r="AH123" s="76">
        <f t="shared" si="91"/>
        <v>2949.5</v>
      </c>
      <c r="AI123" s="76">
        <f t="shared" si="92"/>
        <v>87913.534375000017</v>
      </c>
      <c r="AJ123" s="82"/>
      <c r="AK123" s="82"/>
      <c r="AL123" s="82"/>
      <c r="AM123" s="99"/>
      <c r="AN123" s="78">
        <f t="shared" si="107"/>
        <v>0</v>
      </c>
      <c r="AO123" s="99"/>
      <c r="AP123" s="78">
        <f t="shared" si="108"/>
        <v>0</v>
      </c>
      <c r="AQ123" s="78">
        <f t="shared" si="129"/>
        <v>0</v>
      </c>
      <c r="AR123" s="78">
        <f t="shared" si="122"/>
        <v>0</v>
      </c>
      <c r="AS123" s="99"/>
      <c r="AT123" s="78">
        <f t="shared" si="109"/>
        <v>0</v>
      </c>
      <c r="AU123" s="99">
        <v>12.5</v>
      </c>
      <c r="AV123" s="78">
        <f t="shared" si="110"/>
        <v>4915.833333333333</v>
      </c>
      <c r="AW123" s="77">
        <f t="shared" si="111"/>
        <v>12.5</v>
      </c>
      <c r="AX123" s="78">
        <f t="shared" si="112"/>
        <v>4915.833333333333</v>
      </c>
      <c r="AY123" s="77">
        <f t="shared" si="113"/>
        <v>12.5</v>
      </c>
      <c r="AZ123" s="78">
        <f t="shared" si="114"/>
        <v>4915.833333333333</v>
      </c>
      <c r="BA123" s="100" t="s">
        <v>378</v>
      </c>
      <c r="BB123" s="100"/>
      <c r="BC123" s="100">
        <v>0.5</v>
      </c>
      <c r="BD123" s="100"/>
      <c r="BE123" s="78">
        <f t="shared" si="115"/>
        <v>5309.0999999999995</v>
      </c>
      <c r="BF123" s="43"/>
      <c r="BG123" s="43"/>
      <c r="BH123" s="43"/>
      <c r="BI123" s="76">
        <f t="shared" si="116"/>
        <v>0</v>
      </c>
      <c r="BJ123" s="76">
        <f>V123+W123+X123</f>
        <v>15</v>
      </c>
      <c r="BK123" s="76">
        <f t="shared" si="125"/>
        <v>23172.009375000005</v>
      </c>
      <c r="BL123" s="101"/>
      <c r="BM123" s="101">
        <f t="shared" si="130"/>
        <v>0</v>
      </c>
      <c r="BN123" s="76"/>
      <c r="BO123" s="76"/>
      <c r="BP123" s="101"/>
      <c r="BQ123" s="101">
        <f t="shared" si="117"/>
        <v>0</v>
      </c>
      <c r="BR123" s="76">
        <f t="shared" si="118"/>
        <v>33396.942708333336</v>
      </c>
      <c r="BS123" s="76">
        <f t="shared" si="94"/>
        <v>72465.528125000012</v>
      </c>
      <c r="BT123" s="76">
        <f t="shared" si="95"/>
        <v>33396.942708333336</v>
      </c>
      <c r="BU123" s="76">
        <f t="shared" si="96"/>
        <v>15448.006250000002</v>
      </c>
      <c r="BV123" s="76">
        <f t="shared" si="97"/>
        <v>121310.47708333336</v>
      </c>
      <c r="BW123" s="173">
        <f t="shared" si="98"/>
        <v>1455725.7250000003</v>
      </c>
      <c r="BX123" s="132"/>
    </row>
    <row r="124" spans="1:77" s="11" customFormat="1" ht="19.5" customHeight="1" x14ac:dyDescent="0.3">
      <c r="A124" s="158">
        <v>27</v>
      </c>
      <c r="B124" s="108" t="s">
        <v>251</v>
      </c>
      <c r="C124" s="48" t="s">
        <v>315</v>
      </c>
      <c r="D124" s="43" t="s">
        <v>61</v>
      </c>
      <c r="E124" s="108" t="s">
        <v>252</v>
      </c>
      <c r="F124" s="86"/>
      <c r="G124" s="87"/>
      <c r="H124" s="87"/>
      <c r="I124" s="86"/>
      <c r="J124" s="43" t="s">
        <v>65</v>
      </c>
      <c r="K124" s="43" t="s">
        <v>62</v>
      </c>
      <c r="L124" s="89">
        <v>2</v>
      </c>
      <c r="M124" s="43">
        <v>4.1900000000000004</v>
      </c>
      <c r="N124" s="108">
        <v>17697</v>
      </c>
      <c r="O124" s="76">
        <f t="shared" si="119"/>
        <v>74150.430000000008</v>
      </c>
      <c r="P124" s="43"/>
      <c r="Q124" s="43"/>
      <c r="R124" s="43"/>
      <c r="S124" s="43"/>
      <c r="T124" s="26">
        <v>2</v>
      </c>
      <c r="U124" s="43"/>
      <c r="V124" s="70">
        <f t="shared" si="105"/>
        <v>0</v>
      </c>
      <c r="W124" s="70">
        <f t="shared" si="104"/>
        <v>2</v>
      </c>
      <c r="X124" s="70">
        <f t="shared" si="106"/>
        <v>0</v>
      </c>
      <c r="Y124" s="76">
        <f t="shared" si="83"/>
        <v>0</v>
      </c>
      <c r="Z124" s="76">
        <f t="shared" si="84"/>
        <v>0</v>
      </c>
      <c r="AA124" s="76">
        <f t="shared" si="85"/>
        <v>0</v>
      </c>
      <c r="AB124" s="76">
        <f t="shared" si="86"/>
        <v>0</v>
      </c>
      <c r="AC124" s="76">
        <f t="shared" si="87"/>
        <v>8238.9366666666683</v>
      </c>
      <c r="AD124" s="76">
        <f t="shared" si="88"/>
        <v>0</v>
      </c>
      <c r="AE124" s="76">
        <f t="shared" si="89"/>
        <v>8238.9366666666683</v>
      </c>
      <c r="AF124" s="76">
        <f t="shared" si="90"/>
        <v>2059.7341666666671</v>
      </c>
      <c r="AG124" s="101">
        <f t="shared" si="131"/>
        <v>1029.8670833333335</v>
      </c>
      <c r="AH124" s="76">
        <f t="shared" si="91"/>
        <v>393.26666666666665</v>
      </c>
      <c r="AI124" s="76">
        <f t="shared" si="92"/>
        <v>11721.804583333334</v>
      </c>
      <c r="AJ124" s="100"/>
      <c r="AK124" s="100"/>
      <c r="AL124" s="100"/>
      <c r="AM124" s="99"/>
      <c r="AN124" s="78">
        <f t="shared" si="107"/>
        <v>0</v>
      </c>
      <c r="AO124" s="99"/>
      <c r="AP124" s="78">
        <f t="shared" si="108"/>
        <v>0</v>
      </c>
      <c r="AQ124" s="78">
        <f t="shared" si="129"/>
        <v>0</v>
      </c>
      <c r="AR124" s="78">
        <f t="shared" si="122"/>
        <v>0</v>
      </c>
      <c r="AS124" s="99"/>
      <c r="AT124" s="78">
        <f t="shared" si="109"/>
        <v>0</v>
      </c>
      <c r="AU124" s="99"/>
      <c r="AV124" s="78">
        <f t="shared" si="110"/>
        <v>0</v>
      </c>
      <c r="AW124" s="77">
        <f t="shared" si="111"/>
        <v>0</v>
      </c>
      <c r="AX124" s="78">
        <f t="shared" si="112"/>
        <v>0</v>
      </c>
      <c r="AY124" s="77">
        <f t="shared" si="113"/>
        <v>0</v>
      </c>
      <c r="AZ124" s="78">
        <f t="shared" si="114"/>
        <v>0</v>
      </c>
      <c r="BA124" s="100"/>
      <c r="BB124" s="100"/>
      <c r="BC124" s="100"/>
      <c r="BD124" s="100"/>
      <c r="BE124" s="78">
        <f t="shared" si="115"/>
        <v>0</v>
      </c>
      <c r="BF124" s="43"/>
      <c r="BG124" s="43"/>
      <c r="BH124" s="43"/>
      <c r="BI124" s="76">
        <f t="shared" si="116"/>
        <v>0</v>
      </c>
      <c r="BJ124" s="76">
        <f>V124+W124+X124</f>
        <v>2</v>
      </c>
      <c r="BK124" s="76">
        <f t="shared" si="125"/>
        <v>3089.6012500000006</v>
      </c>
      <c r="BL124" s="101"/>
      <c r="BM124" s="101">
        <f t="shared" si="130"/>
        <v>0</v>
      </c>
      <c r="BN124" s="76"/>
      <c r="BO124" s="76"/>
      <c r="BP124" s="101"/>
      <c r="BQ124" s="101">
        <f t="shared" si="117"/>
        <v>0</v>
      </c>
      <c r="BR124" s="76">
        <f t="shared" si="118"/>
        <v>3089.6012500000006</v>
      </c>
      <c r="BS124" s="76">
        <f t="shared" si="94"/>
        <v>9662.0704166666692</v>
      </c>
      <c r="BT124" s="76">
        <f t="shared" si="95"/>
        <v>3089.6012500000006</v>
      </c>
      <c r="BU124" s="76">
        <f t="shared" si="96"/>
        <v>2059.7341666666671</v>
      </c>
      <c r="BV124" s="76">
        <f t="shared" si="97"/>
        <v>14811.405833333334</v>
      </c>
      <c r="BW124" s="173">
        <f t="shared" si="98"/>
        <v>177736.87</v>
      </c>
      <c r="BX124" s="4"/>
    </row>
    <row r="125" spans="1:77" s="3" customFormat="1" ht="19.5" customHeight="1" x14ac:dyDescent="0.3">
      <c r="A125" s="158">
        <v>28</v>
      </c>
      <c r="B125" s="108" t="s">
        <v>251</v>
      </c>
      <c r="C125" s="48" t="s">
        <v>326</v>
      </c>
      <c r="D125" s="43" t="s">
        <v>61</v>
      </c>
      <c r="E125" s="108" t="s">
        <v>252</v>
      </c>
      <c r="F125" s="86"/>
      <c r="G125" s="87"/>
      <c r="H125" s="87"/>
      <c r="I125" s="86"/>
      <c r="J125" s="43" t="s">
        <v>65</v>
      </c>
      <c r="K125" s="43" t="s">
        <v>62</v>
      </c>
      <c r="L125" s="89">
        <v>2</v>
      </c>
      <c r="M125" s="43">
        <v>4.1900000000000004</v>
      </c>
      <c r="N125" s="75">
        <v>17697</v>
      </c>
      <c r="O125" s="76">
        <f t="shared" si="119"/>
        <v>74150.430000000008</v>
      </c>
      <c r="P125" s="43">
        <v>0</v>
      </c>
      <c r="Q125" s="43"/>
      <c r="R125" s="43"/>
      <c r="S125" s="43">
        <v>0</v>
      </c>
      <c r="T125" s="26">
        <v>6</v>
      </c>
      <c r="U125" s="43"/>
      <c r="V125" s="70">
        <f t="shared" si="105"/>
        <v>0</v>
      </c>
      <c r="W125" s="70">
        <f t="shared" si="104"/>
        <v>6</v>
      </c>
      <c r="X125" s="70">
        <f t="shared" si="106"/>
        <v>0</v>
      </c>
      <c r="Y125" s="76">
        <f t="shared" si="83"/>
        <v>0</v>
      </c>
      <c r="Z125" s="76">
        <f t="shared" si="84"/>
        <v>0</v>
      </c>
      <c r="AA125" s="76">
        <f t="shared" si="85"/>
        <v>0</v>
      </c>
      <c r="AB125" s="76">
        <f t="shared" si="86"/>
        <v>0</v>
      </c>
      <c r="AC125" s="76">
        <f t="shared" si="87"/>
        <v>24716.810000000005</v>
      </c>
      <c r="AD125" s="76">
        <f t="shared" si="88"/>
        <v>0</v>
      </c>
      <c r="AE125" s="76">
        <f t="shared" si="89"/>
        <v>24716.810000000005</v>
      </c>
      <c r="AF125" s="76">
        <f t="shared" si="90"/>
        <v>6179.2025000000012</v>
      </c>
      <c r="AG125" s="76">
        <f t="shared" si="131"/>
        <v>3089.6012500000006</v>
      </c>
      <c r="AH125" s="76">
        <f t="shared" si="91"/>
        <v>1179.8</v>
      </c>
      <c r="AI125" s="76">
        <f t="shared" si="92"/>
        <v>35165.413750000007</v>
      </c>
      <c r="AJ125" s="100"/>
      <c r="AK125" s="100"/>
      <c r="AL125" s="100"/>
      <c r="AM125" s="99"/>
      <c r="AN125" s="78">
        <f t="shared" si="107"/>
        <v>0</v>
      </c>
      <c r="AO125" s="99"/>
      <c r="AP125" s="78">
        <f t="shared" si="108"/>
        <v>0</v>
      </c>
      <c r="AQ125" s="78">
        <f t="shared" si="129"/>
        <v>0</v>
      </c>
      <c r="AR125" s="78">
        <f t="shared" si="122"/>
        <v>0</v>
      </c>
      <c r="AS125" s="99"/>
      <c r="AT125" s="78">
        <f t="shared" si="109"/>
        <v>0</v>
      </c>
      <c r="AU125" s="99"/>
      <c r="AV125" s="78">
        <f t="shared" si="110"/>
        <v>0</v>
      </c>
      <c r="AW125" s="77">
        <f t="shared" si="111"/>
        <v>0</v>
      </c>
      <c r="AX125" s="78">
        <f t="shared" si="112"/>
        <v>0</v>
      </c>
      <c r="AY125" s="77">
        <f t="shared" si="113"/>
        <v>0</v>
      </c>
      <c r="AZ125" s="78">
        <f t="shared" si="114"/>
        <v>0</v>
      </c>
      <c r="BA125" s="100"/>
      <c r="BB125" s="100"/>
      <c r="BC125" s="100"/>
      <c r="BD125" s="100"/>
      <c r="BE125" s="78">
        <f t="shared" si="115"/>
        <v>0</v>
      </c>
      <c r="BF125" s="43"/>
      <c r="BG125" s="43"/>
      <c r="BH125" s="43"/>
      <c r="BI125" s="76">
        <f t="shared" si="116"/>
        <v>0</v>
      </c>
      <c r="BJ125" s="101"/>
      <c r="BK125" s="101">
        <f>(O125/18*BJ125)*30%</f>
        <v>0</v>
      </c>
      <c r="BL125" s="101"/>
      <c r="BM125" s="101">
        <f t="shared" si="130"/>
        <v>0</v>
      </c>
      <c r="BN125" s="76"/>
      <c r="BO125" s="76"/>
      <c r="BP125" s="101"/>
      <c r="BQ125" s="101">
        <f t="shared" si="117"/>
        <v>0</v>
      </c>
      <c r="BR125" s="76">
        <f t="shared" si="118"/>
        <v>0</v>
      </c>
      <c r="BS125" s="76">
        <f t="shared" si="94"/>
        <v>28986.211250000004</v>
      </c>
      <c r="BT125" s="76">
        <f t="shared" si="95"/>
        <v>0</v>
      </c>
      <c r="BU125" s="76">
        <f t="shared" si="96"/>
        <v>6179.2025000000012</v>
      </c>
      <c r="BV125" s="76">
        <f t="shared" si="97"/>
        <v>35165.413750000007</v>
      </c>
      <c r="BW125" s="173">
        <f t="shared" si="98"/>
        <v>421984.96500000008</v>
      </c>
      <c r="BX125" s="4"/>
    </row>
    <row r="126" spans="1:77" s="3" customFormat="1" ht="19.5" customHeight="1" x14ac:dyDescent="0.3">
      <c r="A126" s="158">
        <v>29</v>
      </c>
      <c r="B126" s="48" t="s">
        <v>176</v>
      </c>
      <c r="C126" s="48" t="s">
        <v>111</v>
      </c>
      <c r="D126" s="43" t="s">
        <v>108</v>
      </c>
      <c r="E126" s="93" t="s">
        <v>226</v>
      </c>
      <c r="F126" s="97">
        <v>52</v>
      </c>
      <c r="G126" s="98">
        <v>42608</v>
      </c>
      <c r="H126" s="98">
        <v>44434</v>
      </c>
      <c r="I126" s="97" t="s">
        <v>227</v>
      </c>
      <c r="J126" s="43">
        <v>1</v>
      </c>
      <c r="K126" s="43" t="s">
        <v>110</v>
      </c>
      <c r="L126" s="89">
        <v>31.01</v>
      </c>
      <c r="M126" s="89">
        <v>4.3899999999999997</v>
      </c>
      <c r="N126" s="108">
        <v>17697</v>
      </c>
      <c r="O126" s="76">
        <f t="shared" si="119"/>
        <v>77689.829999999987</v>
      </c>
      <c r="P126" s="43">
        <v>9</v>
      </c>
      <c r="Q126" s="43"/>
      <c r="R126" s="43"/>
      <c r="S126" s="43"/>
      <c r="T126" s="26"/>
      <c r="U126" s="43"/>
      <c r="V126" s="70">
        <f t="shared" si="105"/>
        <v>9</v>
      </c>
      <c r="W126" s="70">
        <f t="shared" si="104"/>
        <v>0</v>
      </c>
      <c r="X126" s="70">
        <f t="shared" si="106"/>
        <v>0</v>
      </c>
      <c r="Y126" s="76">
        <f t="shared" si="83"/>
        <v>38844.914999999994</v>
      </c>
      <c r="Z126" s="76">
        <f t="shared" si="84"/>
        <v>0</v>
      </c>
      <c r="AA126" s="76">
        <f t="shared" si="85"/>
        <v>0</v>
      </c>
      <c r="AB126" s="76">
        <f t="shared" si="86"/>
        <v>0</v>
      </c>
      <c r="AC126" s="76">
        <f t="shared" si="87"/>
        <v>0</v>
      </c>
      <c r="AD126" s="76">
        <f t="shared" si="88"/>
        <v>0</v>
      </c>
      <c r="AE126" s="76">
        <f t="shared" si="89"/>
        <v>38844.914999999994</v>
      </c>
      <c r="AF126" s="76">
        <f t="shared" si="90"/>
        <v>9711.2287499999984</v>
      </c>
      <c r="AG126" s="101">
        <f t="shared" si="131"/>
        <v>4855.6143749999992</v>
      </c>
      <c r="AH126" s="76">
        <f t="shared" si="91"/>
        <v>0</v>
      </c>
      <c r="AI126" s="76">
        <f t="shared" si="92"/>
        <v>53411.758124999993</v>
      </c>
      <c r="AJ126" s="100"/>
      <c r="AK126" s="100"/>
      <c r="AL126" s="100"/>
      <c r="AM126" s="100"/>
      <c r="AN126" s="78">
        <f t="shared" si="107"/>
        <v>0</v>
      </c>
      <c r="AO126" s="99"/>
      <c r="AP126" s="78">
        <f t="shared" si="108"/>
        <v>0</v>
      </c>
      <c r="AQ126" s="78"/>
      <c r="AR126" s="78">
        <f t="shared" si="122"/>
        <v>0</v>
      </c>
      <c r="AS126" s="99"/>
      <c r="AT126" s="78">
        <f t="shared" si="109"/>
        <v>0</v>
      </c>
      <c r="AU126" s="99"/>
      <c r="AV126" s="78">
        <f t="shared" si="110"/>
        <v>0</v>
      </c>
      <c r="AW126" s="77">
        <f t="shared" si="111"/>
        <v>0</v>
      </c>
      <c r="AX126" s="78">
        <f t="shared" si="112"/>
        <v>0</v>
      </c>
      <c r="AY126" s="77">
        <f t="shared" si="113"/>
        <v>0</v>
      </c>
      <c r="AZ126" s="78">
        <f t="shared" si="114"/>
        <v>0</v>
      </c>
      <c r="BA126" s="100"/>
      <c r="BB126" s="177"/>
      <c r="BC126" s="177"/>
      <c r="BD126" s="177"/>
      <c r="BE126" s="78">
        <f t="shared" si="115"/>
        <v>0</v>
      </c>
      <c r="BF126" s="43"/>
      <c r="BG126" s="43"/>
      <c r="BH126" s="43"/>
      <c r="BI126" s="76">
        <f t="shared" si="116"/>
        <v>0</v>
      </c>
      <c r="BJ126" s="101"/>
      <c r="BK126" s="101">
        <f>(O126/18*BJ126)*1.25*30%</f>
        <v>0</v>
      </c>
      <c r="BL126" s="101"/>
      <c r="BM126" s="101">
        <f t="shared" si="130"/>
        <v>0</v>
      </c>
      <c r="BN126" s="76"/>
      <c r="BO126" s="76"/>
      <c r="BP126" s="101"/>
      <c r="BQ126" s="101">
        <f t="shared" si="117"/>
        <v>0</v>
      </c>
      <c r="BR126" s="76">
        <f t="shared" si="118"/>
        <v>0</v>
      </c>
      <c r="BS126" s="76">
        <f t="shared" si="94"/>
        <v>43700.529374999991</v>
      </c>
      <c r="BT126" s="76">
        <f t="shared" si="95"/>
        <v>0</v>
      </c>
      <c r="BU126" s="76">
        <f t="shared" si="96"/>
        <v>9711.2287499999984</v>
      </c>
      <c r="BV126" s="76">
        <f t="shared" si="97"/>
        <v>53411.758124999993</v>
      </c>
      <c r="BW126" s="173">
        <f t="shared" si="98"/>
        <v>640941.09749999992</v>
      </c>
      <c r="BX126" s="2"/>
    </row>
    <row r="127" spans="1:77" s="2" customFormat="1" ht="19.5" customHeight="1" x14ac:dyDescent="0.3">
      <c r="A127" s="158">
        <v>30</v>
      </c>
      <c r="B127" s="48" t="s">
        <v>101</v>
      </c>
      <c r="C127" s="48" t="s">
        <v>102</v>
      </c>
      <c r="D127" s="43" t="s">
        <v>61</v>
      </c>
      <c r="E127" s="93" t="s">
        <v>340</v>
      </c>
      <c r="F127" s="147">
        <v>79</v>
      </c>
      <c r="G127" s="98">
        <v>43335</v>
      </c>
      <c r="H127" s="88">
        <v>45161</v>
      </c>
      <c r="I127" s="88">
        <v>44797</v>
      </c>
      <c r="J127" s="43" t="s">
        <v>58</v>
      </c>
      <c r="K127" s="43" t="s">
        <v>64</v>
      </c>
      <c r="L127" s="89">
        <v>25</v>
      </c>
      <c r="M127" s="43">
        <v>5.41</v>
      </c>
      <c r="N127" s="75">
        <v>17697</v>
      </c>
      <c r="O127" s="76">
        <f t="shared" si="119"/>
        <v>95740.77</v>
      </c>
      <c r="P127" s="43"/>
      <c r="Q127" s="43">
        <v>5</v>
      </c>
      <c r="R127" s="43">
        <v>10</v>
      </c>
      <c r="S127" s="43"/>
      <c r="T127" s="43">
        <v>15</v>
      </c>
      <c r="U127" s="43"/>
      <c r="V127" s="70">
        <f t="shared" si="105"/>
        <v>0</v>
      </c>
      <c r="W127" s="70">
        <f t="shared" si="104"/>
        <v>20</v>
      </c>
      <c r="X127" s="70">
        <f t="shared" si="106"/>
        <v>10</v>
      </c>
      <c r="Y127" s="76">
        <f t="shared" si="83"/>
        <v>0</v>
      </c>
      <c r="Z127" s="76">
        <f t="shared" si="84"/>
        <v>26594.658333333336</v>
      </c>
      <c r="AA127" s="76">
        <f t="shared" si="85"/>
        <v>53189.316666666673</v>
      </c>
      <c r="AB127" s="76">
        <f t="shared" si="86"/>
        <v>0</v>
      </c>
      <c r="AC127" s="76">
        <f t="shared" si="87"/>
        <v>79783.975000000006</v>
      </c>
      <c r="AD127" s="76">
        <f t="shared" si="88"/>
        <v>0</v>
      </c>
      <c r="AE127" s="76">
        <f t="shared" si="89"/>
        <v>159567.95000000001</v>
      </c>
      <c r="AF127" s="76">
        <f t="shared" si="90"/>
        <v>39891.987500000003</v>
      </c>
      <c r="AG127" s="76">
        <f t="shared" si="131"/>
        <v>19945.993750000001</v>
      </c>
      <c r="AH127" s="76">
        <f t="shared" si="91"/>
        <v>2949.5</v>
      </c>
      <c r="AI127" s="76">
        <f t="shared" si="92"/>
        <v>222355.43125000002</v>
      </c>
      <c r="AJ127" s="82"/>
      <c r="AK127" s="82"/>
      <c r="AL127" s="82"/>
      <c r="AM127" s="99"/>
      <c r="AN127" s="78">
        <f t="shared" si="107"/>
        <v>0</v>
      </c>
      <c r="AO127" s="99"/>
      <c r="AP127" s="78">
        <f t="shared" si="108"/>
        <v>0</v>
      </c>
      <c r="AQ127" s="78">
        <f>AM127+AO127</f>
        <v>0</v>
      </c>
      <c r="AR127" s="78">
        <f t="shared" si="122"/>
        <v>0</v>
      </c>
      <c r="AS127" s="99">
        <v>25</v>
      </c>
      <c r="AT127" s="78">
        <f t="shared" si="109"/>
        <v>12289.583333333332</v>
      </c>
      <c r="AU127" s="99"/>
      <c r="AV127" s="78">
        <f t="shared" si="110"/>
        <v>0</v>
      </c>
      <c r="AW127" s="77">
        <f t="shared" si="111"/>
        <v>25</v>
      </c>
      <c r="AX127" s="78">
        <f t="shared" si="112"/>
        <v>12289.583333333332</v>
      </c>
      <c r="AY127" s="77">
        <f t="shared" si="113"/>
        <v>25</v>
      </c>
      <c r="AZ127" s="78">
        <f t="shared" si="114"/>
        <v>12289.583333333332</v>
      </c>
      <c r="BA127" s="100" t="s">
        <v>205</v>
      </c>
      <c r="BB127" s="177"/>
      <c r="BC127" s="177">
        <v>1</v>
      </c>
      <c r="BD127" s="177"/>
      <c r="BE127" s="78">
        <f t="shared" si="115"/>
        <v>10618.199999999999</v>
      </c>
      <c r="BF127" s="43"/>
      <c r="BG127" s="43"/>
      <c r="BH127" s="43"/>
      <c r="BI127" s="76">
        <f t="shared" si="116"/>
        <v>0</v>
      </c>
      <c r="BJ127" s="76">
        <f>V127+W127+X127</f>
        <v>30</v>
      </c>
      <c r="BK127" s="76">
        <f>(O127/18*BJ127)*1.25*30%</f>
        <v>59837.981249999997</v>
      </c>
      <c r="BL127" s="101"/>
      <c r="BM127" s="101">
        <f t="shared" si="130"/>
        <v>0</v>
      </c>
      <c r="BN127" s="76">
        <f t="shared" si="99"/>
        <v>30</v>
      </c>
      <c r="BO127" s="76">
        <f>(AE127+AF127)*40%</f>
        <v>79783.975000000006</v>
      </c>
      <c r="BP127" s="76"/>
      <c r="BQ127" s="101">
        <f t="shared" si="117"/>
        <v>0</v>
      </c>
      <c r="BR127" s="76">
        <f t="shared" si="118"/>
        <v>162529.73958333334</v>
      </c>
      <c r="BS127" s="76">
        <f t="shared" si="94"/>
        <v>182463.44375000001</v>
      </c>
      <c r="BT127" s="76">
        <f t="shared" si="95"/>
        <v>82745.764583333337</v>
      </c>
      <c r="BU127" s="76">
        <f t="shared" si="96"/>
        <v>119675.96250000001</v>
      </c>
      <c r="BV127" s="76">
        <f t="shared" si="97"/>
        <v>384885.1708333334</v>
      </c>
      <c r="BW127" s="173">
        <f t="shared" si="98"/>
        <v>4618622.0500000007</v>
      </c>
      <c r="BX127" s="3" t="s">
        <v>266</v>
      </c>
    </row>
    <row r="128" spans="1:77" s="2" customFormat="1" ht="19.5" customHeight="1" x14ac:dyDescent="0.3">
      <c r="A128" s="158">
        <v>31</v>
      </c>
      <c r="B128" s="48" t="s">
        <v>101</v>
      </c>
      <c r="C128" s="48" t="s">
        <v>336</v>
      </c>
      <c r="D128" s="43" t="s">
        <v>61</v>
      </c>
      <c r="E128" s="93" t="s">
        <v>340</v>
      </c>
      <c r="F128" s="147">
        <v>79</v>
      </c>
      <c r="G128" s="98">
        <v>43335</v>
      </c>
      <c r="H128" s="88">
        <v>45161</v>
      </c>
      <c r="I128" s="88">
        <v>44797</v>
      </c>
      <c r="J128" s="43" t="s">
        <v>58</v>
      </c>
      <c r="K128" s="43" t="s">
        <v>64</v>
      </c>
      <c r="L128" s="89">
        <v>25</v>
      </c>
      <c r="M128" s="43">
        <v>5.41</v>
      </c>
      <c r="N128" s="108">
        <v>17697</v>
      </c>
      <c r="O128" s="76">
        <f t="shared" si="119"/>
        <v>95740.77</v>
      </c>
      <c r="P128" s="43"/>
      <c r="Q128" s="43"/>
      <c r="R128" s="43"/>
      <c r="S128" s="43"/>
      <c r="T128" s="43">
        <v>1</v>
      </c>
      <c r="U128" s="43"/>
      <c r="V128" s="70">
        <f t="shared" si="105"/>
        <v>0</v>
      </c>
      <c r="W128" s="70">
        <f t="shared" si="104"/>
        <v>1</v>
      </c>
      <c r="X128" s="70">
        <f t="shared" si="106"/>
        <v>0</v>
      </c>
      <c r="Y128" s="76">
        <f t="shared" si="83"/>
        <v>0</v>
      </c>
      <c r="Z128" s="76">
        <f t="shared" si="84"/>
        <v>0</v>
      </c>
      <c r="AA128" s="76">
        <f t="shared" si="85"/>
        <v>0</v>
      </c>
      <c r="AB128" s="76">
        <f t="shared" si="86"/>
        <v>0</v>
      </c>
      <c r="AC128" s="76">
        <f t="shared" si="87"/>
        <v>5318.9316666666673</v>
      </c>
      <c r="AD128" s="76">
        <f t="shared" si="88"/>
        <v>0</v>
      </c>
      <c r="AE128" s="76">
        <f t="shared" si="89"/>
        <v>5318.9316666666673</v>
      </c>
      <c r="AF128" s="76">
        <f t="shared" si="90"/>
        <v>1329.7329166666668</v>
      </c>
      <c r="AG128" s="101">
        <f t="shared" si="131"/>
        <v>664.86645833333341</v>
      </c>
      <c r="AH128" s="76">
        <f t="shared" si="91"/>
        <v>196.63333333333333</v>
      </c>
      <c r="AI128" s="76">
        <f t="shared" si="92"/>
        <v>7510.1643750000003</v>
      </c>
      <c r="AJ128" s="100"/>
      <c r="AK128" s="100"/>
      <c r="AL128" s="100"/>
      <c r="AM128" s="99"/>
      <c r="AN128" s="78">
        <f t="shared" si="107"/>
        <v>0</v>
      </c>
      <c r="AO128" s="99"/>
      <c r="AP128" s="78">
        <f t="shared" si="108"/>
        <v>0</v>
      </c>
      <c r="AQ128" s="78">
        <f>AM128+AO128</f>
        <v>0</v>
      </c>
      <c r="AR128" s="78">
        <f t="shared" si="122"/>
        <v>0</v>
      </c>
      <c r="AS128" s="99"/>
      <c r="AT128" s="78">
        <f t="shared" si="109"/>
        <v>0</v>
      </c>
      <c r="AU128" s="99"/>
      <c r="AV128" s="78">
        <f t="shared" si="110"/>
        <v>0</v>
      </c>
      <c r="AW128" s="77">
        <f t="shared" si="111"/>
        <v>0</v>
      </c>
      <c r="AX128" s="78">
        <f t="shared" si="112"/>
        <v>0</v>
      </c>
      <c r="AY128" s="77">
        <f t="shared" si="113"/>
        <v>0</v>
      </c>
      <c r="AZ128" s="78">
        <f t="shared" si="114"/>
        <v>0</v>
      </c>
      <c r="BA128" s="100"/>
      <c r="BB128" s="177"/>
      <c r="BC128" s="177"/>
      <c r="BD128" s="177"/>
      <c r="BE128" s="78">
        <f t="shared" si="115"/>
        <v>0</v>
      </c>
      <c r="BF128" s="43"/>
      <c r="BG128" s="43"/>
      <c r="BH128" s="43"/>
      <c r="BI128" s="76">
        <f t="shared" si="116"/>
        <v>0</v>
      </c>
      <c r="BJ128" s="76">
        <f>V128+W128+X128</f>
        <v>1</v>
      </c>
      <c r="BK128" s="76">
        <f>(O128/18*BJ128)*1.25*30%</f>
        <v>1994.5993750000002</v>
      </c>
      <c r="BL128" s="101"/>
      <c r="BM128" s="101">
        <f t="shared" si="130"/>
        <v>0</v>
      </c>
      <c r="BN128" s="76">
        <f t="shared" si="99"/>
        <v>1</v>
      </c>
      <c r="BO128" s="76">
        <f>(AE128+AF128)*40%</f>
        <v>2659.4658333333336</v>
      </c>
      <c r="BP128" s="76"/>
      <c r="BQ128" s="101">
        <f t="shared" si="117"/>
        <v>0</v>
      </c>
      <c r="BR128" s="76">
        <f t="shared" si="118"/>
        <v>4654.0652083333334</v>
      </c>
      <c r="BS128" s="76">
        <f t="shared" si="94"/>
        <v>6180.4314583333344</v>
      </c>
      <c r="BT128" s="76">
        <f t="shared" si="95"/>
        <v>1994.5993750000002</v>
      </c>
      <c r="BU128" s="76">
        <f t="shared" si="96"/>
        <v>3989.1987500000005</v>
      </c>
      <c r="BV128" s="76">
        <f t="shared" si="97"/>
        <v>12164.229583333334</v>
      </c>
      <c r="BW128" s="173">
        <f t="shared" si="98"/>
        <v>145970.755</v>
      </c>
      <c r="BX128" s="3" t="s">
        <v>266</v>
      </c>
    </row>
    <row r="129" spans="1:77" s="2" customFormat="1" ht="19.5" customHeight="1" x14ac:dyDescent="0.3">
      <c r="A129" s="158">
        <v>32</v>
      </c>
      <c r="B129" s="48" t="s">
        <v>101</v>
      </c>
      <c r="C129" s="48" t="s">
        <v>331</v>
      </c>
      <c r="D129" s="43" t="s">
        <v>61</v>
      </c>
      <c r="E129" s="93" t="s">
        <v>340</v>
      </c>
      <c r="F129" s="147">
        <v>79</v>
      </c>
      <c r="G129" s="98">
        <v>43335</v>
      </c>
      <c r="H129" s="88">
        <v>45161</v>
      </c>
      <c r="I129" s="88">
        <v>44797</v>
      </c>
      <c r="J129" s="43" t="s">
        <v>58</v>
      </c>
      <c r="K129" s="43" t="s">
        <v>64</v>
      </c>
      <c r="L129" s="89">
        <v>25</v>
      </c>
      <c r="M129" s="43">
        <v>5.41</v>
      </c>
      <c r="N129" s="75">
        <v>17697</v>
      </c>
      <c r="O129" s="76">
        <f t="shared" si="119"/>
        <v>95740.77</v>
      </c>
      <c r="P129" s="43"/>
      <c r="Q129" s="43"/>
      <c r="R129" s="43"/>
      <c r="S129" s="43"/>
      <c r="T129" s="43">
        <v>1</v>
      </c>
      <c r="U129" s="43"/>
      <c r="V129" s="70">
        <f t="shared" si="105"/>
        <v>0</v>
      </c>
      <c r="W129" s="70">
        <f t="shared" si="104"/>
        <v>1</v>
      </c>
      <c r="X129" s="70">
        <f t="shared" si="106"/>
        <v>0</v>
      </c>
      <c r="Y129" s="76">
        <f t="shared" si="83"/>
        <v>0</v>
      </c>
      <c r="Z129" s="76">
        <f t="shared" si="84"/>
        <v>0</v>
      </c>
      <c r="AA129" s="76">
        <f t="shared" si="85"/>
        <v>0</v>
      </c>
      <c r="AB129" s="76">
        <f t="shared" si="86"/>
        <v>0</v>
      </c>
      <c r="AC129" s="76">
        <f t="shared" si="87"/>
        <v>5318.9316666666673</v>
      </c>
      <c r="AD129" s="76">
        <f t="shared" si="88"/>
        <v>0</v>
      </c>
      <c r="AE129" s="76">
        <f t="shared" si="89"/>
        <v>5318.9316666666673</v>
      </c>
      <c r="AF129" s="76">
        <f t="shared" si="90"/>
        <v>1329.7329166666668</v>
      </c>
      <c r="AG129" s="76">
        <f t="shared" si="131"/>
        <v>664.86645833333341</v>
      </c>
      <c r="AH129" s="76">
        <f t="shared" si="91"/>
        <v>196.63333333333333</v>
      </c>
      <c r="AI129" s="76">
        <f t="shared" si="92"/>
        <v>7510.1643750000003</v>
      </c>
      <c r="AJ129" s="100"/>
      <c r="AK129" s="100"/>
      <c r="AL129" s="100"/>
      <c r="AM129" s="99"/>
      <c r="AN129" s="78">
        <f t="shared" si="107"/>
        <v>0</v>
      </c>
      <c r="AO129" s="99"/>
      <c r="AP129" s="78">
        <f t="shared" si="108"/>
        <v>0</v>
      </c>
      <c r="AQ129" s="78">
        <f>AM129+AO129</f>
        <v>0</v>
      </c>
      <c r="AR129" s="78">
        <f t="shared" si="122"/>
        <v>0</v>
      </c>
      <c r="AS129" s="99"/>
      <c r="AT129" s="78">
        <f t="shared" si="109"/>
        <v>0</v>
      </c>
      <c r="AU129" s="99"/>
      <c r="AV129" s="78">
        <f t="shared" si="110"/>
        <v>0</v>
      </c>
      <c r="AW129" s="77">
        <f t="shared" si="111"/>
        <v>0</v>
      </c>
      <c r="AX129" s="78">
        <f t="shared" si="112"/>
        <v>0</v>
      </c>
      <c r="AY129" s="77">
        <f t="shared" si="113"/>
        <v>0</v>
      </c>
      <c r="AZ129" s="78">
        <f t="shared" si="114"/>
        <v>0</v>
      </c>
      <c r="BA129" s="100"/>
      <c r="BB129" s="177"/>
      <c r="BC129" s="177"/>
      <c r="BD129" s="177"/>
      <c r="BE129" s="78">
        <f t="shared" si="115"/>
        <v>0</v>
      </c>
      <c r="BF129" s="43"/>
      <c r="BG129" s="43"/>
      <c r="BH129" s="43"/>
      <c r="BI129" s="76">
        <f t="shared" si="116"/>
        <v>0</v>
      </c>
      <c r="BJ129" s="101"/>
      <c r="BK129" s="101">
        <f>(O129/18*BJ129)*30%</f>
        <v>0</v>
      </c>
      <c r="BL129" s="101"/>
      <c r="BM129" s="101">
        <f t="shared" si="130"/>
        <v>0</v>
      </c>
      <c r="BN129" s="76">
        <f t="shared" si="99"/>
        <v>1</v>
      </c>
      <c r="BO129" s="76">
        <f>(AE129+AF129)*40%</f>
        <v>2659.4658333333336</v>
      </c>
      <c r="BP129" s="76"/>
      <c r="BQ129" s="101">
        <f t="shared" si="117"/>
        <v>0</v>
      </c>
      <c r="BR129" s="76">
        <f t="shared" si="118"/>
        <v>2659.4658333333336</v>
      </c>
      <c r="BS129" s="76">
        <f t="shared" si="94"/>
        <v>6180.4314583333344</v>
      </c>
      <c r="BT129" s="76">
        <f t="shared" si="95"/>
        <v>0</v>
      </c>
      <c r="BU129" s="76">
        <f t="shared" si="96"/>
        <v>3989.1987500000005</v>
      </c>
      <c r="BV129" s="76">
        <f t="shared" si="97"/>
        <v>10169.630208333334</v>
      </c>
      <c r="BW129" s="173">
        <f t="shared" si="98"/>
        <v>122035.5625</v>
      </c>
      <c r="BX129" s="3" t="s">
        <v>266</v>
      </c>
    </row>
    <row r="130" spans="1:77" s="2" customFormat="1" ht="19.5" customHeight="1" x14ac:dyDescent="0.3">
      <c r="A130" s="158">
        <v>33</v>
      </c>
      <c r="B130" s="181" t="s">
        <v>103</v>
      </c>
      <c r="C130" s="48" t="s">
        <v>104</v>
      </c>
      <c r="D130" s="43" t="s">
        <v>61</v>
      </c>
      <c r="E130" s="93" t="s">
        <v>105</v>
      </c>
      <c r="F130" s="86">
        <v>80</v>
      </c>
      <c r="G130" s="98">
        <v>43335</v>
      </c>
      <c r="H130" s="88">
        <v>45161</v>
      </c>
      <c r="I130" s="86" t="s">
        <v>182</v>
      </c>
      <c r="J130" s="43" t="s">
        <v>58</v>
      </c>
      <c r="K130" s="43" t="s">
        <v>64</v>
      </c>
      <c r="L130" s="89">
        <v>20</v>
      </c>
      <c r="M130" s="43">
        <v>5.32</v>
      </c>
      <c r="N130" s="75">
        <v>17697</v>
      </c>
      <c r="O130" s="76">
        <f t="shared" si="119"/>
        <v>94148.040000000008</v>
      </c>
      <c r="P130" s="43"/>
      <c r="Q130" s="43">
        <v>15</v>
      </c>
      <c r="R130" s="43"/>
      <c r="S130" s="43"/>
      <c r="T130" s="43"/>
      <c r="U130" s="43"/>
      <c r="V130" s="70">
        <f t="shared" si="105"/>
        <v>0</v>
      </c>
      <c r="W130" s="70">
        <f t="shared" si="104"/>
        <v>15</v>
      </c>
      <c r="X130" s="70">
        <f t="shared" si="106"/>
        <v>0</v>
      </c>
      <c r="Y130" s="76">
        <f t="shared" si="83"/>
        <v>0</v>
      </c>
      <c r="Z130" s="76">
        <f t="shared" si="84"/>
        <v>78456.7</v>
      </c>
      <c r="AA130" s="76">
        <f t="shared" si="85"/>
        <v>0</v>
      </c>
      <c r="AB130" s="76">
        <f t="shared" si="86"/>
        <v>0</v>
      </c>
      <c r="AC130" s="76">
        <f t="shared" si="87"/>
        <v>0</v>
      </c>
      <c r="AD130" s="76">
        <f t="shared" si="88"/>
        <v>0</v>
      </c>
      <c r="AE130" s="76">
        <f t="shared" si="89"/>
        <v>78456.7</v>
      </c>
      <c r="AF130" s="76">
        <f t="shared" si="90"/>
        <v>19614.174999999999</v>
      </c>
      <c r="AG130" s="76"/>
      <c r="AH130" s="76">
        <f t="shared" si="91"/>
        <v>0</v>
      </c>
      <c r="AI130" s="76">
        <f t="shared" si="92"/>
        <v>98070.875</v>
      </c>
      <c r="AJ130" s="82"/>
      <c r="AK130" s="82"/>
      <c r="AL130" s="82"/>
      <c r="AM130" s="99"/>
      <c r="AN130" s="78">
        <f t="shared" si="107"/>
        <v>0</v>
      </c>
      <c r="AO130" s="99"/>
      <c r="AP130" s="78">
        <f t="shared" si="108"/>
        <v>0</v>
      </c>
      <c r="AQ130" s="78">
        <f>AM130+AO130</f>
        <v>0</v>
      </c>
      <c r="AR130" s="78">
        <f t="shared" si="122"/>
        <v>0</v>
      </c>
      <c r="AS130" s="99">
        <v>15</v>
      </c>
      <c r="AT130" s="78">
        <f t="shared" si="109"/>
        <v>7373.75</v>
      </c>
      <c r="AU130" s="99"/>
      <c r="AV130" s="78">
        <f t="shared" si="110"/>
        <v>0</v>
      </c>
      <c r="AW130" s="77">
        <f t="shared" si="111"/>
        <v>15</v>
      </c>
      <c r="AX130" s="78">
        <f t="shared" si="112"/>
        <v>7373.75</v>
      </c>
      <c r="AY130" s="77">
        <f t="shared" si="113"/>
        <v>15</v>
      </c>
      <c r="AZ130" s="78">
        <f t="shared" si="114"/>
        <v>7373.75</v>
      </c>
      <c r="BA130" s="100"/>
      <c r="BB130" s="177"/>
      <c r="BC130" s="177"/>
      <c r="BD130" s="177"/>
      <c r="BE130" s="78">
        <f t="shared" si="115"/>
        <v>0</v>
      </c>
      <c r="BF130" s="43"/>
      <c r="BG130" s="43"/>
      <c r="BH130" s="43"/>
      <c r="BI130" s="76">
        <f t="shared" si="116"/>
        <v>0</v>
      </c>
      <c r="BJ130" s="76">
        <f>V130+W130+X130</f>
        <v>15</v>
      </c>
      <c r="BK130" s="76">
        <f>(O130/18*BJ130)*1.25*30%</f>
        <v>29421.262500000001</v>
      </c>
      <c r="BL130" s="101"/>
      <c r="BM130" s="101">
        <f t="shared" si="130"/>
        <v>0</v>
      </c>
      <c r="BN130" s="76">
        <f t="shared" si="99"/>
        <v>15</v>
      </c>
      <c r="BO130" s="76">
        <f>(AE130+AF130)*40%</f>
        <v>39228.35</v>
      </c>
      <c r="BP130" s="76"/>
      <c r="BQ130" s="101">
        <f t="shared" si="117"/>
        <v>0</v>
      </c>
      <c r="BR130" s="76">
        <f t="shared" si="118"/>
        <v>76023.362499999988</v>
      </c>
      <c r="BS130" s="76">
        <f t="shared" si="94"/>
        <v>78456.7</v>
      </c>
      <c r="BT130" s="76">
        <f t="shared" si="95"/>
        <v>36795.012499999997</v>
      </c>
      <c r="BU130" s="76">
        <f t="shared" si="96"/>
        <v>58842.524999999994</v>
      </c>
      <c r="BV130" s="76">
        <f t="shared" si="97"/>
        <v>174094.23749999999</v>
      </c>
      <c r="BW130" s="173">
        <f t="shared" si="98"/>
        <v>2089130.8499999999</v>
      </c>
      <c r="BX130" s="3" t="s">
        <v>266</v>
      </c>
    </row>
    <row r="131" spans="1:77" s="2" customFormat="1" ht="19.5" customHeight="1" x14ac:dyDescent="0.3">
      <c r="A131" s="158">
        <v>34</v>
      </c>
      <c r="B131" s="204" t="s">
        <v>103</v>
      </c>
      <c r="C131" s="48" t="s">
        <v>478</v>
      </c>
      <c r="D131" s="43" t="s">
        <v>61</v>
      </c>
      <c r="E131" s="93" t="s">
        <v>105</v>
      </c>
      <c r="F131" s="86">
        <v>80</v>
      </c>
      <c r="G131" s="98">
        <v>43335</v>
      </c>
      <c r="H131" s="88">
        <v>45161</v>
      </c>
      <c r="I131" s="86" t="s">
        <v>182</v>
      </c>
      <c r="J131" s="43" t="s">
        <v>58</v>
      </c>
      <c r="K131" s="43" t="s">
        <v>64</v>
      </c>
      <c r="L131" s="89">
        <v>20</v>
      </c>
      <c r="M131" s="43">
        <v>5.32</v>
      </c>
      <c r="N131" s="75">
        <v>17697</v>
      </c>
      <c r="O131" s="76">
        <v>94148.040000000008</v>
      </c>
      <c r="P131" s="43"/>
      <c r="Q131" s="43">
        <v>2</v>
      </c>
      <c r="R131" s="43"/>
      <c r="S131" s="43"/>
      <c r="T131" s="43"/>
      <c r="U131" s="43"/>
      <c r="V131" s="70">
        <f t="shared" si="105"/>
        <v>0</v>
      </c>
      <c r="W131" s="70">
        <f t="shared" si="104"/>
        <v>2</v>
      </c>
      <c r="X131" s="70">
        <f t="shared" si="106"/>
        <v>0</v>
      </c>
      <c r="Y131" s="76">
        <f t="shared" si="83"/>
        <v>0</v>
      </c>
      <c r="Z131" s="76">
        <f t="shared" si="84"/>
        <v>10460.893333333333</v>
      </c>
      <c r="AA131" s="76">
        <f t="shared" si="85"/>
        <v>0</v>
      </c>
      <c r="AB131" s="76">
        <f t="shared" si="86"/>
        <v>0</v>
      </c>
      <c r="AC131" s="76">
        <f t="shared" si="87"/>
        <v>0</v>
      </c>
      <c r="AD131" s="76">
        <f t="shared" si="88"/>
        <v>0</v>
      </c>
      <c r="AE131" s="76">
        <f t="shared" si="89"/>
        <v>10460.893333333333</v>
      </c>
      <c r="AF131" s="76">
        <f t="shared" si="90"/>
        <v>2615.2233333333334</v>
      </c>
      <c r="AG131" s="76"/>
      <c r="AH131" s="76">
        <f t="shared" si="91"/>
        <v>0</v>
      </c>
      <c r="AI131" s="76">
        <f t="shared" si="92"/>
        <v>13076.116666666667</v>
      </c>
      <c r="AJ131" s="82"/>
      <c r="AK131" s="82"/>
      <c r="AL131" s="82"/>
      <c r="AM131" s="99"/>
      <c r="AN131" s="78"/>
      <c r="AO131" s="99"/>
      <c r="AP131" s="78"/>
      <c r="AQ131" s="78"/>
      <c r="AR131" s="78"/>
      <c r="AS131" s="99"/>
      <c r="AT131" s="78"/>
      <c r="AU131" s="99"/>
      <c r="AV131" s="78"/>
      <c r="AW131" s="77"/>
      <c r="AX131" s="78"/>
      <c r="AY131" s="77"/>
      <c r="AZ131" s="78"/>
      <c r="BA131" s="100"/>
      <c r="BB131" s="177"/>
      <c r="BC131" s="177"/>
      <c r="BD131" s="177"/>
      <c r="BE131" s="78"/>
      <c r="BF131" s="43"/>
      <c r="BG131" s="43"/>
      <c r="BH131" s="43"/>
      <c r="BI131" s="76"/>
      <c r="BJ131" s="76">
        <f>V131+W131+X131</f>
        <v>2</v>
      </c>
      <c r="BK131" s="76">
        <f>(O131/18*BJ131)*1.25*30%</f>
        <v>3922.835</v>
      </c>
      <c r="BL131" s="101"/>
      <c r="BM131" s="101"/>
      <c r="BN131" s="76">
        <f t="shared" si="99"/>
        <v>2</v>
      </c>
      <c r="BO131" s="76">
        <f>(AE131+AF131)*40%</f>
        <v>5230.4466666666667</v>
      </c>
      <c r="BP131" s="76">
        <v>2</v>
      </c>
      <c r="BQ131" s="101">
        <f t="shared" si="117"/>
        <v>786.55555555555554</v>
      </c>
      <c r="BR131" s="76">
        <f t="shared" si="118"/>
        <v>9939.8372222222206</v>
      </c>
      <c r="BS131" s="76">
        <f t="shared" si="94"/>
        <v>11247.448888888888</v>
      </c>
      <c r="BT131" s="76">
        <f t="shared" si="95"/>
        <v>3922.835</v>
      </c>
      <c r="BU131" s="76">
        <f t="shared" si="96"/>
        <v>7845.67</v>
      </c>
      <c r="BV131" s="76">
        <f t="shared" si="97"/>
        <v>23015.953888888886</v>
      </c>
      <c r="BW131" s="173">
        <f t="shared" si="98"/>
        <v>276191.44666666666</v>
      </c>
      <c r="BX131" s="3"/>
      <c r="BY131" s="131"/>
    </row>
    <row r="132" spans="1:77" s="3" customFormat="1" ht="19.5" customHeight="1" x14ac:dyDescent="0.3">
      <c r="A132" s="158">
        <v>35</v>
      </c>
      <c r="B132" s="48" t="s">
        <v>243</v>
      </c>
      <c r="C132" s="48" t="s">
        <v>284</v>
      </c>
      <c r="D132" s="43" t="s">
        <v>61</v>
      </c>
      <c r="E132" s="108" t="s">
        <v>211</v>
      </c>
      <c r="F132" s="97">
        <v>109</v>
      </c>
      <c r="G132" s="98">
        <v>44072</v>
      </c>
      <c r="H132" s="98">
        <v>44072</v>
      </c>
      <c r="I132" s="97" t="s">
        <v>159</v>
      </c>
      <c r="J132" s="43" t="s">
        <v>67</v>
      </c>
      <c r="K132" s="43" t="s">
        <v>68</v>
      </c>
      <c r="L132" s="89">
        <v>8</v>
      </c>
      <c r="M132" s="43">
        <v>4.74</v>
      </c>
      <c r="N132" s="75">
        <v>17697</v>
      </c>
      <c r="O132" s="76">
        <f t="shared" ref="O132:O163" si="132">N132*M132</f>
        <v>83883.78</v>
      </c>
      <c r="P132" s="43"/>
      <c r="Q132" s="43"/>
      <c r="R132" s="43"/>
      <c r="S132" s="43"/>
      <c r="T132" s="43">
        <v>8</v>
      </c>
      <c r="U132" s="43"/>
      <c r="V132" s="70">
        <f t="shared" si="105"/>
        <v>0</v>
      </c>
      <c r="W132" s="70">
        <f t="shared" ref="W132:W163" si="133">SUM(Q132+T132)</f>
        <v>8</v>
      </c>
      <c r="X132" s="70">
        <f t="shared" si="106"/>
        <v>0</v>
      </c>
      <c r="Y132" s="76">
        <f t="shared" si="83"/>
        <v>0</v>
      </c>
      <c r="Z132" s="76">
        <f t="shared" si="84"/>
        <v>0</v>
      </c>
      <c r="AA132" s="76">
        <f t="shared" si="85"/>
        <v>0</v>
      </c>
      <c r="AB132" s="76">
        <f t="shared" si="86"/>
        <v>0</v>
      </c>
      <c r="AC132" s="76">
        <f t="shared" si="87"/>
        <v>37281.68</v>
      </c>
      <c r="AD132" s="76">
        <f t="shared" si="88"/>
        <v>0</v>
      </c>
      <c r="AE132" s="76">
        <f t="shared" si="89"/>
        <v>37281.68</v>
      </c>
      <c r="AF132" s="76">
        <f t="shared" si="90"/>
        <v>9320.42</v>
      </c>
      <c r="AG132" s="76">
        <f>(AE132+AF132)*10%</f>
        <v>4660.21</v>
      </c>
      <c r="AH132" s="76">
        <f t="shared" si="91"/>
        <v>1573.0666666666666</v>
      </c>
      <c r="AI132" s="76">
        <f t="shared" si="92"/>
        <v>52835.376666666663</v>
      </c>
      <c r="AJ132" s="82"/>
      <c r="AK132" s="82"/>
      <c r="AL132" s="82"/>
      <c r="AM132" s="99"/>
      <c r="AN132" s="78">
        <f t="shared" ref="AN132:AN163" si="134">N132/18*AM132*40%</f>
        <v>0</v>
      </c>
      <c r="AO132" s="99"/>
      <c r="AP132" s="78">
        <f t="shared" ref="AP132:AP163" si="135">N132/18*AO132*50%</f>
        <v>0</v>
      </c>
      <c r="AQ132" s="178">
        <f t="shared" ref="AQ132:AQ156" si="136">AM132+AO132</f>
        <v>0</v>
      </c>
      <c r="AR132" s="78">
        <f t="shared" ref="AR132:AR156" si="137">AN132+AP132</f>
        <v>0</v>
      </c>
      <c r="AS132" s="99"/>
      <c r="AT132" s="78">
        <f t="shared" ref="AT132:AT163" si="138">N132/18*AS132*50%</f>
        <v>0</v>
      </c>
      <c r="AU132" s="99"/>
      <c r="AV132" s="78">
        <f t="shared" ref="AV132:AV163" si="139">N132/18*AU132*40%</f>
        <v>0</v>
      </c>
      <c r="AW132" s="77">
        <f t="shared" ref="AW132:AW163" si="140">AS132+AU132</f>
        <v>0</v>
      </c>
      <c r="AX132" s="78">
        <f t="shared" ref="AX132:AX163" si="141">AT132+AV132</f>
        <v>0</v>
      </c>
      <c r="AY132" s="77">
        <f t="shared" ref="AY132:AY163" si="142">AQ132+AW132</f>
        <v>0</v>
      </c>
      <c r="AZ132" s="78">
        <f t="shared" ref="AZ132:AZ163" si="143">AR132+AX132</f>
        <v>0</v>
      </c>
      <c r="BA132" s="100" t="s">
        <v>202</v>
      </c>
      <c r="BB132" s="100"/>
      <c r="BC132" s="100"/>
      <c r="BD132" s="100">
        <v>0.5</v>
      </c>
      <c r="BE132" s="78">
        <f t="shared" ref="BE132:BE163" si="144">SUM(N132*BB132)*50%+(N132*BC132)*60%+(N132*BD132)*60%</f>
        <v>5309.0999999999995</v>
      </c>
      <c r="BF132" s="43"/>
      <c r="BG132" s="43"/>
      <c r="BH132" s="43"/>
      <c r="BI132" s="76">
        <f t="shared" ref="BI132:BI163" si="145">SUM(N132*BF132*20%)+(N132*BG132)*30%</f>
        <v>0</v>
      </c>
      <c r="BJ132" s="76">
        <f>V132+W132+X132</f>
        <v>8</v>
      </c>
      <c r="BK132" s="76">
        <f>(O132/18*BJ132)*1.25*30%</f>
        <v>13980.63</v>
      </c>
      <c r="BL132" s="101"/>
      <c r="BM132" s="101">
        <f>(O132/18*BL132)*30%</f>
        <v>0</v>
      </c>
      <c r="BN132" s="76">
        <f t="shared" si="99"/>
        <v>8</v>
      </c>
      <c r="BO132" s="76">
        <f>(AE132+AF132)*30%</f>
        <v>13980.63</v>
      </c>
      <c r="BP132" s="101"/>
      <c r="BQ132" s="101">
        <f t="shared" si="117"/>
        <v>0</v>
      </c>
      <c r="BR132" s="76">
        <f t="shared" si="118"/>
        <v>33270.36</v>
      </c>
      <c r="BS132" s="76">
        <f t="shared" si="94"/>
        <v>43514.956666666665</v>
      </c>
      <c r="BT132" s="76">
        <f t="shared" si="95"/>
        <v>19289.73</v>
      </c>
      <c r="BU132" s="76">
        <f t="shared" si="96"/>
        <v>23301.05</v>
      </c>
      <c r="BV132" s="76">
        <f t="shared" si="97"/>
        <v>86105.736666666664</v>
      </c>
      <c r="BW132" s="173">
        <f t="shared" si="98"/>
        <v>1033268.84</v>
      </c>
      <c r="BX132" s="3" t="s">
        <v>271</v>
      </c>
    </row>
    <row r="133" spans="1:77" s="1" customFormat="1" ht="19.5" customHeight="1" x14ac:dyDescent="0.3">
      <c r="A133" s="158">
        <v>36</v>
      </c>
      <c r="B133" s="48" t="s">
        <v>243</v>
      </c>
      <c r="C133" s="48" t="s">
        <v>73</v>
      </c>
      <c r="D133" s="43" t="s">
        <v>61</v>
      </c>
      <c r="E133" s="93" t="s">
        <v>211</v>
      </c>
      <c r="F133" s="97"/>
      <c r="G133" s="98"/>
      <c r="H133" s="98"/>
      <c r="I133" s="97"/>
      <c r="J133" s="43" t="s">
        <v>65</v>
      </c>
      <c r="K133" s="43" t="s">
        <v>62</v>
      </c>
      <c r="L133" s="89">
        <v>8</v>
      </c>
      <c r="M133" s="43">
        <v>4.33</v>
      </c>
      <c r="N133" s="75">
        <v>17697</v>
      </c>
      <c r="O133" s="76">
        <f t="shared" si="132"/>
        <v>76628.009999999995</v>
      </c>
      <c r="P133" s="43"/>
      <c r="Q133" s="43">
        <v>6</v>
      </c>
      <c r="R133" s="43">
        <v>10</v>
      </c>
      <c r="S133" s="43"/>
      <c r="T133" s="43">
        <v>3</v>
      </c>
      <c r="U133" s="43"/>
      <c r="V133" s="70">
        <f t="shared" ref="V133:V164" si="146">SUM(P133+S133)</f>
        <v>0</v>
      </c>
      <c r="W133" s="70">
        <f t="shared" si="133"/>
        <v>9</v>
      </c>
      <c r="X133" s="70">
        <f t="shared" ref="X133:X164" si="147">SUM(R133+U133)</f>
        <v>10</v>
      </c>
      <c r="Y133" s="76">
        <f t="shared" si="83"/>
        <v>0</v>
      </c>
      <c r="Z133" s="76">
        <f t="shared" si="84"/>
        <v>25542.67</v>
      </c>
      <c r="AA133" s="76">
        <f t="shared" si="85"/>
        <v>42571.116666666669</v>
      </c>
      <c r="AB133" s="76">
        <f t="shared" si="86"/>
        <v>0</v>
      </c>
      <c r="AC133" s="76">
        <f t="shared" si="87"/>
        <v>12771.334999999999</v>
      </c>
      <c r="AD133" s="76">
        <f t="shared" si="88"/>
        <v>0</v>
      </c>
      <c r="AE133" s="76">
        <f t="shared" si="89"/>
        <v>80885.121666666673</v>
      </c>
      <c r="AF133" s="76">
        <f t="shared" si="90"/>
        <v>20221.280416666668</v>
      </c>
      <c r="AG133" s="76">
        <f>(AE133+AF133)*10%</f>
        <v>10110.640208333336</v>
      </c>
      <c r="AH133" s="76">
        <f t="shared" si="91"/>
        <v>589.9</v>
      </c>
      <c r="AI133" s="76">
        <f t="shared" si="92"/>
        <v>111806.94229166668</v>
      </c>
      <c r="AJ133" s="82"/>
      <c r="AK133" s="82"/>
      <c r="AL133" s="82"/>
      <c r="AM133" s="99"/>
      <c r="AN133" s="78">
        <f t="shared" si="134"/>
        <v>0</v>
      </c>
      <c r="AO133" s="99"/>
      <c r="AP133" s="78">
        <f t="shared" si="135"/>
        <v>0</v>
      </c>
      <c r="AQ133" s="78">
        <f t="shared" si="136"/>
        <v>0</v>
      </c>
      <c r="AR133" s="78">
        <f t="shared" si="137"/>
        <v>0</v>
      </c>
      <c r="AS133" s="99"/>
      <c r="AT133" s="78">
        <f t="shared" si="138"/>
        <v>0</v>
      </c>
      <c r="AU133" s="99"/>
      <c r="AV133" s="78">
        <f t="shared" si="139"/>
        <v>0</v>
      </c>
      <c r="AW133" s="77">
        <f t="shared" si="140"/>
        <v>0</v>
      </c>
      <c r="AX133" s="78">
        <f t="shared" si="141"/>
        <v>0</v>
      </c>
      <c r="AY133" s="77">
        <f t="shared" si="142"/>
        <v>0</v>
      </c>
      <c r="AZ133" s="78">
        <f t="shared" si="143"/>
        <v>0</v>
      </c>
      <c r="BA133" s="100"/>
      <c r="BB133" s="100"/>
      <c r="BC133" s="100"/>
      <c r="BD133" s="100"/>
      <c r="BE133" s="78">
        <f t="shared" si="144"/>
        <v>0</v>
      </c>
      <c r="BF133" s="43"/>
      <c r="BG133" s="43"/>
      <c r="BH133" s="43"/>
      <c r="BI133" s="76">
        <f t="shared" si="145"/>
        <v>0</v>
      </c>
      <c r="BJ133" s="76">
        <f>V133+W133+X133</f>
        <v>19</v>
      </c>
      <c r="BK133" s="76">
        <f>(O133/18*BJ133)*1.25*30%</f>
        <v>30331.920625000002</v>
      </c>
      <c r="BL133" s="101"/>
      <c r="BM133" s="101">
        <f>(O133/18*BL133)*30%</f>
        <v>0</v>
      </c>
      <c r="BN133" s="76"/>
      <c r="BO133" s="76"/>
      <c r="BP133" s="101"/>
      <c r="BQ133" s="101">
        <f t="shared" ref="BQ133:BQ164" si="148">7079/18*BP133</f>
        <v>0</v>
      </c>
      <c r="BR133" s="76">
        <f t="shared" ref="BR133:BR164" si="149">AJ133+AK133+AL133+AZ133+BE133+BI133+BK133+BM133+BO133+BQ133</f>
        <v>30331.920625000002</v>
      </c>
      <c r="BS133" s="76">
        <f t="shared" si="94"/>
        <v>91585.661875000005</v>
      </c>
      <c r="BT133" s="76">
        <f t="shared" si="95"/>
        <v>30331.920625000002</v>
      </c>
      <c r="BU133" s="76">
        <f t="shared" si="96"/>
        <v>20221.280416666668</v>
      </c>
      <c r="BV133" s="76">
        <f t="shared" si="97"/>
        <v>142138.86291666669</v>
      </c>
      <c r="BW133" s="173">
        <f t="shared" si="98"/>
        <v>1705666.3550000004</v>
      </c>
      <c r="BX133" s="2"/>
    </row>
    <row r="134" spans="1:77" s="133" customFormat="1" ht="19.5" customHeight="1" x14ac:dyDescent="0.3">
      <c r="A134" s="158">
        <v>37</v>
      </c>
      <c r="B134" s="48" t="s">
        <v>243</v>
      </c>
      <c r="C134" s="48" t="s">
        <v>328</v>
      </c>
      <c r="D134" s="43" t="s">
        <v>61</v>
      </c>
      <c r="E134" s="93" t="s">
        <v>211</v>
      </c>
      <c r="F134" s="97"/>
      <c r="G134" s="98"/>
      <c r="H134" s="98"/>
      <c r="I134" s="97"/>
      <c r="J134" s="43" t="s">
        <v>65</v>
      </c>
      <c r="K134" s="43" t="s">
        <v>62</v>
      </c>
      <c r="L134" s="89">
        <v>8</v>
      </c>
      <c r="M134" s="43">
        <v>4.33</v>
      </c>
      <c r="N134" s="75">
        <v>17697</v>
      </c>
      <c r="O134" s="76">
        <f t="shared" si="132"/>
        <v>76628.009999999995</v>
      </c>
      <c r="P134" s="43">
        <v>0</v>
      </c>
      <c r="Q134" s="43"/>
      <c r="R134" s="43"/>
      <c r="S134" s="43">
        <v>0</v>
      </c>
      <c r="T134" s="43">
        <v>1</v>
      </c>
      <c r="U134" s="43"/>
      <c r="V134" s="70">
        <f t="shared" si="146"/>
        <v>0</v>
      </c>
      <c r="W134" s="70">
        <f t="shared" si="133"/>
        <v>1</v>
      </c>
      <c r="X134" s="70">
        <f t="shared" si="147"/>
        <v>0</v>
      </c>
      <c r="Y134" s="76">
        <f t="shared" si="83"/>
        <v>0</v>
      </c>
      <c r="Z134" s="76">
        <f t="shared" si="84"/>
        <v>0</v>
      </c>
      <c r="AA134" s="76">
        <f t="shared" si="85"/>
        <v>0</v>
      </c>
      <c r="AB134" s="76">
        <f t="shared" si="86"/>
        <v>0</v>
      </c>
      <c r="AC134" s="76">
        <f t="shared" si="87"/>
        <v>4257.1116666666667</v>
      </c>
      <c r="AD134" s="76">
        <f t="shared" si="88"/>
        <v>0</v>
      </c>
      <c r="AE134" s="76">
        <f t="shared" si="89"/>
        <v>4257.1116666666667</v>
      </c>
      <c r="AF134" s="76">
        <f t="shared" si="90"/>
        <v>1064.2779166666667</v>
      </c>
      <c r="AG134" s="76">
        <f>(AE134+AF134)*10%</f>
        <v>532.13895833333333</v>
      </c>
      <c r="AH134" s="76">
        <f t="shared" si="91"/>
        <v>196.63333333333333</v>
      </c>
      <c r="AI134" s="76">
        <f t="shared" si="92"/>
        <v>6050.1618749999998</v>
      </c>
      <c r="AJ134" s="100"/>
      <c r="AK134" s="100"/>
      <c r="AL134" s="100"/>
      <c r="AM134" s="99"/>
      <c r="AN134" s="78">
        <f t="shared" si="134"/>
        <v>0</v>
      </c>
      <c r="AO134" s="99"/>
      <c r="AP134" s="78">
        <f t="shared" si="135"/>
        <v>0</v>
      </c>
      <c r="AQ134" s="78">
        <f t="shared" si="136"/>
        <v>0</v>
      </c>
      <c r="AR134" s="78">
        <f t="shared" si="137"/>
        <v>0</v>
      </c>
      <c r="AS134" s="99"/>
      <c r="AT134" s="78">
        <f t="shared" si="138"/>
        <v>0</v>
      </c>
      <c r="AU134" s="99"/>
      <c r="AV134" s="78">
        <f t="shared" si="139"/>
        <v>0</v>
      </c>
      <c r="AW134" s="77">
        <f t="shared" si="140"/>
        <v>0</v>
      </c>
      <c r="AX134" s="78">
        <f t="shared" si="141"/>
        <v>0</v>
      </c>
      <c r="AY134" s="77">
        <f t="shared" si="142"/>
        <v>0</v>
      </c>
      <c r="AZ134" s="78">
        <f t="shared" si="143"/>
        <v>0</v>
      </c>
      <c r="BA134" s="100"/>
      <c r="BB134" s="100"/>
      <c r="BC134" s="100"/>
      <c r="BD134" s="100"/>
      <c r="BE134" s="78">
        <f t="shared" si="144"/>
        <v>0</v>
      </c>
      <c r="BF134" s="43"/>
      <c r="BG134" s="43"/>
      <c r="BH134" s="43"/>
      <c r="BI134" s="76">
        <f t="shared" si="145"/>
        <v>0</v>
      </c>
      <c r="BJ134" s="101"/>
      <c r="BK134" s="101">
        <f>(O134/18*BJ134)*30%</f>
        <v>0</v>
      </c>
      <c r="BL134" s="101"/>
      <c r="BM134" s="101">
        <f>(O134/18*BL134)*30%</f>
        <v>0</v>
      </c>
      <c r="BN134" s="76"/>
      <c r="BO134" s="76"/>
      <c r="BP134" s="101"/>
      <c r="BQ134" s="101">
        <f t="shared" si="148"/>
        <v>0</v>
      </c>
      <c r="BR134" s="76">
        <f t="shared" si="149"/>
        <v>0</v>
      </c>
      <c r="BS134" s="76">
        <f t="shared" si="94"/>
        <v>4985.8839583333329</v>
      </c>
      <c r="BT134" s="76">
        <f t="shared" si="95"/>
        <v>0</v>
      </c>
      <c r="BU134" s="76">
        <f t="shared" si="96"/>
        <v>1064.2779166666667</v>
      </c>
      <c r="BV134" s="76">
        <f t="shared" si="97"/>
        <v>6050.1618749999998</v>
      </c>
      <c r="BW134" s="173">
        <f t="shared" si="98"/>
        <v>72601.942500000005</v>
      </c>
      <c r="BX134" s="2"/>
      <c r="BY134" s="134"/>
    </row>
    <row r="135" spans="1:77" s="11" customFormat="1" ht="19.5" customHeight="1" x14ac:dyDescent="0.3">
      <c r="A135" s="158">
        <v>38</v>
      </c>
      <c r="B135" s="48" t="s">
        <v>120</v>
      </c>
      <c r="C135" s="69" t="s">
        <v>106</v>
      </c>
      <c r="D135" s="70" t="s">
        <v>61</v>
      </c>
      <c r="E135" s="75" t="s">
        <v>283</v>
      </c>
      <c r="F135" s="69">
        <v>59</v>
      </c>
      <c r="G135" s="148" t="s">
        <v>217</v>
      </c>
      <c r="H135" s="148">
        <v>44727</v>
      </c>
      <c r="I135" s="69" t="s">
        <v>106</v>
      </c>
      <c r="J135" s="70">
        <v>2</v>
      </c>
      <c r="K135" s="43" t="s">
        <v>68</v>
      </c>
      <c r="L135" s="74">
        <v>11</v>
      </c>
      <c r="M135" s="70">
        <v>4.8099999999999996</v>
      </c>
      <c r="N135" s="75">
        <v>17697</v>
      </c>
      <c r="O135" s="76">
        <f t="shared" si="132"/>
        <v>85122.569999999992</v>
      </c>
      <c r="P135" s="43"/>
      <c r="Q135" s="43">
        <v>6</v>
      </c>
      <c r="R135" s="43">
        <v>4</v>
      </c>
      <c r="S135" s="43"/>
      <c r="T135" s="43">
        <v>6</v>
      </c>
      <c r="U135" s="43"/>
      <c r="V135" s="70">
        <f t="shared" si="146"/>
        <v>0</v>
      </c>
      <c r="W135" s="70">
        <f t="shared" si="133"/>
        <v>12</v>
      </c>
      <c r="X135" s="70">
        <f t="shared" si="147"/>
        <v>4</v>
      </c>
      <c r="Y135" s="76">
        <f t="shared" si="83"/>
        <v>0</v>
      </c>
      <c r="Z135" s="76">
        <f t="shared" si="84"/>
        <v>28374.189999999995</v>
      </c>
      <c r="AA135" s="76">
        <f t="shared" si="85"/>
        <v>18916.126666666663</v>
      </c>
      <c r="AB135" s="76">
        <f t="shared" si="86"/>
        <v>0</v>
      </c>
      <c r="AC135" s="76">
        <f t="shared" si="87"/>
        <v>28374.189999999995</v>
      </c>
      <c r="AD135" s="76">
        <f t="shared" si="88"/>
        <v>0</v>
      </c>
      <c r="AE135" s="76">
        <f t="shared" si="89"/>
        <v>75664.506666666653</v>
      </c>
      <c r="AF135" s="76">
        <f t="shared" si="90"/>
        <v>18916.126666666663</v>
      </c>
      <c r="AG135" s="76">
        <f>(AE135+AF135)*10%</f>
        <v>9458.0633333333317</v>
      </c>
      <c r="AH135" s="76">
        <f t="shared" si="91"/>
        <v>1179.8</v>
      </c>
      <c r="AI135" s="76">
        <f t="shared" si="92"/>
        <v>105218.49666666664</v>
      </c>
      <c r="AJ135" s="82"/>
      <c r="AK135" s="82"/>
      <c r="AL135" s="82"/>
      <c r="AM135" s="99"/>
      <c r="AN135" s="78">
        <f t="shared" si="134"/>
        <v>0</v>
      </c>
      <c r="AO135" s="99"/>
      <c r="AP135" s="78">
        <f t="shared" si="135"/>
        <v>0</v>
      </c>
      <c r="AQ135" s="78">
        <f t="shared" si="136"/>
        <v>0</v>
      </c>
      <c r="AR135" s="78">
        <f t="shared" si="137"/>
        <v>0</v>
      </c>
      <c r="AS135" s="99"/>
      <c r="AT135" s="78">
        <f t="shared" si="138"/>
        <v>0</v>
      </c>
      <c r="AU135" s="99">
        <v>13</v>
      </c>
      <c r="AV135" s="78">
        <f t="shared" si="139"/>
        <v>5112.4666666666672</v>
      </c>
      <c r="AW135" s="77">
        <f t="shared" si="140"/>
        <v>13</v>
      </c>
      <c r="AX135" s="78">
        <f t="shared" si="141"/>
        <v>5112.4666666666672</v>
      </c>
      <c r="AY135" s="77">
        <f t="shared" si="142"/>
        <v>13</v>
      </c>
      <c r="AZ135" s="78">
        <f t="shared" si="143"/>
        <v>5112.4666666666672</v>
      </c>
      <c r="BA135" s="100"/>
      <c r="BB135" s="177"/>
      <c r="BC135" s="100"/>
      <c r="BD135" s="177"/>
      <c r="BE135" s="78">
        <f t="shared" si="144"/>
        <v>0</v>
      </c>
      <c r="BF135" s="43"/>
      <c r="BG135" s="43"/>
      <c r="BH135" s="43"/>
      <c r="BI135" s="76">
        <f t="shared" si="145"/>
        <v>0</v>
      </c>
      <c r="BJ135" s="76">
        <f>V135+W135+X135</f>
        <v>16</v>
      </c>
      <c r="BK135" s="76">
        <f t="shared" ref="BK135:BK145" si="150">(O135/18*BJ135)*1.25*30%</f>
        <v>28374.189999999995</v>
      </c>
      <c r="BL135" s="101"/>
      <c r="BM135" s="101">
        <v>35394</v>
      </c>
      <c r="BN135" s="76"/>
      <c r="BO135" s="76"/>
      <c r="BP135" s="101"/>
      <c r="BQ135" s="101">
        <f t="shared" si="148"/>
        <v>0</v>
      </c>
      <c r="BR135" s="76">
        <f t="shared" si="149"/>
        <v>68880.656666666662</v>
      </c>
      <c r="BS135" s="76">
        <f t="shared" si="94"/>
        <v>86302.369999999981</v>
      </c>
      <c r="BT135" s="76">
        <f t="shared" si="95"/>
        <v>68880.656666666662</v>
      </c>
      <c r="BU135" s="76">
        <f t="shared" si="96"/>
        <v>18916.126666666663</v>
      </c>
      <c r="BV135" s="76">
        <f t="shared" si="97"/>
        <v>174099.15333333332</v>
      </c>
      <c r="BW135" s="173">
        <f t="shared" si="98"/>
        <v>2089189.8399999999</v>
      </c>
      <c r="BX135" s="2" t="s">
        <v>348</v>
      </c>
      <c r="BY135" s="12"/>
    </row>
    <row r="136" spans="1:77" s="11" customFormat="1" ht="19.5" customHeight="1" x14ac:dyDescent="0.3">
      <c r="A136" s="158">
        <v>39</v>
      </c>
      <c r="B136" s="48" t="s">
        <v>120</v>
      </c>
      <c r="C136" s="69" t="s">
        <v>334</v>
      </c>
      <c r="D136" s="70" t="s">
        <v>61</v>
      </c>
      <c r="E136" s="75" t="s">
        <v>283</v>
      </c>
      <c r="F136" s="69">
        <v>59</v>
      </c>
      <c r="G136" s="148" t="s">
        <v>217</v>
      </c>
      <c r="H136" s="148">
        <v>44727</v>
      </c>
      <c r="I136" s="69" t="s">
        <v>106</v>
      </c>
      <c r="J136" s="70">
        <v>2</v>
      </c>
      <c r="K136" s="43" t="s">
        <v>68</v>
      </c>
      <c r="L136" s="74">
        <v>11</v>
      </c>
      <c r="M136" s="70">
        <v>4.8099999999999996</v>
      </c>
      <c r="N136" s="108">
        <v>17697</v>
      </c>
      <c r="O136" s="76">
        <f t="shared" si="132"/>
        <v>85122.569999999992</v>
      </c>
      <c r="P136" s="43"/>
      <c r="Q136" s="43"/>
      <c r="R136" s="43">
        <v>3</v>
      </c>
      <c r="S136" s="43"/>
      <c r="T136" s="43"/>
      <c r="U136" s="43"/>
      <c r="V136" s="70">
        <f t="shared" si="146"/>
        <v>0</v>
      </c>
      <c r="W136" s="70">
        <f t="shared" si="133"/>
        <v>0</v>
      </c>
      <c r="X136" s="70">
        <f t="shared" si="147"/>
        <v>3</v>
      </c>
      <c r="Y136" s="76">
        <f t="shared" si="83"/>
        <v>0</v>
      </c>
      <c r="Z136" s="76">
        <f t="shared" si="84"/>
        <v>0</v>
      </c>
      <c r="AA136" s="76">
        <f t="shared" si="85"/>
        <v>14187.094999999998</v>
      </c>
      <c r="AB136" s="76">
        <f t="shared" si="86"/>
        <v>0</v>
      </c>
      <c r="AC136" s="76">
        <f t="shared" si="87"/>
        <v>0</v>
      </c>
      <c r="AD136" s="76">
        <f t="shared" si="88"/>
        <v>0</v>
      </c>
      <c r="AE136" s="76">
        <f t="shared" si="89"/>
        <v>14187.094999999998</v>
      </c>
      <c r="AF136" s="76">
        <f t="shared" si="90"/>
        <v>3546.7737499999994</v>
      </c>
      <c r="AG136" s="101">
        <f>(AE136+AF136)*10%</f>
        <v>1773.3868749999999</v>
      </c>
      <c r="AH136" s="76">
        <f t="shared" si="91"/>
        <v>0</v>
      </c>
      <c r="AI136" s="76">
        <f t="shared" si="92"/>
        <v>19507.255624999998</v>
      </c>
      <c r="AJ136" s="100"/>
      <c r="AK136" s="100"/>
      <c r="AL136" s="100"/>
      <c r="AM136" s="99"/>
      <c r="AN136" s="78">
        <f t="shared" si="134"/>
        <v>0</v>
      </c>
      <c r="AO136" s="99"/>
      <c r="AP136" s="78">
        <f t="shared" si="135"/>
        <v>0</v>
      </c>
      <c r="AQ136" s="78">
        <f t="shared" si="136"/>
        <v>0</v>
      </c>
      <c r="AR136" s="78">
        <f t="shared" si="137"/>
        <v>0</v>
      </c>
      <c r="AS136" s="99"/>
      <c r="AT136" s="78">
        <f t="shared" si="138"/>
        <v>0</v>
      </c>
      <c r="AU136" s="99"/>
      <c r="AV136" s="78">
        <f t="shared" si="139"/>
        <v>0</v>
      </c>
      <c r="AW136" s="77">
        <f t="shared" si="140"/>
        <v>0</v>
      </c>
      <c r="AX136" s="78">
        <f t="shared" si="141"/>
        <v>0</v>
      </c>
      <c r="AY136" s="77">
        <f t="shared" si="142"/>
        <v>0</v>
      </c>
      <c r="AZ136" s="78">
        <f t="shared" si="143"/>
        <v>0</v>
      </c>
      <c r="BA136" s="100"/>
      <c r="BB136" s="177"/>
      <c r="BC136" s="100"/>
      <c r="BD136" s="177"/>
      <c r="BE136" s="78">
        <f t="shared" si="144"/>
        <v>0</v>
      </c>
      <c r="BF136" s="43"/>
      <c r="BG136" s="43"/>
      <c r="BH136" s="43"/>
      <c r="BI136" s="76">
        <f t="shared" si="145"/>
        <v>0</v>
      </c>
      <c r="BJ136" s="76">
        <f>V136+W136+X136</f>
        <v>3</v>
      </c>
      <c r="BK136" s="76">
        <f t="shared" si="150"/>
        <v>5320.1606249999995</v>
      </c>
      <c r="BL136" s="101"/>
      <c r="BM136" s="101">
        <f t="shared" ref="BM136:BM145" si="151">(O136/18*BL136)*30%</f>
        <v>0</v>
      </c>
      <c r="BN136" s="76"/>
      <c r="BO136" s="76"/>
      <c r="BP136" s="101"/>
      <c r="BQ136" s="101">
        <f t="shared" si="148"/>
        <v>0</v>
      </c>
      <c r="BR136" s="76">
        <f t="shared" si="149"/>
        <v>5320.1606249999995</v>
      </c>
      <c r="BS136" s="76">
        <f t="shared" si="94"/>
        <v>15960.481874999998</v>
      </c>
      <c r="BT136" s="76">
        <f t="shared" si="95"/>
        <v>5320.1606249999995</v>
      </c>
      <c r="BU136" s="76">
        <f t="shared" si="96"/>
        <v>3546.7737499999994</v>
      </c>
      <c r="BV136" s="76">
        <f t="shared" si="97"/>
        <v>24827.416249999998</v>
      </c>
      <c r="BW136" s="173">
        <f t="shared" si="98"/>
        <v>297928.995</v>
      </c>
      <c r="BX136" s="2"/>
      <c r="BY136" s="12"/>
    </row>
    <row r="137" spans="1:77" s="3" customFormat="1" ht="19.5" customHeight="1" x14ac:dyDescent="0.3">
      <c r="A137" s="158">
        <v>40</v>
      </c>
      <c r="B137" s="48" t="s">
        <v>136</v>
      </c>
      <c r="C137" s="48" t="s">
        <v>63</v>
      </c>
      <c r="D137" s="43" t="s">
        <v>61</v>
      </c>
      <c r="E137" s="108" t="s">
        <v>165</v>
      </c>
      <c r="F137" s="48">
        <v>64</v>
      </c>
      <c r="G137" s="111">
        <v>42901</v>
      </c>
      <c r="H137" s="111">
        <v>44727</v>
      </c>
      <c r="I137" s="48" t="s">
        <v>63</v>
      </c>
      <c r="J137" s="43" t="s">
        <v>296</v>
      </c>
      <c r="K137" s="43" t="s">
        <v>353</v>
      </c>
      <c r="L137" s="89">
        <v>18</v>
      </c>
      <c r="M137" s="43">
        <v>4.99</v>
      </c>
      <c r="N137" s="75">
        <v>17697</v>
      </c>
      <c r="O137" s="76">
        <f t="shared" si="132"/>
        <v>88308.03</v>
      </c>
      <c r="P137" s="43">
        <v>6</v>
      </c>
      <c r="Q137" s="43">
        <v>2</v>
      </c>
      <c r="R137" s="43"/>
      <c r="S137" s="43">
        <v>5</v>
      </c>
      <c r="T137" s="43">
        <v>1</v>
      </c>
      <c r="U137" s="43"/>
      <c r="V137" s="70">
        <f t="shared" si="146"/>
        <v>11</v>
      </c>
      <c r="W137" s="70">
        <f t="shared" si="133"/>
        <v>3</v>
      </c>
      <c r="X137" s="70">
        <f t="shared" si="147"/>
        <v>0</v>
      </c>
      <c r="Y137" s="76">
        <f t="shared" si="83"/>
        <v>29436.010000000002</v>
      </c>
      <c r="Z137" s="76">
        <f t="shared" si="84"/>
        <v>9812.003333333334</v>
      </c>
      <c r="AA137" s="76">
        <f t="shared" si="85"/>
        <v>0</v>
      </c>
      <c r="AB137" s="76">
        <f t="shared" si="86"/>
        <v>24530.008333333335</v>
      </c>
      <c r="AC137" s="76">
        <f t="shared" si="87"/>
        <v>4906.001666666667</v>
      </c>
      <c r="AD137" s="76">
        <f t="shared" si="88"/>
        <v>0</v>
      </c>
      <c r="AE137" s="76">
        <f t="shared" si="89"/>
        <v>68684.023333333331</v>
      </c>
      <c r="AF137" s="76">
        <f t="shared" si="90"/>
        <v>17171.005833333333</v>
      </c>
      <c r="AG137" s="76"/>
      <c r="AH137" s="76">
        <f t="shared" si="91"/>
        <v>1179.8</v>
      </c>
      <c r="AI137" s="76">
        <f t="shared" si="92"/>
        <v>87034.829166666663</v>
      </c>
      <c r="AJ137" s="82"/>
      <c r="AK137" s="82"/>
      <c r="AL137" s="82"/>
      <c r="AM137" s="99"/>
      <c r="AN137" s="78">
        <f t="shared" si="134"/>
        <v>0</v>
      </c>
      <c r="AO137" s="99"/>
      <c r="AP137" s="78">
        <f t="shared" si="135"/>
        <v>0</v>
      </c>
      <c r="AQ137" s="78">
        <f t="shared" si="136"/>
        <v>0</v>
      </c>
      <c r="AR137" s="78">
        <f t="shared" si="137"/>
        <v>0</v>
      </c>
      <c r="AS137" s="99"/>
      <c r="AT137" s="78">
        <f t="shared" si="138"/>
        <v>0</v>
      </c>
      <c r="AU137" s="99"/>
      <c r="AV137" s="78">
        <f t="shared" si="139"/>
        <v>0</v>
      </c>
      <c r="AW137" s="77">
        <f t="shared" si="140"/>
        <v>0</v>
      </c>
      <c r="AX137" s="78">
        <f t="shared" si="141"/>
        <v>0</v>
      </c>
      <c r="AY137" s="77">
        <f t="shared" si="142"/>
        <v>0</v>
      </c>
      <c r="AZ137" s="78">
        <f t="shared" si="143"/>
        <v>0</v>
      </c>
      <c r="BA137" s="100"/>
      <c r="BB137" s="100"/>
      <c r="BC137" s="100"/>
      <c r="BD137" s="100"/>
      <c r="BE137" s="78">
        <f t="shared" si="144"/>
        <v>0</v>
      </c>
      <c r="BF137" s="43"/>
      <c r="BG137" s="43"/>
      <c r="BH137" s="43"/>
      <c r="BI137" s="76">
        <f t="shared" si="145"/>
        <v>0</v>
      </c>
      <c r="BJ137" s="76">
        <f>V137+W137+X137</f>
        <v>14</v>
      </c>
      <c r="BK137" s="76">
        <f t="shared" si="150"/>
        <v>25756.508750000001</v>
      </c>
      <c r="BL137" s="101"/>
      <c r="BM137" s="101">
        <f t="shared" si="151"/>
        <v>0</v>
      </c>
      <c r="BN137" s="76"/>
      <c r="BO137" s="76"/>
      <c r="BP137" s="101">
        <v>2</v>
      </c>
      <c r="BQ137" s="101">
        <f t="shared" si="148"/>
        <v>786.55555555555554</v>
      </c>
      <c r="BR137" s="76">
        <f t="shared" si="149"/>
        <v>26543.064305555556</v>
      </c>
      <c r="BS137" s="76">
        <f t="shared" si="94"/>
        <v>70650.378888888896</v>
      </c>
      <c r="BT137" s="76">
        <f t="shared" si="95"/>
        <v>25756.508750000001</v>
      </c>
      <c r="BU137" s="76">
        <f t="shared" si="96"/>
        <v>17171.005833333333</v>
      </c>
      <c r="BV137" s="76">
        <f t="shared" si="97"/>
        <v>113577.89347222222</v>
      </c>
      <c r="BW137" s="173">
        <f t="shared" si="98"/>
        <v>1362934.7216666667</v>
      </c>
      <c r="BX137" s="2"/>
    </row>
    <row r="138" spans="1:77" s="3" customFormat="1" ht="19.5" customHeight="1" x14ac:dyDescent="0.3">
      <c r="A138" s="158">
        <v>41</v>
      </c>
      <c r="B138" s="48" t="s">
        <v>136</v>
      </c>
      <c r="C138" s="48" t="s">
        <v>63</v>
      </c>
      <c r="D138" s="43" t="s">
        <v>61</v>
      </c>
      <c r="E138" s="108" t="s">
        <v>160</v>
      </c>
      <c r="F138" s="48">
        <v>64</v>
      </c>
      <c r="G138" s="111">
        <v>42901</v>
      </c>
      <c r="H138" s="111">
        <v>44727</v>
      </c>
      <c r="I138" s="48" t="s">
        <v>63</v>
      </c>
      <c r="J138" s="43" t="s">
        <v>296</v>
      </c>
      <c r="K138" s="43" t="s">
        <v>68</v>
      </c>
      <c r="L138" s="89">
        <v>18</v>
      </c>
      <c r="M138" s="43">
        <v>4.99</v>
      </c>
      <c r="N138" s="108">
        <v>17697</v>
      </c>
      <c r="O138" s="76">
        <f t="shared" si="132"/>
        <v>88308.03</v>
      </c>
      <c r="P138" s="43">
        <v>2</v>
      </c>
      <c r="Q138" s="43"/>
      <c r="R138" s="43"/>
      <c r="S138" s="43"/>
      <c r="T138" s="43"/>
      <c r="U138" s="43"/>
      <c r="V138" s="70">
        <f t="shared" si="146"/>
        <v>2</v>
      </c>
      <c r="W138" s="70">
        <f t="shared" si="133"/>
        <v>0</v>
      </c>
      <c r="X138" s="70">
        <f t="shared" si="147"/>
        <v>0</v>
      </c>
      <c r="Y138" s="76">
        <f t="shared" si="83"/>
        <v>9812.003333333334</v>
      </c>
      <c r="Z138" s="76">
        <f t="shared" si="84"/>
        <v>0</v>
      </c>
      <c r="AA138" s="76">
        <f t="shared" si="85"/>
        <v>0</v>
      </c>
      <c r="AB138" s="76">
        <f t="shared" si="86"/>
        <v>0</v>
      </c>
      <c r="AC138" s="76">
        <f t="shared" si="87"/>
        <v>0</v>
      </c>
      <c r="AD138" s="76">
        <f t="shared" si="88"/>
        <v>0</v>
      </c>
      <c r="AE138" s="76">
        <f t="shared" si="89"/>
        <v>9812.003333333334</v>
      </c>
      <c r="AF138" s="76">
        <f t="shared" si="90"/>
        <v>2453.0008333333335</v>
      </c>
      <c r="AG138" s="101"/>
      <c r="AH138" s="76">
        <f t="shared" si="91"/>
        <v>0</v>
      </c>
      <c r="AI138" s="76">
        <f t="shared" si="92"/>
        <v>12265.004166666668</v>
      </c>
      <c r="AJ138" s="100"/>
      <c r="AK138" s="100"/>
      <c r="AL138" s="100"/>
      <c r="AM138" s="100"/>
      <c r="AN138" s="78">
        <f t="shared" si="134"/>
        <v>0</v>
      </c>
      <c r="AO138" s="99"/>
      <c r="AP138" s="78">
        <f t="shared" si="135"/>
        <v>0</v>
      </c>
      <c r="AQ138" s="78">
        <f t="shared" si="136"/>
        <v>0</v>
      </c>
      <c r="AR138" s="78">
        <f t="shared" si="137"/>
        <v>0</v>
      </c>
      <c r="AS138" s="99"/>
      <c r="AT138" s="78">
        <f t="shared" si="138"/>
        <v>0</v>
      </c>
      <c r="AU138" s="99"/>
      <c r="AV138" s="78">
        <f t="shared" si="139"/>
        <v>0</v>
      </c>
      <c r="AW138" s="77">
        <f t="shared" si="140"/>
        <v>0</v>
      </c>
      <c r="AX138" s="78">
        <f t="shared" si="141"/>
        <v>0</v>
      </c>
      <c r="AY138" s="77">
        <f t="shared" si="142"/>
        <v>0</v>
      </c>
      <c r="AZ138" s="78">
        <f t="shared" si="143"/>
        <v>0</v>
      </c>
      <c r="BA138" s="100"/>
      <c r="BB138" s="100"/>
      <c r="BC138" s="100"/>
      <c r="BD138" s="100"/>
      <c r="BE138" s="78">
        <f t="shared" si="144"/>
        <v>0</v>
      </c>
      <c r="BF138" s="43"/>
      <c r="BG138" s="43"/>
      <c r="BH138" s="43"/>
      <c r="BI138" s="76">
        <f t="shared" si="145"/>
        <v>0</v>
      </c>
      <c r="BJ138" s="101"/>
      <c r="BK138" s="101">
        <f t="shared" si="150"/>
        <v>0</v>
      </c>
      <c r="BL138" s="101"/>
      <c r="BM138" s="101">
        <f t="shared" si="151"/>
        <v>0</v>
      </c>
      <c r="BN138" s="76"/>
      <c r="BO138" s="76"/>
      <c r="BP138" s="101"/>
      <c r="BQ138" s="101">
        <f t="shared" si="148"/>
        <v>0</v>
      </c>
      <c r="BR138" s="76">
        <f t="shared" si="149"/>
        <v>0</v>
      </c>
      <c r="BS138" s="76">
        <f t="shared" si="94"/>
        <v>9812.003333333334</v>
      </c>
      <c r="BT138" s="76">
        <f t="shared" si="95"/>
        <v>0</v>
      </c>
      <c r="BU138" s="76">
        <f t="shared" si="96"/>
        <v>2453.0008333333335</v>
      </c>
      <c r="BV138" s="76">
        <f t="shared" si="97"/>
        <v>12265.004166666668</v>
      </c>
      <c r="BW138" s="173">
        <f t="shared" si="98"/>
        <v>147180.05000000002</v>
      </c>
      <c r="BX138" s="2"/>
    </row>
    <row r="139" spans="1:77" s="3" customFormat="1" ht="19.5" customHeight="1" x14ac:dyDescent="0.3">
      <c r="A139" s="158"/>
      <c r="B139" s="48" t="s">
        <v>107</v>
      </c>
      <c r="C139" s="48" t="s">
        <v>312</v>
      </c>
      <c r="D139" s="43" t="s">
        <v>108</v>
      </c>
      <c r="E139" s="93" t="s">
        <v>109</v>
      </c>
      <c r="F139" s="86">
        <v>74</v>
      </c>
      <c r="G139" s="87">
        <v>43207</v>
      </c>
      <c r="H139" s="104" t="s">
        <v>272</v>
      </c>
      <c r="I139" s="86" t="s">
        <v>190</v>
      </c>
      <c r="J139" s="43" t="s">
        <v>58</v>
      </c>
      <c r="K139" s="43" t="s">
        <v>116</v>
      </c>
      <c r="L139" s="89">
        <v>37</v>
      </c>
      <c r="M139" s="43">
        <v>4.5199999999999996</v>
      </c>
      <c r="N139" s="75">
        <v>17697</v>
      </c>
      <c r="O139" s="76">
        <f t="shared" si="132"/>
        <v>79990.439999999988</v>
      </c>
      <c r="P139" s="43"/>
      <c r="Q139" s="43"/>
      <c r="R139" s="43">
        <v>4</v>
      </c>
      <c r="S139" s="43"/>
      <c r="T139" s="43"/>
      <c r="U139" s="43"/>
      <c r="V139" s="70">
        <f t="shared" si="146"/>
        <v>0</v>
      </c>
      <c r="W139" s="70">
        <f t="shared" si="133"/>
        <v>0</v>
      </c>
      <c r="X139" s="70">
        <f t="shared" si="147"/>
        <v>4</v>
      </c>
      <c r="Y139" s="76">
        <f t="shared" si="83"/>
        <v>0</v>
      </c>
      <c r="Z139" s="76">
        <f t="shared" si="84"/>
        <v>0</v>
      </c>
      <c r="AA139" s="76">
        <f t="shared" si="85"/>
        <v>17775.653333333332</v>
      </c>
      <c r="AB139" s="76">
        <f t="shared" si="86"/>
        <v>0</v>
      </c>
      <c r="AC139" s="76">
        <f t="shared" si="87"/>
        <v>0</v>
      </c>
      <c r="AD139" s="76">
        <f t="shared" si="88"/>
        <v>0</v>
      </c>
      <c r="AE139" s="76">
        <f t="shared" si="89"/>
        <v>17775.653333333332</v>
      </c>
      <c r="AF139" s="76">
        <f t="shared" si="90"/>
        <v>4443.913333333333</v>
      </c>
      <c r="AG139" s="76">
        <f t="shared" ref="AG139:AG169" si="152">(AE139+AF139)*10%</f>
        <v>2221.9566666666665</v>
      </c>
      <c r="AH139" s="76">
        <f t="shared" si="91"/>
        <v>0</v>
      </c>
      <c r="AI139" s="76">
        <f t="shared" si="92"/>
        <v>24441.523333333331</v>
      </c>
      <c r="AJ139" s="82"/>
      <c r="AK139" s="82"/>
      <c r="AL139" s="82"/>
      <c r="AM139" s="99"/>
      <c r="AN139" s="78">
        <f t="shared" si="134"/>
        <v>0</v>
      </c>
      <c r="AO139" s="99"/>
      <c r="AP139" s="78">
        <f t="shared" si="135"/>
        <v>0</v>
      </c>
      <c r="AQ139" s="78">
        <f t="shared" si="136"/>
        <v>0</v>
      </c>
      <c r="AR139" s="78">
        <f t="shared" si="137"/>
        <v>0</v>
      </c>
      <c r="AS139" s="99"/>
      <c r="AT139" s="78">
        <f t="shared" si="138"/>
        <v>0</v>
      </c>
      <c r="AU139" s="99"/>
      <c r="AV139" s="78">
        <f t="shared" si="139"/>
        <v>0</v>
      </c>
      <c r="AW139" s="77">
        <f t="shared" si="140"/>
        <v>0</v>
      </c>
      <c r="AX139" s="78">
        <f t="shared" si="141"/>
        <v>0</v>
      </c>
      <c r="AY139" s="77">
        <f t="shared" si="142"/>
        <v>0</v>
      </c>
      <c r="AZ139" s="78">
        <f t="shared" si="143"/>
        <v>0</v>
      </c>
      <c r="BA139" s="100" t="s">
        <v>194</v>
      </c>
      <c r="BB139" s="177"/>
      <c r="BC139" s="177">
        <v>1</v>
      </c>
      <c r="BD139" s="177"/>
      <c r="BE139" s="78">
        <f t="shared" si="144"/>
        <v>10618.199999999999</v>
      </c>
      <c r="BF139" s="43"/>
      <c r="BG139" s="43"/>
      <c r="BH139" s="43"/>
      <c r="BI139" s="76">
        <f t="shared" si="145"/>
        <v>0</v>
      </c>
      <c r="BJ139" s="76">
        <f t="shared" ref="BJ139:BJ144" si="153">V139+W139+X139</f>
        <v>4</v>
      </c>
      <c r="BK139" s="76">
        <f t="shared" si="150"/>
        <v>6665.87</v>
      </c>
      <c r="BL139" s="101"/>
      <c r="BM139" s="101">
        <f t="shared" si="151"/>
        <v>0</v>
      </c>
      <c r="BN139" s="76">
        <f t="shared" si="99"/>
        <v>4</v>
      </c>
      <c r="BO139" s="76">
        <f t="shared" ref="BO139:BO146" si="154">(AE139+AF139)*40%</f>
        <v>8887.8266666666659</v>
      </c>
      <c r="BP139" s="76"/>
      <c r="BQ139" s="101">
        <f t="shared" si="148"/>
        <v>0</v>
      </c>
      <c r="BR139" s="76">
        <f t="shared" si="149"/>
        <v>26171.896666666667</v>
      </c>
      <c r="BS139" s="76">
        <f t="shared" si="94"/>
        <v>19997.609999999997</v>
      </c>
      <c r="BT139" s="76">
        <f t="shared" si="95"/>
        <v>17284.07</v>
      </c>
      <c r="BU139" s="76">
        <f t="shared" si="96"/>
        <v>13331.739999999998</v>
      </c>
      <c r="BV139" s="76">
        <f t="shared" si="97"/>
        <v>50613.42</v>
      </c>
      <c r="BW139" s="173">
        <f t="shared" si="98"/>
        <v>607361.04</v>
      </c>
      <c r="BX139" s="3" t="s">
        <v>266</v>
      </c>
    </row>
    <row r="140" spans="1:77" s="1" customFormat="1" ht="19.5" customHeight="1" x14ac:dyDescent="0.3">
      <c r="A140" s="158">
        <v>42</v>
      </c>
      <c r="B140" s="48" t="s">
        <v>107</v>
      </c>
      <c r="C140" s="48" t="s">
        <v>284</v>
      </c>
      <c r="D140" s="43" t="s">
        <v>108</v>
      </c>
      <c r="E140" s="93" t="s">
        <v>109</v>
      </c>
      <c r="F140" s="86">
        <v>74</v>
      </c>
      <c r="G140" s="87">
        <v>43207</v>
      </c>
      <c r="H140" s="104" t="s">
        <v>272</v>
      </c>
      <c r="I140" s="86" t="s">
        <v>190</v>
      </c>
      <c r="J140" s="43" t="s">
        <v>58</v>
      </c>
      <c r="K140" s="43" t="s">
        <v>116</v>
      </c>
      <c r="L140" s="89">
        <v>36.04</v>
      </c>
      <c r="M140" s="43">
        <v>4.5199999999999996</v>
      </c>
      <c r="N140" s="75">
        <v>17697</v>
      </c>
      <c r="O140" s="76">
        <f t="shared" si="132"/>
        <v>79990.439999999988</v>
      </c>
      <c r="P140" s="43"/>
      <c r="Q140" s="43">
        <v>9</v>
      </c>
      <c r="R140" s="43"/>
      <c r="S140" s="43"/>
      <c r="T140" s="43">
        <v>6</v>
      </c>
      <c r="U140" s="43"/>
      <c r="V140" s="70">
        <f t="shared" si="146"/>
        <v>0</v>
      </c>
      <c r="W140" s="70">
        <f t="shared" si="133"/>
        <v>15</v>
      </c>
      <c r="X140" s="70">
        <f t="shared" si="147"/>
        <v>0</v>
      </c>
      <c r="Y140" s="76">
        <f t="shared" si="83"/>
        <v>0</v>
      </c>
      <c r="Z140" s="76">
        <f t="shared" si="84"/>
        <v>39995.219999999994</v>
      </c>
      <c r="AA140" s="76">
        <f t="shared" si="85"/>
        <v>0</v>
      </c>
      <c r="AB140" s="76">
        <f t="shared" si="86"/>
        <v>0</v>
      </c>
      <c r="AC140" s="76">
        <f t="shared" si="87"/>
        <v>26663.479999999996</v>
      </c>
      <c r="AD140" s="76">
        <f t="shared" si="88"/>
        <v>0</v>
      </c>
      <c r="AE140" s="76">
        <f t="shared" si="89"/>
        <v>66658.699999999983</v>
      </c>
      <c r="AF140" s="76">
        <f t="shared" si="90"/>
        <v>16664.674999999996</v>
      </c>
      <c r="AG140" s="76">
        <f t="shared" si="152"/>
        <v>8332.3374999999978</v>
      </c>
      <c r="AH140" s="76">
        <f t="shared" si="91"/>
        <v>1179.8</v>
      </c>
      <c r="AI140" s="76">
        <f t="shared" si="92"/>
        <v>92835.512499999983</v>
      </c>
      <c r="AJ140" s="82"/>
      <c r="AK140" s="82"/>
      <c r="AL140" s="82"/>
      <c r="AM140" s="99"/>
      <c r="AN140" s="78">
        <f t="shared" si="134"/>
        <v>0</v>
      </c>
      <c r="AO140" s="99"/>
      <c r="AP140" s="78">
        <f t="shared" si="135"/>
        <v>0</v>
      </c>
      <c r="AQ140" s="78">
        <f t="shared" si="136"/>
        <v>0</v>
      </c>
      <c r="AR140" s="78">
        <f t="shared" si="137"/>
        <v>0</v>
      </c>
      <c r="AS140" s="99"/>
      <c r="AT140" s="78">
        <f t="shared" si="138"/>
        <v>0</v>
      </c>
      <c r="AU140" s="99"/>
      <c r="AV140" s="78">
        <f t="shared" si="139"/>
        <v>0</v>
      </c>
      <c r="AW140" s="77">
        <f t="shared" si="140"/>
        <v>0</v>
      </c>
      <c r="AX140" s="78">
        <f t="shared" si="141"/>
        <v>0</v>
      </c>
      <c r="AY140" s="77">
        <f t="shared" si="142"/>
        <v>0</v>
      </c>
      <c r="AZ140" s="78">
        <f t="shared" si="143"/>
        <v>0</v>
      </c>
      <c r="BA140" s="100"/>
      <c r="BB140" s="177"/>
      <c r="BC140" s="177"/>
      <c r="BD140" s="177"/>
      <c r="BE140" s="78">
        <f t="shared" si="144"/>
        <v>0</v>
      </c>
      <c r="BF140" s="43"/>
      <c r="BG140" s="43"/>
      <c r="BH140" s="43"/>
      <c r="BI140" s="76">
        <f t="shared" si="145"/>
        <v>0</v>
      </c>
      <c r="BJ140" s="76">
        <f t="shared" si="153"/>
        <v>15</v>
      </c>
      <c r="BK140" s="76">
        <f t="shared" si="150"/>
        <v>24997.012500000001</v>
      </c>
      <c r="BL140" s="101"/>
      <c r="BM140" s="101">
        <f t="shared" si="151"/>
        <v>0</v>
      </c>
      <c r="BN140" s="76">
        <f t="shared" si="99"/>
        <v>15</v>
      </c>
      <c r="BO140" s="76">
        <f t="shared" si="154"/>
        <v>33329.349999999991</v>
      </c>
      <c r="BP140" s="76"/>
      <c r="BQ140" s="101">
        <f t="shared" si="148"/>
        <v>0</v>
      </c>
      <c r="BR140" s="76">
        <f t="shared" si="149"/>
        <v>58326.362499999988</v>
      </c>
      <c r="BS140" s="76">
        <f t="shared" si="94"/>
        <v>76170.83749999998</v>
      </c>
      <c r="BT140" s="76">
        <f t="shared" si="95"/>
        <v>24997.012500000001</v>
      </c>
      <c r="BU140" s="76">
        <f t="shared" si="96"/>
        <v>49994.024999999987</v>
      </c>
      <c r="BV140" s="76">
        <f t="shared" si="97"/>
        <v>151161.87499999997</v>
      </c>
      <c r="BW140" s="173">
        <f t="shared" si="98"/>
        <v>1813942.4999999995</v>
      </c>
      <c r="BX140" s="3" t="s">
        <v>266</v>
      </c>
    </row>
    <row r="141" spans="1:77" s="3" customFormat="1" ht="19.5" customHeight="1" x14ac:dyDescent="0.3">
      <c r="A141" s="158">
        <v>43</v>
      </c>
      <c r="B141" s="48" t="s">
        <v>107</v>
      </c>
      <c r="C141" s="48" t="s">
        <v>430</v>
      </c>
      <c r="D141" s="43" t="s">
        <v>108</v>
      </c>
      <c r="E141" s="93" t="s">
        <v>109</v>
      </c>
      <c r="F141" s="86">
        <v>74</v>
      </c>
      <c r="G141" s="87">
        <v>43207</v>
      </c>
      <c r="H141" s="104" t="s">
        <v>272</v>
      </c>
      <c r="I141" s="86" t="s">
        <v>190</v>
      </c>
      <c r="J141" s="43" t="s">
        <v>58</v>
      </c>
      <c r="K141" s="43" t="s">
        <v>116</v>
      </c>
      <c r="L141" s="89">
        <v>36.04</v>
      </c>
      <c r="M141" s="43">
        <v>4.5199999999999996</v>
      </c>
      <c r="N141" s="75">
        <v>17697</v>
      </c>
      <c r="O141" s="76">
        <f t="shared" si="132"/>
        <v>79990.439999999988</v>
      </c>
      <c r="P141" s="43"/>
      <c r="Q141" s="43"/>
      <c r="R141" s="43">
        <v>2</v>
      </c>
      <c r="S141" s="43"/>
      <c r="T141" s="43"/>
      <c r="U141" s="43"/>
      <c r="V141" s="70">
        <f t="shared" si="146"/>
        <v>0</v>
      </c>
      <c r="W141" s="70">
        <f t="shared" si="133"/>
        <v>0</v>
      </c>
      <c r="X141" s="70">
        <f t="shared" si="147"/>
        <v>2</v>
      </c>
      <c r="Y141" s="76">
        <f t="shared" si="83"/>
        <v>0</v>
      </c>
      <c r="Z141" s="76">
        <f t="shared" si="84"/>
        <v>0</v>
      </c>
      <c r="AA141" s="76">
        <f t="shared" si="85"/>
        <v>8887.8266666666659</v>
      </c>
      <c r="AB141" s="76">
        <f t="shared" si="86"/>
        <v>0</v>
      </c>
      <c r="AC141" s="76">
        <f t="shared" si="87"/>
        <v>0</v>
      </c>
      <c r="AD141" s="76">
        <f t="shared" si="88"/>
        <v>0</v>
      </c>
      <c r="AE141" s="76">
        <f t="shared" si="89"/>
        <v>8887.8266666666659</v>
      </c>
      <c r="AF141" s="76">
        <f t="shared" si="90"/>
        <v>2221.9566666666665</v>
      </c>
      <c r="AG141" s="76">
        <f t="shared" si="152"/>
        <v>1110.9783333333332</v>
      </c>
      <c r="AH141" s="76">
        <f t="shared" si="91"/>
        <v>0</v>
      </c>
      <c r="AI141" s="76">
        <f t="shared" si="92"/>
        <v>12220.761666666665</v>
      </c>
      <c r="AJ141" s="82"/>
      <c r="AK141" s="82"/>
      <c r="AL141" s="82"/>
      <c r="AM141" s="99"/>
      <c r="AN141" s="78">
        <f t="shared" si="134"/>
        <v>0</v>
      </c>
      <c r="AO141" s="99"/>
      <c r="AP141" s="78">
        <f t="shared" si="135"/>
        <v>0</v>
      </c>
      <c r="AQ141" s="78">
        <f t="shared" si="136"/>
        <v>0</v>
      </c>
      <c r="AR141" s="78">
        <f t="shared" si="137"/>
        <v>0</v>
      </c>
      <c r="AS141" s="99"/>
      <c r="AT141" s="78">
        <f t="shared" si="138"/>
        <v>0</v>
      </c>
      <c r="AU141" s="99"/>
      <c r="AV141" s="78">
        <f t="shared" si="139"/>
        <v>0</v>
      </c>
      <c r="AW141" s="77">
        <f t="shared" si="140"/>
        <v>0</v>
      </c>
      <c r="AX141" s="78">
        <f t="shared" si="141"/>
        <v>0</v>
      </c>
      <c r="AY141" s="77">
        <f t="shared" si="142"/>
        <v>0</v>
      </c>
      <c r="AZ141" s="78">
        <f t="shared" si="143"/>
        <v>0</v>
      </c>
      <c r="BA141" s="100"/>
      <c r="BB141" s="177"/>
      <c r="BC141" s="177"/>
      <c r="BD141" s="177"/>
      <c r="BE141" s="78">
        <f t="shared" si="144"/>
        <v>0</v>
      </c>
      <c r="BF141" s="43"/>
      <c r="BG141" s="43"/>
      <c r="BH141" s="43"/>
      <c r="BI141" s="76">
        <f t="shared" si="145"/>
        <v>0</v>
      </c>
      <c r="BJ141" s="76">
        <f t="shared" si="153"/>
        <v>2</v>
      </c>
      <c r="BK141" s="76">
        <f t="shared" si="150"/>
        <v>3332.9349999999999</v>
      </c>
      <c r="BL141" s="101"/>
      <c r="BM141" s="101">
        <f t="shared" si="151"/>
        <v>0</v>
      </c>
      <c r="BN141" s="76">
        <f t="shared" si="99"/>
        <v>2</v>
      </c>
      <c r="BO141" s="76">
        <f t="shared" si="154"/>
        <v>4443.913333333333</v>
      </c>
      <c r="BP141" s="76"/>
      <c r="BQ141" s="101">
        <f t="shared" si="148"/>
        <v>0</v>
      </c>
      <c r="BR141" s="76">
        <f t="shared" si="149"/>
        <v>7776.8483333333334</v>
      </c>
      <c r="BS141" s="76">
        <f t="shared" si="94"/>
        <v>9998.8049999999985</v>
      </c>
      <c r="BT141" s="76">
        <f t="shared" si="95"/>
        <v>3332.9349999999999</v>
      </c>
      <c r="BU141" s="76">
        <f t="shared" si="96"/>
        <v>6665.869999999999</v>
      </c>
      <c r="BV141" s="76">
        <f t="shared" si="97"/>
        <v>19997.61</v>
      </c>
      <c r="BW141" s="173">
        <f t="shared" si="98"/>
        <v>239971.32</v>
      </c>
      <c r="BX141" s="3" t="s">
        <v>266</v>
      </c>
    </row>
    <row r="142" spans="1:77" s="2" customFormat="1" ht="19.5" customHeight="1" x14ac:dyDescent="0.3">
      <c r="A142" s="158">
        <v>44</v>
      </c>
      <c r="B142" s="48" t="s">
        <v>107</v>
      </c>
      <c r="C142" s="48" t="s">
        <v>343</v>
      </c>
      <c r="D142" s="43" t="s">
        <v>108</v>
      </c>
      <c r="E142" s="93" t="s">
        <v>109</v>
      </c>
      <c r="F142" s="86">
        <v>272</v>
      </c>
      <c r="G142" s="87">
        <v>43458</v>
      </c>
      <c r="H142" s="149" t="s">
        <v>347</v>
      </c>
      <c r="I142" s="86" t="s">
        <v>190</v>
      </c>
      <c r="J142" s="43" t="s">
        <v>58</v>
      </c>
      <c r="K142" s="43" t="s">
        <v>116</v>
      </c>
      <c r="L142" s="89">
        <v>36.04</v>
      </c>
      <c r="M142" s="43">
        <v>4.5199999999999996</v>
      </c>
      <c r="N142" s="108">
        <v>17697</v>
      </c>
      <c r="O142" s="76">
        <f t="shared" si="132"/>
        <v>79990.439999999988</v>
      </c>
      <c r="P142" s="43"/>
      <c r="Q142" s="43">
        <v>0.5</v>
      </c>
      <c r="R142" s="43"/>
      <c r="S142" s="43"/>
      <c r="T142" s="43"/>
      <c r="U142" s="43"/>
      <c r="V142" s="70">
        <f t="shared" si="146"/>
        <v>0</v>
      </c>
      <c r="W142" s="70">
        <f t="shared" si="133"/>
        <v>0.5</v>
      </c>
      <c r="X142" s="70">
        <f t="shared" si="147"/>
        <v>0</v>
      </c>
      <c r="Y142" s="76">
        <f t="shared" si="83"/>
        <v>0</v>
      </c>
      <c r="Z142" s="76">
        <f t="shared" si="84"/>
        <v>2221.9566666666665</v>
      </c>
      <c r="AA142" s="76">
        <f t="shared" si="85"/>
        <v>0</v>
      </c>
      <c r="AB142" s="76">
        <f t="shared" si="86"/>
        <v>0</v>
      </c>
      <c r="AC142" s="76">
        <f t="shared" si="87"/>
        <v>0</v>
      </c>
      <c r="AD142" s="76">
        <f t="shared" si="88"/>
        <v>0</v>
      </c>
      <c r="AE142" s="76">
        <f t="shared" si="89"/>
        <v>2221.9566666666665</v>
      </c>
      <c r="AF142" s="76">
        <f t="shared" si="90"/>
        <v>555.48916666666662</v>
      </c>
      <c r="AG142" s="76">
        <f t="shared" si="152"/>
        <v>277.74458333333331</v>
      </c>
      <c r="AH142" s="76">
        <f t="shared" si="91"/>
        <v>0</v>
      </c>
      <c r="AI142" s="76">
        <f t="shared" si="92"/>
        <v>3055.1904166666664</v>
      </c>
      <c r="AJ142" s="100"/>
      <c r="AK142" s="100"/>
      <c r="AL142" s="100"/>
      <c r="AM142" s="100"/>
      <c r="AN142" s="78">
        <f t="shared" si="134"/>
        <v>0</v>
      </c>
      <c r="AO142" s="99"/>
      <c r="AP142" s="78">
        <f t="shared" si="135"/>
        <v>0</v>
      </c>
      <c r="AQ142" s="78">
        <f t="shared" si="136"/>
        <v>0</v>
      </c>
      <c r="AR142" s="78">
        <f t="shared" si="137"/>
        <v>0</v>
      </c>
      <c r="AS142" s="99"/>
      <c r="AT142" s="78">
        <f t="shared" si="138"/>
        <v>0</v>
      </c>
      <c r="AU142" s="99"/>
      <c r="AV142" s="78">
        <f t="shared" si="139"/>
        <v>0</v>
      </c>
      <c r="AW142" s="77">
        <f t="shared" si="140"/>
        <v>0</v>
      </c>
      <c r="AX142" s="78">
        <f t="shared" si="141"/>
        <v>0</v>
      </c>
      <c r="AY142" s="77">
        <f t="shared" si="142"/>
        <v>0</v>
      </c>
      <c r="AZ142" s="78">
        <f t="shared" si="143"/>
        <v>0</v>
      </c>
      <c r="BA142" s="100"/>
      <c r="BB142" s="177"/>
      <c r="BC142" s="177"/>
      <c r="BD142" s="177"/>
      <c r="BE142" s="78">
        <f t="shared" si="144"/>
        <v>0</v>
      </c>
      <c r="BF142" s="43"/>
      <c r="BG142" s="43"/>
      <c r="BH142" s="43"/>
      <c r="BI142" s="76">
        <f t="shared" si="145"/>
        <v>0</v>
      </c>
      <c r="BJ142" s="101">
        <f t="shared" si="153"/>
        <v>0.5</v>
      </c>
      <c r="BK142" s="101">
        <f t="shared" si="150"/>
        <v>833.23374999999999</v>
      </c>
      <c r="BL142" s="101"/>
      <c r="BM142" s="101">
        <f t="shared" si="151"/>
        <v>0</v>
      </c>
      <c r="BN142" s="76">
        <f t="shared" si="99"/>
        <v>0.5</v>
      </c>
      <c r="BO142" s="76">
        <f t="shared" si="154"/>
        <v>1110.9783333333332</v>
      </c>
      <c r="BP142" s="175">
        <v>0.5</v>
      </c>
      <c r="BQ142" s="101">
        <f t="shared" si="148"/>
        <v>196.63888888888889</v>
      </c>
      <c r="BR142" s="76">
        <f t="shared" si="149"/>
        <v>2140.850972222222</v>
      </c>
      <c r="BS142" s="76">
        <f t="shared" si="94"/>
        <v>2696.3401388888883</v>
      </c>
      <c r="BT142" s="76">
        <f t="shared" si="95"/>
        <v>833.23374999999999</v>
      </c>
      <c r="BU142" s="76">
        <f t="shared" si="96"/>
        <v>1666.4674999999997</v>
      </c>
      <c r="BV142" s="76">
        <f t="shared" si="97"/>
        <v>5196.0413888888888</v>
      </c>
      <c r="BW142" s="173">
        <f t="shared" si="98"/>
        <v>62352.496666666666</v>
      </c>
      <c r="BX142" s="3" t="s">
        <v>266</v>
      </c>
    </row>
    <row r="143" spans="1:77" s="1" customFormat="1" ht="19.5" customHeight="1" x14ac:dyDescent="0.3">
      <c r="A143" s="37">
        <v>1</v>
      </c>
      <c r="B143" s="48" t="s">
        <v>107</v>
      </c>
      <c r="C143" s="48" t="s">
        <v>473</v>
      </c>
      <c r="D143" s="43" t="s">
        <v>108</v>
      </c>
      <c r="E143" s="93" t="s">
        <v>109</v>
      </c>
      <c r="F143" s="86">
        <v>272</v>
      </c>
      <c r="G143" s="87">
        <v>43458</v>
      </c>
      <c r="H143" s="149" t="s">
        <v>347</v>
      </c>
      <c r="I143" s="86" t="s">
        <v>190</v>
      </c>
      <c r="J143" s="43" t="s">
        <v>58</v>
      </c>
      <c r="K143" s="43" t="s">
        <v>116</v>
      </c>
      <c r="L143" s="89">
        <v>36.04</v>
      </c>
      <c r="M143" s="43">
        <v>4.5199999999999996</v>
      </c>
      <c r="N143" s="108">
        <v>17697</v>
      </c>
      <c r="O143" s="76">
        <f t="shared" si="132"/>
        <v>79990.439999999988</v>
      </c>
      <c r="P143" s="43"/>
      <c r="Q143" s="43">
        <v>1</v>
      </c>
      <c r="R143" s="43"/>
      <c r="S143" s="43"/>
      <c r="T143" s="43"/>
      <c r="U143" s="43"/>
      <c r="V143" s="70">
        <f t="shared" si="146"/>
        <v>0</v>
      </c>
      <c r="W143" s="70">
        <f t="shared" si="133"/>
        <v>1</v>
      </c>
      <c r="X143" s="70">
        <f t="shared" si="147"/>
        <v>0</v>
      </c>
      <c r="Y143" s="76">
        <f t="shared" si="83"/>
        <v>0</v>
      </c>
      <c r="Z143" s="76">
        <f t="shared" si="84"/>
        <v>4443.913333333333</v>
      </c>
      <c r="AA143" s="76">
        <f t="shared" si="85"/>
        <v>0</v>
      </c>
      <c r="AB143" s="76">
        <f t="shared" si="86"/>
        <v>0</v>
      </c>
      <c r="AC143" s="76">
        <f t="shared" si="87"/>
        <v>0</v>
      </c>
      <c r="AD143" s="76">
        <f t="shared" si="88"/>
        <v>0</v>
      </c>
      <c r="AE143" s="76">
        <f t="shared" si="89"/>
        <v>4443.913333333333</v>
      </c>
      <c r="AF143" s="76">
        <f t="shared" si="90"/>
        <v>1110.9783333333332</v>
      </c>
      <c r="AG143" s="76">
        <f t="shared" si="152"/>
        <v>555.48916666666662</v>
      </c>
      <c r="AH143" s="76">
        <f t="shared" si="91"/>
        <v>0</v>
      </c>
      <c r="AI143" s="76">
        <f t="shared" si="92"/>
        <v>6110.3808333333327</v>
      </c>
      <c r="AJ143" s="100"/>
      <c r="AK143" s="100"/>
      <c r="AL143" s="100"/>
      <c r="AM143" s="100"/>
      <c r="AN143" s="78">
        <f t="shared" si="134"/>
        <v>0</v>
      </c>
      <c r="AO143" s="99"/>
      <c r="AP143" s="78">
        <f t="shared" si="135"/>
        <v>0</v>
      </c>
      <c r="AQ143" s="78">
        <f t="shared" si="136"/>
        <v>0</v>
      </c>
      <c r="AR143" s="78">
        <f t="shared" si="137"/>
        <v>0</v>
      </c>
      <c r="AS143" s="99"/>
      <c r="AT143" s="78">
        <f t="shared" si="138"/>
        <v>0</v>
      </c>
      <c r="AU143" s="99"/>
      <c r="AV143" s="78">
        <f t="shared" si="139"/>
        <v>0</v>
      </c>
      <c r="AW143" s="77">
        <f t="shared" si="140"/>
        <v>0</v>
      </c>
      <c r="AX143" s="78">
        <f t="shared" si="141"/>
        <v>0</v>
      </c>
      <c r="AY143" s="77">
        <f t="shared" si="142"/>
        <v>0</v>
      </c>
      <c r="AZ143" s="78">
        <f t="shared" si="143"/>
        <v>0</v>
      </c>
      <c r="BA143" s="100"/>
      <c r="BB143" s="177"/>
      <c r="BC143" s="177"/>
      <c r="BD143" s="177"/>
      <c r="BE143" s="78">
        <f t="shared" si="144"/>
        <v>0</v>
      </c>
      <c r="BF143" s="43"/>
      <c r="BG143" s="43"/>
      <c r="BH143" s="43"/>
      <c r="BI143" s="76">
        <f t="shared" si="145"/>
        <v>0</v>
      </c>
      <c r="BJ143" s="101">
        <f t="shared" si="153"/>
        <v>1</v>
      </c>
      <c r="BK143" s="101">
        <f t="shared" si="150"/>
        <v>1666.4675</v>
      </c>
      <c r="BL143" s="101"/>
      <c r="BM143" s="101">
        <f t="shared" si="151"/>
        <v>0</v>
      </c>
      <c r="BN143" s="76">
        <f t="shared" si="99"/>
        <v>1</v>
      </c>
      <c r="BO143" s="76">
        <f t="shared" si="154"/>
        <v>2221.9566666666665</v>
      </c>
      <c r="BP143" s="175">
        <v>0.5</v>
      </c>
      <c r="BQ143" s="101">
        <f t="shared" si="148"/>
        <v>196.63888888888889</v>
      </c>
      <c r="BR143" s="76">
        <f t="shared" si="149"/>
        <v>4085.0630555555554</v>
      </c>
      <c r="BS143" s="76">
        <f t="shared" si="94"/>
        <v>5196.0413888888879</v>
      </c>
      <c r="BT143" s="76">
        <f t="shared" si="95"/>
        <v>1666.4675</v>
      </c>
      <c r="BU143" s="76">
        <f t="shared" si="96"/>
        <v>3332.9349999999995</v>
      </c>
      <c r="BV143" s="76">
        <f t="shared" si="97"/>
        <v>10195.443888888887</v>
      </c>
      <c r="BW143" s="173">
        <f t="shared" si="98"/>
        <v>122345.32666666665</v>
      </c>
      <c r="BX143" s="3" t="s">
        <v>266</v>
      </c>
    </row>
    <row r="144" spans="1:77" s="129" customFormat="1" ht="19.5" customHeight="1" x14ac:dyDescent="0.3">
      <c r="A144" s="158">
        <v>2</v>
      </c>
      <c r="B144" s="94" t="s">
        <v>107</v>
      </c>
      <c r="C144" s="94" t="s">
        <v>474</v>
      </c>
      <c r="D144" s="95" t="s">
        <v>108</v>
      </c>
      <c r="E144" s="96" t="s">
        <v>109</v>
      </c>
      <c r="F144" s="80">
        <v>272</v>
      </c>
      <c r="G144" s="81">
        <v>43458</v>
      </c>
      <c r="H144" s="209" t="s">
        <v>347</v>
      </c>
      <c r="I144" s="80" t="s">
        <v>190</v>
      </c>
      <c r="J144" s="43" t="s">
        <v>58</v>
      </c>
      <c r="K144" s="43" t="s">
        <v>116</v>
      </c>
      <c r="L144" s="89">
        <v>36.04</v>
      </c>
      <c r="M144" s="43">
        <v>4.5199999999999996</v>
      </c>
      <c r="N144" s="108">
        <v>17697</v>
      </c>
      <c r="O144" s="76">
        <f t="shared" si="132"/>
        <v>79990.439999999988</v>
      </c>
      <c r="P144" s="43"/>
      <c r="Q144" s="43">
        <v>1</v>
      </c>
      <c r="R144" s="43"/>
      <c r="S144" s="43"/>
      <c r="T144" s="43"/>
      <c r="U144" s="43"/>
      <c r="V144" s="70">
        <f t="shared" si="146"/>
        <v>0</v>
      </c>
      <c r="W144" s="70">
        <f t="shared" si="133"/>
        <v>1</v>
      </c>
      <c r="X144" s="70">
        <f t="shared" si="147"/>
        <v>0</v>
      </c>
      <c r="Y144" s="76">
        <f t="shared" si="83"/>
        <v>0</v>
      </c>
      <c r="Z144" s="76">
        <f t="shared" si="84"/>
        <v>4443.913333333333</v>
      </c>
      <c r="AA144" s="76">
        <f t="shared" si="85"/>
        <v>0</v>
      </c>
      <c r="AB144" s="76">
        <f t="shared" si="86"/>
        <v>0</v>
      </c>
      <c r="AC144" s="76">
        <f t="shared" si="87"/>
        <v>0</v>
      </c>
      <c r="AD144" s="76">
        <f t="shared" si="88"/>
        <v>0</v>
      </c>
      <c r="AE144" s="76">
        <f t="shared" si="89"/>
        <v>4443.913333333333</v>
      </c>
      <c r="AF144" s="76">
        <f t="shared" si="90"/>
        <v>1110.9783333333332</v>
      </c>
      <c r="AG144" s="76">
        <f t="shared" si="152"/>
        <v>555.48916666666662</v>
      </c>
      <c r="AH144" s="76">
        <f t="shared" si="91"/>
        <v>0</v>
      </c>
      <c r="AI144" s="76">
        <f t="shared" si="92"/>
        <v>6110.3808333333327</v>
      </c>
      <c r="AJ144" s="100"/>
      <c r="AK144" s="100"/>
      <c r="AL144" s="100"/>
      <c r="AM144" s="100"/>
      <c r="AN144" s="78">
        <f t="shared" si="134"/>
        <v>0</v>
      </c>
      <c r="AO144" s="99"/>
      <c r="AP144" s="78">
        <f t="shared" si="135"/>
        <v>0</v>
      </c>
      <c r="AQ144" s="78">
        <f t="shared" si="136"/>
        <v>0</v>
      </c>
      <c r="AR144" s="78">
        <f t="shared" si="137"/>
        <v>0</v>
      </c>
      <c r="AS144" s="99"/>
      <c r="AT144" s="78">
        <f t="shared" si="138"/>
        <v>0</v>
      </c>
      <c r="AU144" s="99"/>
      <c r="AV144" s="78">
        <f t="shared" si="139"/>
        <v>0</v>
      </c>
      <c r="AW144" s="77">
        <f t="shared" si="140"/>
        <v>0</v>
      </c>
      <c r="AX144" s="78">
        <f t="shared" si="141"/>
        <v>0</v>
      </c>
      <c r="AY144" s="77">
        <f t="shared" si="142"/>
        <v>0</v>
      </c>
      <c r="AZ144" s="78">
        <f t="shared" si="143"/>
        <v>0</v>
      </c>
      <c r="BA144" s="100"/>
      <c r="BB144" s="177"/>
      <c r="BC144" s="177"/>
      <c r="BD144" s="177"/>
      <c r="BE144" s="78">
        <f t="shared" si="144"/>
        <v>0</v>
      </c>
      <c r="BF144" s="43"/>
      <c r="BG144" s="43"/>
      <c r="BH144" s="43"/>
      <c r="BI144" s="76">
        <f t="shared" si="145"/>
        <v>0</v>
      </c>
      <c r="BJ144" s="101">
        <f t="shared" si="153"/>
        <v>1</v>
      </c>
      <c r="BK144" s="101">
        <f t="shared" si="150"/>
        <v>1666.4675</v>
      </c>
      <c r="BL144" s="101"/>
      <c r="BM144" s="101">
        <f t="shared" si="151"/>
        <v>0</v>
      </c>
      <c r="BN144" s="76">
        <f t="shared" si="99"/>
        <v>1</v>
      </c>
      <c r="BO144" s="76">
        <f t="shared" si="154"/>
        <v>2221.9566666666665</v>
      </c>
      <c r="BP144" s="175">
        <v>0.5</v>
      </c>
      <c r="BQ144" s="101">
        <f t="shared" si="148"/>
        <v>196.63888888888889</v>
      </c>
      <c r="BR144" s="76">
        <f t="shared" si="149"/>
        <v>4085.0630555555554</v>
      </c>
      <c r="BS144" s="76">
        <f t="shared" si="94"/>
        <v>5196.0413888888879</v>
      </c>
      <c r="BT144" s="76">
        <f t="shared" si="95"/>
        <v>1666.4675</v>
      </c>
      <c r="BU144" s="76">
        <f t="shared" si="96"/>
        <v>3332.9349999999995</v>
      </c>
      <c r="BV144" s="76">
        <f t="shared" si="97"/>
        <v>10195.443888888887</v>
      </c>
      <c r="BW144" s="173">
        <f t="shared" si="98"/>
        <v>122345.32666666665</v>
      </c>
      <c r="BX144" s="3" t="s">
        <v>266</v>
      </c>
    </row>
    <row r="145" spans="1:77" s="129" customFormat="1" ht="19.5" customHeight="1" x14ac:dyDescent="0.3">
      <c r="A145" s="158"/>
      <c r="B145" s="94" t="s">
        <v>107</v>
      </c>
      <c r="C145" s="94" t="s">
        <v>412</v>
      </c>
      <c r="D145" s="95" t="s">
        <v>108</v>
      </c>
      <c r="E145" s="96" t="s">
        <v>109</v>
      </c>
      <c r="F145" s="80">
        <v>74</v>
      </c>
      <c r="G145" s="81">
        <v>43207</v>
      </c>
      <c r="H145" s="208" t="s">
        <v>272</v>
      </c>
      <c r="I145" s="80" t="s">
        <v>190</v>
      </c>
      <c r="J145" s="43" t="s">
        <v>58</v>
      </c>
      <c r="K145" s="43" t="s">
        <v>116</v>
      </c>
      <c r="L145" s="89">
        <v>37</v>
      </c>
      <c r="M145" s="43">
        <v>4.5199999999999996</v>
      </c>
      <c r="N145" s="75">
        <v>17697</v>
      </c>
      <c r="O145" s="76">
        <f t="shared" si="132"/>
        <v>79990.439999999988</v>
      </c>
      <c r="P145" s="43"/>
      <c r="Q145" s="43"/>
      <c r="R145" s="43"/>
      <c r="S145" s="43"/>
      <c r="T145" s="43">
        <v>1</v>
      </c>
      <c r="U145" s="43"/>
      <c r="V145" s="70">
        <f t="shared" si="146"/>
        <v>0</v>
      </c>
      <c r="W145" s="70">
        <f t="shared" si="133"/>
        <v>1</v>
      </c>
      <c r="X145" s="70">
        <f t="shared" si="147"/>
        <v>0</v>
      </c>
      <c r="Y145" s="76">
        <f t="shared" si="83"/>
        <v>0</v>
      </c>
      <c r="Z145" s="76">
        <f t="shared" si="84"/>
        <v>0</v>
      </c>
      <c r="AA145" s="76">
        <f t="shared" si="85"/>
        <v>0</v>
      </c>
      <c r="AB145" s="76">
        <f t="shared" si="86"/>
        <v>0</v>
      </c>
      <c r="AC145" s="76">
        <f t="shared" si="87"/>
        <v>4443.913333333333</v>
      </c>
      <c r="AD145" s="76">
        <f t="shared" si="88"/>
        <v>0</v>
      </c>
      <c r="AE145" s="76">
        <f t="shared" si="89"/>
        <v>4443.913333333333</v>
      </c>
      <c r="AF145" s="76">
        <f t="shared" si="90"/>
        <v>1110.9783333333332</v>
      </c>
      <c r="AG145" s="101">
        <f t="shared" si="152"/>
        <v>555.48916666666662</v>
      </c>
      <c r="AH145" s="76">
        <f t="shared" si="91"/>
        <v>196.63333333333333</v>
      </c>
      <c r="AI145" s="76">
        <f t="shared" si="92"/>
        <v>6307.0141666666659</v>
      </c>
      <c r="AJ145" s="82"/>
      <c r="AK145" s="82"/>
      <c r="AL145" s="82"/>
      <c r="AM145" s="99"/>
      <c r="AN145" s="78">
        <f t="shared" si="134"/>
        <v>0</v>
      </c>
      <c r="AO145" s="99"/>
      <c r="AP145" s="78">
        <f t="shared" si="135"/>
        <v>0</v>
      </c>
      <c r="AQ145" s="78">
        <f t="shared" si="136"/>
        <v>0</v>
      </c>
      <c r="AR145" s="78">
        <f t="shared" si="137"/>
        <v>0</v>
      </c>
      <c r="AS145" s="99"/>
      <c r="AT145" s="78">
        <f t="shared" si="138"/>
        <v>0</v>
      </c>
      <c r="AU145" s="99"/>
      <c r="AV145" s="78">
        <f t="shared" si="139"/>
        <v>0</v>
      </c>
      <c r="AW145" s="77">
        <f t="shared" si="140"/>
        <v>0</v>
      </c>
      <c r="AX145" s="78">
        <f t="shared" si="141"/>
        <v>0</v>
      </c>
      <c r="AY145" s="77">
        <f t="shared" si="142"/>
        <v>0</v>
      </c>
      <c r="AZ145" s="78">
        <f t="shared" si="143"/>
        <v>0</v>
      </c>
      <c r="BA145" s="100"/>
      <c r="BB145" s="177"/>
      <c r="BC145" s="177"/>
      <c r="BD145" s="177"/>
      <c r="BE145" s="78">
        <f t="shared" si="144"/>
        <v>0</v>
      </c>
      <c r="BF145" s="43"/>
      <c r="BG145" s="43"/>
      <c r="BH145" s="43"/>
      <c r="BI145" s="76">
        <f t="shared" si="145"/>
        <v>0</v>
      </c>
      <c r="BJ145" s="76"/>
      <c r="BK145" s="76">
        <f t="shared" si="150"/>
        <v>0</v>
      </c>
      <c r="BL145" s="101"/>
      <c r="BM145" s="101">
        <f t="shared" si="151"/>
        <v>0</v>
      </c>
      <c r="BN145" s="76">
        <f t="shared" si="99"/>
        <v>1</v>
      </c>
      <c r="BO145" s="76">
        <f t="shared" si="154"/>
        <v>2221.9566666666665</v>
      </c>
      <c r="BP145" s="76"/>
      <c r="BQ145" s="101">
        <f t="shared" si="148"/>
        <v>0</v>
      </c>
      <c r="BR145" s="76">
        <f t="shared" si="149"/>
        <v>2221.9566666666665</v>
      </c>
      <c r="BS145" s="76">
        <f t="shared" si="94"/>
        <v>5196.0358333333324</v>
      </c>
      <c r="BT145" s="76">
        <f t="shared" si="95"/>
        <v>0</v>
      </c>
      <c r="BU145" s="76">
        <f t="shared" si="96"/>
        <v>3332.9349999999995</v>
      </c>
      <c r="BV145" s="76">
        <f t="shared" si="97"/>
        <v>8528.9708333333328</v>
      </c>
      <c r="BW145" s="173">
        <f t="shared" si="98"/>
        <v>102347.65</v>
      </c>
      <c r="BX145" s="3" t="s">
        <v>266</v>
      </c>
    </row>
    <row r="146" spans="1:77" s="2" customFormat="1" ht="19.5" customHeight="1" x14ac:dyDescent="0.3">
      <c r="A146" s="37">
        <v>3</v>
      </c>
      <c r="B146" s="141" t="s">
        <v>456</v>
      </c>
      <c r="C146" s="141" t="s">
        <v>437</v>
      </c>
      <c r="D146" s="142" t="s">
        <v>86</v>
      </c>
      <c r="E146" s="96"/>
      <c r="F146" s="86"/>
      <c r="G146" s="87"/>
      <c r="H146" s="87"/>
      <c r="I146" s="86"/>
      <c r="J146" s="70" t="s">
        <v>453</v>
      </c>
      <c r="K146" s="70" t="s">
        <v>454</v>
      </c>
      <c r="L146" s="74">
        <v>36.04</v>
      </c>
      <c r="M146" s="70">
        <v>4.5199999999999996</v>
      </c>
      <c r="N146" s="75">
        <v>17697</v>
      </c>
      <c r="O146" s="76">
        <f t="shared" si="132"/>
        <v>79990.439999999988</v>
      </c>
      <c r="P146" s="70"/>
      <c r="Q146" s="70"/>
      <c r="R146" s="70"/>
      <c r="S146" s="70"/>
      <c r="T146" s="70">
        <v>1</v>
      </c>
      <c r="U146" s="70"/>
      <c r="V146" s="70">
        <f t="shared" si="146"/>
        <v>0</v>
      </c>
      <c r="W146" s="70">
        <f t="shared" si="133"/>
        <v>1</v>
      </c>
      <c r="X146" s="70">
        <f t="shared" si="147"/>
        <v>0</v>
      </c>
      <c r="Y146" s="76">
        <f t="shared" si="83"/>
        <v>0</v>
      </c>
      <c r="Z146" s="76">
        <f t="shared" si="84"/>
        <v>0</v>
      </c>
      <c r="AA146" s="76">
        <f t="shared" si="85"/>
        <v>0</v>
      </c>
      <c r="AB146" s="76">
        <f t="shared" si="86"/>
        <v>0</v>
      </c>
      <c r="AC146" s="76">
        <f t="shared" si="87"/>
        <v>4443.913333333333</v>
      </c>
      <c r="AD146" s="76">
        <f t="shared" si="88"/>
        <v>0</v>
      </c>
      <c r="AE146" s="76">
        <f t="shared" si="89"/>
        <v>4443.913333333333</v>
      </c>
      <c r="AF146" s="76">
        <f t="shared" si="90"/>
        <v>1110.9783333333332</v>
      </c>
      <c r="AG146" s="76">
        <f t="shared" si="152"/>
        <v>555.48916666666662</v>
      </c>
      <c r="AH146" s="76">
        <f t="shared" si="91"/>
        <v>196.63333333333333</v>
      </c>
      <c r="AI146" s="76">
        <f t="shared" si="92"/>
        <v>6307.0141666666659</v>
      </c>
      <c r="AJ146" s="84"/>
      <c r="AK146" s="84"/>
      <c r="AL146" s="84"/>
      <c r="AM146" s="83"/>
      <c r="AN146" s="78">
        <f t="shared" si="134"/>
        <v>0</v>
      </c>
      <c r="AO146" s="83"/>
      <c r="AP146" s="78">
        <f t="shared" si="135"/>
        <v>0</v>
      </c>
      <c r="AQ146" s="78">
        <f t="shared" si="136"/>
        <v>0</v>
      </c>
      <c r="AR146" s="78">
        <f t="shared" si="137"/>
        <v>0</v>
      </c>
      <c r="AS146" s="83"/>
      <c r="AT146" s="78">
        <f t="shared" si="138"/>
        <v>0</v>
      </c>
      <c r="AU146" s="78"/>
      <c r="AV146" s="78">
        <f t="shared" si="139"/>
        <v>0</v>
      </c>
      <c r="AW146" s="77">
        <f t="shared" si="140"/>
        <v>0</v>
      </c>
      <c r="AX146" s="78">
        <f t="shared" si="141"/>
        <v>0</v>
      </c>
      <c r="AY146" s="77">
        <f t="shared" si="142"/>
        <v>0</v>
      </c>
      <c r="AZ146" s="78">
        <f t="shared" si="143"/>
        <v>0</v>
      </c>
      <c r="BA146" s="84"/>
      <c r="BB146" s="84"/>
      <c r="BC146" s="84"/>
      <c r="BD146" s="84"/>
      <c r="BE146" s="78">
        <f t="shared" si="144"/>
        <v>0</v>
      </c>
      <c r="BF146" s="70"/>
      <c r="BG146" s="70"/>
      <c r="BH146" s="70"/>
      <c r="BI146" s="76">
        <f t="shared" si="145"/>
        <v>0</v>
      </c>
      <c r="BJ146" s="76"/>
      <c r="BK146" s="76"/>
      <c r="BL146" s="76"/>
      <c r="BM146" s="76"/>
      <c r="BN146" s="76">
        <f t="shared" si="99"/>
        <v>1</v>
      </c>
      <c r="BO146" s="76">
        <f t="shared" si="154"/>
        <v>2221.9566666666665</v>
      </c>
      <c r="BP146" s="76"/>
      <c r="BQ146" s="101">
        <f t="shared" si="148"/>
        <v>0</v>
      </c>
      <c r="BR146" s="76">
        <f t="shared" si="149"/>
        <v>2221.9566666666665</v>
      </c>
      <c r="BS146" s="76">
        <f t="shared" si="94"/>
        <v>5196.0358333333324</v>
      </c>
      <c r="BT146" s="76">
        <f t="shared" si="95"/>
        <v>0</v>
      </c>
      <c r="BU146" s="76">
        <f t="shared" si="96"/>
        <v>3332.9349999999995</v>
      </c>
      <c r="BV146" s="76">
        <f t="shared" si="97"/>
        <v>8528.9708333333328</v>
      </c>
      <c r="BW146" s="173">
        <f t="shared" si="98"/>
        <v>102347.65</v>
      </c>
      <c r="BX146" s="3" t="s">
        <v>266</v>
      </c>
    </row>
    <row r="147" spans="1:77" s="2" customFormat="1" ht="19.5" customHeight="1" x14ac:dyDescent="0.3">
      <c r="A147" s="158">
        <v>4</v>
      </c>
      <c r="B147" s="108" t="s">
        <v>79</v>
      </c>
      <c r="C147" s="48" t="s">
        <v>80</v>
      </c>
      <c r="D147" s="43" t="s">
        <v>61</v>
      </c>
      <c r="E147" s="93" t="s">
        <v>81</v>
      </c>
      <c r="F147" s="147">
        <v>68</v>
      </c>
      <c r="G147" s="88">
        <v>42971</v>
      </c>
      <c r="H147" s="88">
        <v>44797</v>
      </c>
      <c r="I147" s="147" t="s">
        <v>186</v>
      </c>
      <c r="J147" s="43" t="s">
        <v>71</v>
      </c>
      <c r="K147" s="43" t="s">
        <v>72</v>
      </c>
      <c r="L147" s="89">
        <v>29.1</v>
      </c>
      <c r="M147" s="43">
        <v>5.2</v>
      </c>
      <c r="N147" s="75">
        <v>17697</v>
      </c>
      <c r="O147" s="76">
        <f t="shared" si="132"/>
        <v>92024.400000000009</v>
      </c>
      <c r="P147" s="43"/>
      <c r="Q147" s="43">
        <v>10</v>
      </c>
      <c r="R147" s="43">
        <v>14</v>
      </c>
      <c r="S147" s="43"/>
      <c r="T147" s="43"/>
      <c r="U147" s="43"/>
      <c r="V147" s="70">
        <f t="shared" si="146"/>
        <v>0</v>
      </c>
      <c r="W147" s="70">
        <f t="shared" si="133"/>
        <v>10</v>
      </c>
      <c r="X147" s="70">
        <f t="shared" si="147"/>
        <v>14</v>
      </c>
      <c r="Y147" s="76">
        <f t="shared" si="83"/>
        <v>0</v>
      </c>
      <c r="Z147" s="76">
        <f t="shared" si="84"/>
        <v>51124.666666666672</v>
      </c>
      <c r="AA147" s="76">
        <f t="shared" si="85"/>
        <v>71574.53333333334</v>
      </c>
      <c r="AB147" s="76">
        <f t="shared" si="86"/>
        <v>0</v>
      </c>
      <c r="AC147" s="76">
        <f t="shared" si="87"/>
        <v>0</v>
      </c>
      <c r="AD147" s="76">
        <f t="shared" si="88"/>
        <v>0</v>
      </c>
      <c r="AE147" s="76">
        <f t="shared" si="89"/>
        <v>122699.20000000001</v>
      </c>
      <c r="AF147" s="76">
        <f t="shared" si="90"/>
        <v>30674.800000000003</v>
      </c>
      <c r="AG147" s="76">
        <f t="shared" si="152"/>
        <v>15337.400000000001</v>
      </c>
      <c r="AH147" s="76">
        <f t="shared" si="91"/>
        <v>0</v>
      </c>
      <c r="AI147" s="76">
        <f t="shared" si="92"/>
        <v>168711.40000000002</v>
      </c>
      <c r="AJ147" s="82"/>
      <c r="AK147" s="82"/>
      <c r="AL147" s="82"/>
      <c r="AM147" s="99"/>
      <c r="AN147" s="78">
        <f t="shared" si="134"/>
        <v>0</v>
      </c>
      <c r="AO147" s="99"/>
      <c r="AP147" s="78">
        <f t="shared" si="135"/>
        <v>0</v>
      </c>
      <c r="AQ147" s="78">
        <f t="shared" si="136"/>
        <v>0</v>
      </c>
      <c r="AR147" s="78">
        <f t="shared" si="137"/>
        <v>0</v>
      </c>
      <c r="AS147" s="99"/>
      <c r="AT147" s="78">
        <f t="shared" si="138"/>
        <v>0</v>
      </c>
      <c r="AU147" s="99">
        <v>19</v>
      </c>
      <c r="AV147" s="78">
        <f t="shared" si="139"/>
        <v>7472.0666666666657</v>
      </c>
      <c r="AW147" s="77">
        <f t="shared" si="140"/>
        <v>19</v>
      </c>
      <c r="AX147" s="78">
        <f t="shared" si="141"/>
        <v>7472.0666666666657</v>
      </c>
      <c r="AY147" s="77">
        <f t="shared" si="142"/>
        <v>19</v>
      </c>
      <c r="AZ147" s="78">
        <f t="shared" si="143"/>
        <v>7472.0666666666657</v>
      </c>
      <c r="BA147" s="100" t="s">
        <v>466</v>
      </c>
      <c r="BB147" s="100"/>
      <c r="BC147" s="100"/>
      <c r="BD147" s="100">
        <v>1</v>
      </c>
      <c r="BE147" s="78">
        <f t="shared" si="144"/>
        <v>10618.199999999999</v>
      </c>
      <c r="BF147" s="43"/>
      <c r="BG147" s="43"/>
      <c r="BH147" s="43"/>
      <c r="BI147" s="76">
        <f t="shared" si="145"/>
        <v>0</v>
      </c>
      <c r="BJ147" s="76">
        <f>V147+W147+X147</f>
        <v>24</v>
      </c>
      <c r="BK147" s="76">
        <f>(O147/18*BJ147)*1.25*30%</f>
        <v>46012.2</v>
      </c>
      <c r="BL147" s="101"/>
      <c r="BM147" s="101">
        <f t="shared" ref="BM147:BM156" si="155">(O147/18*BL147)*30%</f>
        <v>0</v>
      </c>
      <c r="BN147" s="76"/>
      <c r="BO147" s="76"/>
      <c r="BP147" s="101"/>
      <c r="BQ147" s="101">
        <f t="shared" si="148"/>
        <v>0</v>
      </c>
      <c r="BR147" s="76">
        <f t="shared" si="149"/>
        <v>64102.46666666666</v>
      </c>
      <c r="BS147" s="76">
        <f t="shared" si="94"/>
        <v>138036.6</v>
      </c>
      <c r="BT147" s="76">
        <f t="shared" si="95"/>
        <v>64102.46666666666</v>
      </c>
      <c r="BU147" s="76">
        <f t="shared" si="96"/>
        <v>30674.800000000003</v>
      </c>
      <c r="BV147" s="76">
        <f t="shared" si="97"/>
        <v>232813.8666666667</v>
      </c>
      <c r="BW147" s="173">
        <f t="shared" si="98"/>
        <v>2793766.4000000004</v>
      </c>
    </row>
    <row r="148" spans="1:77" s="3" customFormat="1" ht="19.5" customHeight="1" x14ac:dyDescent="0.3">
      <c r="A148" s="37">
        <v>5</v>
      </c>
      <c r="B148" s="108" t="s">
        <v>79</v>
      </c>
      <c r="C148" s="48" t="s">
        <v>319</v>
      </c>
      <c r="D148" s="43" t="s">
        <v>61</v>
      </c>
      <c r="E148" s="93" t="s">
        <v>81</v>
      </c>
      <c r="F148" s="147">
        <v>68</v>
      </c>
      <c r="G148" s="88">
        <v>42971</v>
      </c>
      <c r="H148" s="88">
        <v>44797</v>
      </c>
      <c r="I148" s="147" t="s">
        <v>186</v>
      </c>
      <c r="J148" s="43" t="s">
        <v>71</v>
      </c>
      <c r="K148" s="43" t="s">
        <v>72</v>
      </c>
      <c r="L148" s="89">
        <v>29.1</v>
      </c>
      <c r="M148" s="43">
        <v>5.2</v>
      </c>
      <c r="N148" s="108">
        <v>17697</v>
      </c>
      <c r="O148" s="76">
        <f t="shared" si="132"/>
        <v>92024.400000000009</v>
      </c>
      <c r="P148" s="43"/>
      <c r="Q148" s="43">
        <v>4</v>
      </c>
      <c r="R148" s="43"/>
      <c r="S148" s="43"/>
      <c r="T148" s="43"/>
      <c r="U148" s="43"/>
      <c r="V148" s="70">
        <f t="shared" si="146"/>
        <v>0</v>
      </c>
      <c r="W148" s="70">
        <f t="shared" si="133"/>
        <v>4</v>
      </c>
      <c r="X148" s="70">
        <f t="shared" si="147"/>
        <v>0</v>
      </c>
      <c r="Y148" s="76">
        <f t="shared" si="83"/>
        <v>0</v>
      </c>
      <c r="Z148" s="76">
        <f t="shared" si="84"/>
        <v>20449.866666666669</v>
      </c>
      <c r="AA148" s="76">
        <f t="shared" si="85"/>
        <v>0</v>
      </c>
      <c r="AB148" s="76">
        <f t="shared" si="86"/>
        <v>0</v>
      </c>
      <c r="AC148" s="76">
        <f t="shared" si="87"/>
        <v>0</v>
      </c>
      <c r="AD148" s="76">
        <f t="shared" si="88"/>
        <v>0</v>
      </c>
      <c r="AE148" s="76">
        <f t="shared" si="89"/>
        <v>20449.866666666669</v>
      </c>
      <c r="AF148" s="76">
        <f t="shared" si="90"/>
        <v>5112.4666666666672</v>
      </c>
      <c r="AG148" s="76">
        <f t="shared" si="152"/>
        <v>2556.2333333333336</v>
      </c>
      <c r="AH148" s="76">
        <f t="shared" si="91"/>
        <v>0</v>
      </c>
      <c r="AI148" s="76">
        <f t="shared" si="92"/>
        <v>28118.566666666669</v>
      </c>
      <c r="AJ148" s="100"/>
      <c r="AK148" s="100"/>
      <c r="AL148" s="100"/>
      <c r="AM148" s="100"/>
      <c r="AN148" s="78">
        <f t="shared" si="134"/>
        <v>0</v>
      </c>
      <c r="AO148" s="99"/>
      <c r="AP148" s="78">
        <f t="shared" si="135"/>
        <v>0</v>
      </c>
      <c r="AQ148" s="78">
        <f t="shared" si="136"/>
        <v>0</v>
      </c>
      <c r="AR148" s="78">
        <f t="shared" si="137"/>
        <v>0</v>
      </c>
      <c r="AS148" s="99"/>
      <c r="AT148" s="78">
        <f t="shared" si="138"/>
        <v>0</v>
      </c>
      <c r="AU148" s="99"/>
      <c r="AV148" s="78">
        <f t="shared" si="139"/>
        <v>0</v>
      </c>
      <c r="AW148" s="77">
        <f t="shared" si="140"/>
        <v>0</v>
      </c>
      <c r="AX148" s="78">
        <f t="shared" si="141"/>
        <v>0</v>
      </c>
      <c r="AY148" s="77">
        <f t="shared" si="142"/>
        <v>0</v>
      </c>
      <c r="AZ148" s="78">
        <f t="shared" si="143"/>
        <v>0</v>
      </c>
      <c r="BA148" s="100"/>
      <c r="BB148" s="100"/>
      <c r="BC148" s="100"/>
      <c r="BD148" s="100"/>
      <c r="BE148" s="78">
        <f t="shared" si="144"/>
        <v>0</v>
      </c>
      <c r="BF148" s="43"/>
      <c r="BG148" s="43"/>
      <c r="BH148" s="43"/>
      <c r="BI148" s="76">
        <f t="shared" si="145"/>
        <v>0</v>
      </c>
      <c r="BJ148" s="101">
        <f>V148+W148+X148</f>
        <v>4</v>
      </c>
      <c r="BK148" s="101">
        <f>(O148/18*BJ148)*1.25*30%</f>
        <v>7668.7000000000007</v>
      </c>
      <c r="BL148" s="101"/>
      <c r="BM148" s="101">
        <f t="shared" si="155"/>
        <v>0</v>
      </c>
      <c r="BN148" s="76"/>
      <c r="BO148" s="76"/>
      <c r="BP148" s="76">
        <v>4</v>
      </c>
      <c r="BQ148" s="101">
        <f t="shared" si="148"/>
        <v>1573.1111111111111</v>
      </c>
      <c r="BR148" s="76">
        <f t="shared" si="149"/>
        <v>9241.811111111112</v>
      </c>
      <c r="BS148" s="76">
        <f t="shared" si="94"/>
        <v>24579.211111111112</v>
      </c>
      <c r="BT148" s="76">
        <f t="shared" si="95"/>
        <v>7668.7000000000007</v>
      </c>
      <c r="BU148" s="76">
        <f t="shared" si="96"/>
        <v>5112.4666666666672</v>
      </c>
      <c r="BV148" s="76">
        <f t="shared" si="97"/>
        <v>37360.37777777778</v>
      </c>
      <c r="BW148" s="173">
        <f t="shared" si="98"/>
        <v>448324.53333333333</v>
      </c>
      <c r="BX148" s="136"/>
    </row>
    <row r="149" spans="1:77" s="11" customFormat="1" ht="19.5" customHeight="1" x14ac:dyDescent="0.3">
      <c r="A149" s="158">
        <v>6</v>
      </c>
      <c r="B149" s="48" t="s">
        <v>112</v>
      </c>
      <c r="C149" s="48" t="s">
        <v>93</v>
      </c>
      <c r="D149" s="43" t="s">
        <v>61</v>
      </c>
      <c r="E149" s="108" t="s">
        <v>113</v>
      </c>
      <c r="F149" s="86">
        <v>91</v>
      </c>
      <c r="G149" s="87">
        <v>43462</v>
      </c>
      <c r="H149" s="87">
        <v>45279</v>
      </c>
      <c r="I149" s="86" t="s">
        <v>187</v>
      </c>
      <c r="J149" s="43">
        <v>1</v>
      </c>
      <c r="K149" s="43" t="s">
        <v>72</v>
      </c>
      <c r="L149" s="89">
        <v>16</v>
      </c>
      <c r="M149" s="43">
        <v>5.03</v>
      </c>
      <c r="N149" s="75">
        <v>17697</v>
      </c>
      <c r="O149" s="76">
        <f t="shared" si="132"/>
        <v>89015.91</v>
      </c>
      <c r="P149" s="43"/>
      <c r="Q149" s="43"/>
      <c r="R149" s="43">
        <v>9</v>
      </c>
      <c r="S149" s="43"/>
      <c r="T149" s="43">
        <v>18</v>
      </c>
      <c r="U149" s="43"/>
      <c r="V149" s="70">
        <f t="shared" si="146"/>
        <v>0</v>
      </c>
      <c r="W149" s="70">
        <f t="shared" si="133"/>
        <v>18</v>
      </c>
      <c r="X149" s="70">
        <f t="shared" si="147"/>
        <v>9</v>
      </c>
      <c r="Y149" s="76">
        <f t="shared" si="83"/>
        <v>0</v>
      </c>
      <c r="Z149" s="76">
        <f t="shared" si="84"/>
        <v>0</v>
      </c>
      <c r="AA149" s="76">
        <f t="shared" si="85"/>
        <v>44507.955000000002</v>
      </c>
      <c r="AB149" s="76">
        <f t="shared" si="86"/>
        <v>0</v>
      </c>
      <c r="AC149" s="76">
        <f t="shared" si="87"/>
        <v>89015.91</v>
      </c>
      <c r="AD149" s="76">
        <f t="shared" si="88"/>
        <v>0</v>
      </c>
      <c r="AE149" s="76">
        <f t="shared" si="89"/>
        <v>133523.86499999999</v>
      </c>
      <c r="AF149" s="76">
        <f t="shared" si="90"/>
        <v>33380.966249999998</v>
      </c>
      <c r="AG149" s="76">
        <f t="shared" si="152"/>
        <v>16690.483124999999</v>
      </c>
      <c r="AH149" s="76">
        <f t="shared" si="91"/>
        <v>3539.4</v>
      </c>
      <c r="AI149" s="76">
        <f t="shared" si="92"/>
        <v>187134.71437499998</v>
      </c>
      <c r="AJ149" s="82"/>
      <c r="AK149" s="82"/>
      <c r="AL149" s="82"/>
      <c r="AM149" s="99"/>
      <c r="AN149" s="78">
        <f t="shared" si="134"/>
        <v>0</v>
      </c>
      <c r="AO149" s="99"/>
      <c r="AP149" s="78">
        <f t="shared" si="135"/>
        <v>0</v>
      </c>
      <c r="AQ149" s="78">
        <f t="shared" si="136"/>
        <v>0</v>
      </c>
      <c r="AR149" s="78">
        <f t="shared" si="137"/>
        <v>0</v>
      </c>
      <c r="AS149" s="99"/>
      <c r="AT149" s="78">
        <f t="shared" si="138"/>
        <v>0</v>
      </c>
      <c r="AU149" s="99">
        <v>19.5</v>
      </c>
      <c r="AV149" s="78">
        <f t="shared" si="139"/>
        <v>7668.7000000000007</v>
      </c>
      <c r="AW149" s="77">
        <f t="shared" si="140"/>
        <v>19.5</v>
      </c>
      <c r="AX149" s="78">
        <f t="shared" si="141"/>
        <v>7668.7000000000007</v>
      </c>
      <c r="AY149" s="77">
        <f t="shared" si="142"/>
        <v>19.5</v>
      </c>
      <c r="AZ149" s="78">
        <f t="shared" si="143"/>
        <v>7668.7000000000007</v>
      </c>
      <c r="BA149" s="100" t="s">
        <v>391</v>
      </c>
      <c r="BB149" s="177"/>
      <c r="BC149" s="177">
        <v>0.5</v>
      </c>
      <c r="BD149" s="177"/>
      <c r="BE149" s="78">
        <f t="shared" si="144"/>
        <v>5309.0999999999995</v>
      </c>
      <c r="BF149" s="43"/>
      <c r="BG149" s="43"/>
      <c r="BH149" s="43"/>
      <c r="BI149" s="76">
        <f t="shared" si="145"/>
        <v>0</v>
      </c>
      <c r="BJ149" s="76">
        <f>V149+W149+X149</f>
        <v>27</v>
      </c>
      <c r="BK149" s="76">
        <f>(O149/18*BJ149)*1.25*30%</f>
        <v>50071.449375000004</v>
      </c>
      <c r="BL149" s="101"/>
      <c r="BM149" s="101">
        <f t="shared" si="155"/>
        <v>0</v>
      </c>
      <c r="BN149" s="76">
        <f t="shared" si="99"/>
        <v>27</v>
      </c>
      <c r="BO149" s="76">
        <f>(AE149+AF149)*35%</f>
        <v>58416.690937499989</v>
      </c>
      <c r="BP149" s="76"/>
      <c r="BQ149" s="101">
        <f t="shared" si="148"/>
        <v>0</v>
      </c>
      <c r="BR149" s="76">
        <f t="shared" si="149"/>
        <v>121465.9403125</v>
      </c>
      <c r="BS149" s="76">
        <f t="shared" si="94"/>
        <v>153753.74812499998</v>
      </c>
      <c r="BT149" s="76">
        <f t="shared" si="95"/>
        <v>63049.249374999999</v>
      </c>
      <c r="BU149" s="76">
        <f t="shared" si="96"/>
        <v>91797.657187499979</v>
      </c>
      <c r="BV149" s="76">
        <f t="shared" si="97"/>
        <v>308600.65468749998</v>
      </c>
      <c r="BW149" s="173">
        <f t="shared" si="98"/>
        <v>3703207.8562499997</v>
      </c>
      <c r="BX149" s="3" t="s">
        <v>265</v>
      </c>
      <c r="BY149" s="12"/>
    </row>
    <row r="150" spans="1:77" s="2" customFormat="1" ht="19.5" customHeight="1" x14ac:dyDescent="0.3">
      <c r="A150" s="37">
        <v>7</v>
      </c>
      <c r="B150" s="48" t="s">
        <v>112</v>
      </c>
      <c r="C150" s="48" t="s">
        <v>325</v>
      </c>
      <c r="D150" s="43" t="s">
        <v>61</v>
      </c>
      <c r="E150" s="108" t="s">
        <v>113</v>
      </c>
      <c r="F150" s="86">
        <v>91</v>
      </c>
      <c r="G150" s="87">
        <v>43462</v>
      </c>
      <c r="H150" s="87">
        <v>45279</v>
      </c>
      <c r="I150" s="86" t="s">
        <v>187</v>
      </c>
      <c r="J150" s="43">
        <v>1</v>
      </c>
      <c r="K150" s="43" t="s">
        <v>72</v>
      </c>
      <c r="L150" s="89">
        <v>16</v>
      </c>
      <c r="M150" s="43">
        <v>5.03</v>
      </c>
      <c r="N150" s="75">
        <v>17697</v>
      </c>
      <c r="O150" s="76">
        <f t="shared" si="132"/>
        <v>89015.91</v>
      </c>
      <c r="P150" s="43">
        <v>0</v>
      </c>
      <c r="Q150" s="43"/>
      <c r="R150" s="43"/>
      <c r="S150" s="43">
        <v>0</v>
      </c>
      <c r="T150" s="43">
        <v>4</v>
      </c>
      <c r="U150" s="43"/>
      <c r="V150" s="70">
        <f t="shared" si="146"/>
        <v>0</v>
      </c>
      <c r="W150" s="70">
        <f t="shared" si="133"/>
        <v>4</v>
      </c>
      <c r="X150" s="70">
        <f t="shared" si="147"/>
        <v>0</v>
      </c>
      <c r="Y150" s="76">
        <f t="shared" si="83"/>
        <v>0</v>
      </c>
      <c r="Z150" s="76">
        <f t="shared" si="84"/>
        <v>0</v>
      </c>
      <c r="AA150" s="76">
        <f t="shared" si="85"/>
        <v>0</v>
      </c>
      <c r="AB150" s="76">
        <f t="shared" si="86"/>
        <v>0</v>
      </c>
      <c r="AC150" s="76">
        <f t="shared" si="87"/>
        <v>19781.313333333335</v>
      </c>
      <c r="AD150" s="76">
        <f t="shared" si="88"/>
        <v>0</v>
      </c>
      <c r="AE150" s="76">
        <f t="shared" si="89"/>
        <v>19781.313333333335</v>
      </c>
      <c r="AF150" s="76">
        <f t="shared" si="90"/>
        <v>4945.3283333333338</v>
      </c>
      <c r="AG150" s="76">
        <f t="shared" si="152"/>
        <v>2472.6641666666674</v>
      </c>
      <c r="AH150" s="76">
        <f t="shared" si="91"/>
        <v>786.5333333333333</v>
      </c>
      <c r="AI150" s="76">
        <f t="shared" si="92"/>
        <v>27985.839166666672</v>
      </c>
      <c r="AJ150" s="100"/>
      <c r="AK150" s="100"/>
      <c r="AL150" s="100"/>
      <c r="AM150" s="99"/>
      <c r="AN150" s="78">
        <f t="shared" si="134"/>
        <v>0</v>
      </c>
      <c r="AO150" s="99"/>
      <c r="AP150" s="78">
        <f t="shared" si="135"/>
        <v>0</v>
      </c>
      <c r="AQ150" s="78">
        <f t="shared" si="136"/>
        <v>0</v>
      </c>
      <c r="AR150" s="78">
        <f t="shared" si="137"/>
        <v>0</v>
      </c>
      <c r="AS150" s="99"/>
      <c r="AT150" s="78">
        <f t="shared" si="138"/>
        <v>0</v>
      </c>
      <c r="AU150" s="99"/>
      <c r="AV150" s="78">
        <f t="shared" si="139"/>
        <v>0</v>
      </c>
      <c r="AW150" s="77">
        <f t="shared" si="140"/>
        <v>0</v>
      </c>
      <c r="AX150" s="78">
        <f t="shared" si="141"/>
        <v>0</v>
      </c>
      <c r="AY150" s="77">
        <f t="shared" si="142"/>
        <v>0</v>
      </c>
      <c r="AZ150" s="78">
        <f t="shared" si="143"/>
        <v>0</v>
      </c>
      <c r="BA150" s="100"/>
      <c r="BB150" s="177"/>
      <c r="BC150" s="177"/>
      <c r="BD150" s="177"/>
      <c r="BE150" s="78">
        <f t="shared" si="144"/>
        <v>0</v>
      </c>
      <c r="BF150" s="43"/>
      <c r="BG150" s="43"/>
      <c r="BH150" s="43"/>
      <c r="BI150" s="76">
        <f t="shared" si="145"/>
        <v>0</v>
      </c>
      <c r="BJ150" s="101"/>
      <c r="BK150" s="101">
        <f>(O150/18*BJ150)*30%</f>
        <v>0</v>
      </c>
      <c r="BL150" s="101"/>
      <c r="BM150" s="101">
        <f t="shared" si="155"/>
        <v>0</v>
      </c>
      <c r="BN150" s="76">
        <f t="shared" si="99"/>
        <v>4</v>
      </c>
      <c r="BO150" s="76">
        <f>(AE150+AF150)*35%</f>
        <v>8654.3245833333331</v>
      </c>
      <c r="BP150" s="76"/>
      <c r="BQ150" s="101">
        <f t="shared" si="148"/>
        <v>0</v>
      </c>
      <c r="BR150" s="76">
        <f t="shared" si="149"/>
        <v>8654.3245833333331</v>
      </c>
      <c r="BS150" s="76">
        <f t="shared" si="94"/>
        <v>23040.510833333334</v>
      </c>
      <c r="BT150" s="76">
        <f t="shared" si="95"/>
        <v>0</v>
      </c>
      <c r="BU150" s="76">
        <f t="shared" si="96"/>
        <v>13599.652916666666</v>
      </c>
      <c r="BV150" s="76">
        <f t="shared" si="97"/>
        <v>36640.163750000007</v>
      </c>
      <c r="BW150" s="173">
        <f t="shared" si="98"/>
        <v>439681.96500000008</v>
      </c>
      <c r="BX150" s="3" t="s">
        <v>346</v>
      </c>
    </row>
    <row r="151" spans="1:77" s="2" customFormat="1" ht="19.5" customHeight="1" x14ac:dyDescent="0.3">
      <c r="A151" s="158">
        <v>8</v>
      </c>
      <c r="B151" s="48" t="s">
        <v>114</v>
      </c>
      <c r="C151" s="48" t="s">
        <v>163</v>
      </c>
      <c r="D151" s="43" t="s">
        <v>108</v>
      </c>
      <c r="E151" s="93" t="s">
        <v>115</v>
      </c>
      <c r="F151" s="86">
        <v>30</v>
      </c>
      <c r="G151" s="87">
        <v>41514</v>
      </c>
      <c r="H151" s="88">
        <v>43340</v>
      </c>
      <c r="I151" s="86" t="s">
        <v>185</v>
      </c>
      <c r="J151" s="43" t="s">
        <v>58</v>
      </c>
      <c r="K151" s="43" t="s">
        <v>116</v>
      </c>
      <c r="L151" s="89">
        <v>40</v>
      </c>
      <c r="M151" s="43">
        <v>4.5199999999999996</v>
      </c>
      <c r="N151" s="75">
        <v>17697</v>
      </c>
      <c r="O151" s="76">
        <f t="shared" si="132"/>
        <v>79990.439999999988</v>
      </c>
      <c r="P151" s="43"/>
      <c r="Q151" s="43"/>
      <c r="R151" s="43"/>
      <c r="S151" s="43">
        <v>17</v>
      </c>
      <c r="T151" s="43"/>
      <c r="U151" s="43"/>
      <c r="V151" s="70">
        <f t="shared" si="146"/>
        <v>17</v>
      </c>
      <c r="W151" s="70">
        <f t="shared" si="133"/>
        <v>0</v>
      </c>
      <c r="X151" s="70">
        <f t="shared" si="147"/>
        <v>0</v>
      </c>
      <c r="Y151" s="76">
        <f t="shared" si="83"/>
        <v>0</v>
      </c>
      <c r="Z151" s="76">
        <f t="shared" si="84"/>
        <v>0</v>
      </c>
      <c r="AA151" s="76">
        <f t="shared" si="85"/>
        <v>0</v>
      </c>
      <c r="AB151" s="76">
        <f t="shared" si="86"/>
        <v>75546.526666666658</v>
      </c>
      <c r="AC151" s="76">
        <f t="shared" si="87"/>
        <v>0</v>
      </c>
      <c r="AD151" s="76">
        <f t="shared" si="88"/>
        <v>0</v>
      </c>
      <c r="AE151" s="76">
        <f t="shared" si="89"/>
        <v>75546.526666666658</v>
      </c>
      <c r="AF151" s="76">
        <f t="shared" si="90"/>
        <v>18886.631666666664</v>
      </c>
      <c r="AG151" s="76">
        <f t="shared" si="152"/>
        <v>9443.3158333333322</v>
      </c>
      <c r="AH151" s="76">
        <f t="shared" si="91"/>
        <v>3342.7666666666664</v>
      </c>
      <c r="AI151" s="76">
        <f t="shared" si="92"/>
        <v>107219.24083333332</v>
      </c>
      <c r="AJ151" s="82"/>
      <c r="AK151" s="82"/>
      <c r="AL151" s="82"/>
      <c r="AM151" s="99">
        <v>17</v>
      </c>
      <c r="AN151" s="78">
        <f t="shared" si="134"/>
        <v>6685.5333333333328</v>
      </c>
      <c r="AO151" s="99"/>
      <c r="AP151" s="78">
        <f t="shared" si="135"/>
        <v>0</v>
      </c>
      <c r="AQ151" s="78">
        <f t="shared" si="136"/>
        <v>17</v>
      </c>
      <c r="AR151" s="78">
        <f t="shared" si="137"/>
        <v>6685.5333333333328</v>
      </c>
      <c r="AS151" s="99"/>
      <c r="AT151" s="78">
        <f t="shared" si="138"/>
        <v>0</v>
      </c>
      <c r="AU151" s="99"/>
      <c r="AV151" s="78">
        <f t="shared" si="139"/>
        <v>0</v>
      </c>
      <c r="AW151" s="77">
        <f t="shared" si="140"/>
        <v>0</v>
      </c>
      <c r="AX151" s="78">
        <f t="shared" si="141"/>
        <v>0</v>
      </c>
      <c r="AY151" s="77">
        <f t="shared" si="142"/>
        <v>17</v>
      </c>
      <c r="AZ151" s="78">
        <f t="shared" si="143"/>
        <v>6685.5333333333328</v>
      </c>
      <c r="BA151" s="100" t="s">
        <v>203</v>
      </c>
      <c r="BB151" s="177">
        <v>1</v>
      </c>
      <c r="BC151" s="177"/>
      <c r="BD151" s="177"/>
      <c r="BE151" s="78">
        <f t="shared" si="144"/>
        <v>8848.5</v>
      </c>
      <c r="BF151" s="43"/>
      <c r="BG151" s="43"/>
      <c r="BH151" s="43"/>
      <c r="BI151" s="76">
        <f t="shared" si="145"/>
        <v>0</v>
      </c>
      <c r="BJ151" s="76">
        <f>V151+W151+X151</f>
        <v>17</v>
      </c>
      <c r="BK151" s="76">
        <f>(O151/18*BJ151)*1.25*30%</f>
        <v>28329.947499999998</v>
      </c>
      <c r="BL151" s="101"/>
      <c r="BM151" s="101">
        <f t="shared" si="155"/>
        <v>0</v>
      </c>
      <c r="BN151" s="76"/>
      <c r="BO151" s="76"/>
      <c r="BP151" s="101"/>
      <c r="BQ151" s="101">
        <f t="shared" si="148"/>
        <v>0</v>
      </c>
      <c r="BR151" s="76">
        <f t="shared" si="149"/>
        <v>43863.980833333335</v>
      </c>
      <c r="BS151" s="76">
        <f t="shared" si="94"/>
        <v>88332.609166666647</v>
      </c>
      <c r="BT151" s="76">
        <f t="shared" si="95"/>
        <v>43863.980833333335</v>
      </c>
      <c r="BU151" s="76">
        <f t="shared" si="96"/>
        <v>18886.631666666664</v>
      </c>
      <c r="BV151" s="76">
        <f t="shared" si="97"/>
        <v>151083.22166666665</v>
      </c>
      <c r="BW151" s="173">
        <f t="shared" si="98"/>
        <v>1812998.6599999997</v>
      </c>
    </row>
    <row r="152" spans="1:77" s="1" customFormat="1" ht="19.5" customHeight="1" x14ac:dyDescent="0.3">
      <c r="A152" s="37">
        <v>9</v>
      </c>
      <c r="B152" s="48" t="s">
        <v>114</v>
      </c>
      <c r="C152" s="48" t="s">
        <v>222</v>
      </c>
      <c r="D152" s="43" t="s">
        <v>108</v>
      </c>
      <c r="E152" s="93" t="s">
        <v>115</v>
      </c>
      <c r="F152" s="86">
        <v>30</v>
      </c>
      <c r="G152" s="87">
        <v>41514</v>
      </c>
      <c r="H152" s="88">
        <v>43340</v>
      </c>
      <c r="I152" s="86" t="s">
        <v>185</v>
      </c>
      <c r="J152" s="43" t="s">
        <v>58</v>
      </c>
      <c r="K152" s="43" t="s">
        <v>116</v>
      </c>
      <c r="L152" s="89">
        <v>40</v>
      </c>
      <c r="M152" s="43">
        <v>4.5199999999999996</v>
      </c>
      <c r="N152" s="108">
        <v>17697</v>
      </c>
      <c r="O152" s="76">
        <f t="shared" si="132"/>
        <v>79990.439999999988</v>
      </c>
      <c r="P152" s="43"/>
      <c r="Q152" s="43"/>
      <c r="R152" s="43"/>
      <c r="S152" s="43">
        <v>1</v>
      </c>
      <c r="T152" s="43"/>
      <c r="U152" s="43"/>
      <c r="V152" s="70">
        <f t="shared" si="146"/>
        <v>1</v>
      </c>
      <c r="W152" s="70">
        <f t="shared" si="133"/>
        <v>0</v>
      </c>
      <c r="X152" s="70">
        <f t="shared" si="147"/>
        <v>0</v>
      </c>
      <c r="Y152" s="76">
        <f t="shared" ref="Y152:Y215" si="156">SUM(O152/18*P152)</f>
        <v>0</v>
      </c>
      <c r="Z152" s="76">
        <f t="shared" ref="Z152:Z215" si="157">SUM(O152/18*Q152)</f>
        <v>0</v>
      </c>
      <c r="AA152" s="76">
        <f t="shared" ref="AA152:AA215" si="158">SUM(O152/18*R152)</f>
        <v>0</v>
      </c>
      <c r="AB152" s="76">
        <f t="shared" ref="AB152:AB215" si="159">SUM(O152/18*S152)</f>
        <v>4443.913333333333</v>
      </c>
      <c r="AC152" s="76">
        <f t="shared" ref="AC152:AC215" si="160">SUM(O152/18*T152)</f>
        <v>0</v>
      </c>
      <c r="AD152" s="76">
        <f t="shared" ref="AD152:AD215" si="161">SUM(O152/18*U152)</f>
        <v>0</v>
      </c>
      <c r="AE152" s="76">
        <f t="shared" ref="AE152:AE215" si="162">SUM(Y152:AD152)</f>
        <v>4443.913333333333</v>
      </c>
      <c r="AF152" s="76">
        <f t="shared" ref="AF152:AF215" si="163">AE152*25%</f>
        <v>1110.9783333333332</v>
      </c>
      <c r="AG152" s="101">
        <f t="shared" si="152"/>
        <v>555.48916666666662</v>
      </c>
      <c r="AH152" s="76">
        <f t="shared" ref="AH152:AH215" si="164">SUM(N152/18*S152+N152/18*T152+N152/18*U152)*20%</f>
        <v>196.63333333333333</v>
      </c>
      <c r="AI152" s="76">
        <f t="shared" ref="AI152:AI215" si="165">AH152+AG152+AF152+AE152</f>
        <v>6307.0141666666659</v>
      </c>
      <c r="AJ152" s="100"/>
      <c r="AK152" s="100"/>
      <c r="AL152" s="100"/>
      <c r="AM152" s="99"/>
      <c r="AN152" s="78">
        <f t="shared" si="134"/>
        <v>0</v>
      </c>
      <c r="AO152" s="99"/>
      <c r="AP152" s="78">
        <f t="shared" si="135"/>
        <v>0</v>
      </c>
      <c r="AQ152" s="78">
        <f t="shared" si="136"/>
        <v>0</v>
      </c>
      <c r="AR152" s="78">
        <f t="shared" si="137"/>
        <v>0</v>
      </c>
      <c r="AS152" s="99"/>
      <c r="AT152" s="78">
        <f t="shared" si="138"/>
        <v>0</v>
      </c>
      <c r="AU152" s="99"/>
      <c r="AV152" s="78">
        <f t="shared" si="139"/>
        <v>0</v>
      </c>
      <c r="AW152" s="77">
        <f t="shared" si="140"/>
        <v>0</v>
      </c>
      <c r="AX152" s="78">
        <f t="shared" si="141"/>
        <v>0</v>
      </c>
      <c r="AY152" s="77">
        <f t="shared" si="142"/>
        <v>0</v>
      </c>
      <c r="AZ152" s="78">
        <f t="shared" si="143"/>
        <v>0</v>
      </c>
      <c r="BA152" s="100"/>
      <c r="BB152" s="177"/>
      <c r="BC152" s="177"/>
      <c r="BD152" s="177"/>
      <c r="BE152" s="78">
        <f t="shared" si="144"/>
        <v>0</v>
      </c>
      <c r="BF152" s="43"/>
      <c r="BG152" s="43"/>
      <c r="BH152" s="43"/>
      <c r="BI152" s="76">
        <f t="shared" si="145"/>
        <v>0</v>
      </c>
      <c r="BJ152" s="76">
        <f>V152+W152+X152</f>
        <v>1</v>
      </c>
      <c r="BK152" s="76">
        <f>(O152/18*BJ152)*1.25*30%</f>
        <v>1666.4675</v>
      </c>
      <c r="BL152" s="101"/>
      <c r="BM152" s="101">
        <f t="shared" si="155"/>
        <v>0</v>
      </c>
      <c r="BN152" s="76"/>
      <c r="BO152" s="76"/>
      <c r="BP152" s="101"/>
      <c r="BQ152" s="101">
        <f t="shared" si="148"/>
        <v>0</v>
      </c>
      <c r="BR152" s="76">
        <f t="shared" si="149"/>
        <v>1666.4675</v>
      </c>
      <c r="BS152" s="76">
        <f t="shared" ref="BS152:BS215" si="166">AE152+AG152+AH152+AJ152+AK152+AL152+BI152+BQ152</f>
        <v>5196.0358333333324</v>
      </c>
      <c r="BT152" s="76">
        <f t="shared" ref="BT152:BT215" si="167">AZ152+BE152+BK152+BM152</f>
        <v>1666.4675</v>
      </c>
      <c r="BU152" s="76">
        <f t="shared" ref="BU152:BU215" si="168">AF152+BO152</f>
        <v>1110.9783333333332</v>
      </c>
      <c r="BV152" s="76">
        <f t="shared" ref="BV152:BV215" si="169">SUM(AI152+BR152)</f>
        <v>7973.4816666666657</v>
      </c>
      <c r="BW152" s="173">
        <f t="shared" ref="BW152:BW215" si="170">BV152*12</f>
        <v>95681.779999999984</v>
      </c>
      <c r="BX152" s="2"/>
      <c r="BY152" s="10"/>
    </row>
    <row r="153" spans="1:77" s="3" customFormat="1" ht="19.5" customHeight="1" x14ac:dyDescent="0.3">
      <c r="A153" s="156">
        <v>1</v>
      </c>
      <c r="B153" s="48" t="s">
        <v>114</v>
      </c>
      <c r="C153" s="48" t="s">
        <v>421</v>
      </c>
      <c r="D153" s="43" t="s">
        <v>108</v>
      </c>
      <c r="E153" s="93" t="s">
        <v>115</v>
      </c>
      <c r="F153" s="86">
        <v>30</v>
      </c>
      <c r="G153" s="87">
        <v>41514</v>
      </c>
      <c r="H153" s="88">
        <v>43340</v>
      </c>
      <c r="I153" s="86" t="s">
        <v>185</v>
      </c>
      <c r="J153" s="43" t="s">
        <v>58</v>
      </c>
      <c r="K153" s="43" t="s">
        <v>116</v>
      </c>
      <c r="L153" s="89">
        <v>40</v>
      </c>
      <c r="M153" s="43">
        <v>4.5199999999999996</v>
      </c>
      <c r="N153" s="108">
        <v>17697</v>
      </c>
      <c r="O153" s="76">
        <f t="shared" si="132"/>
        <v>79990.439999999988</v>
      </c>
      <c r="P153" s="43"/>
      <c r="Q153" s="43"/>
      <c r="R153" s="43"/>
      <c r="S153" s="43">
        <v>1</v>
      </c>
      <c r="T153" s="43"/>
      <c r="U153" s="43"/>
      <c r="V153" s="70">
        <f t="shared" si="146"/>
        <v>1</v>
      </c>
      <c r="W153" s="70">
        <f t="shared" si="133"/>
        <v>0</v>
      </c>
      <c r="X153" s="70">
        <f t="shared" si="147"/>
        <v>0</v>
      </c>
      <c r="Y153" s="76">
        <f t="shared" si="156"/>
        <v>0</v>
      </c>
      <c r="Z153" s="76">
        <f t="shared" si="157"/>
        <v>0</v>
      </c>
      <c r="AA153" s="76">
        <f t="shared" si="158"/>
        <v>0</v>
      </c>
      <c r="AB153" s="76">
        <f t="shared" si="159"/>
        <v>4443.913333333333</v>
      </c>
      <c r="AC153" s="76">
        <f t="shared" si="160"/>
        <v>0</v>
      </c>
      <c r="AD153" s="76">
        <f t="shared" si="161"/>
        <v>0</v>
      </c>
      <c r="AE153" s="76">
        <f t="shared" si="162"/>
        <v>4443.913333333333</v>
      </c>
      <c r="AF153" s="76">
        <f t="shared" si="163"/>
        <v>1110.9783333333332</v>
      </c>
      <c r="AG153" s="101">
        <f t="shared" si="152"/>
        <v>555.48916666666662</v>
      </c>
      <c r="AH153" s="76">
        <f t="shared" si="164"/>
        <v>196.63333333333333</v>
      </c>
      <c r="AI153" s="76">
        <f t="shared" si="165"/>
        <v>6307.0141666666659</v>
      </c>
      <c r="AJ153" s="100"/>
      <c r="AK153" s="100"/>
      <c r="AL153" s="100"/>
      <c r="AM153" s="99"/>
      <c r="AN153" s="78">
        <f t="shared" si="134"/>
        <v>0</v>
      </c>
      <c r="AO153" s="99"/>
      <c r="AP153" s="78">
        <f t="shared" si="135"/>
        <v>0</v>
      </c>
      <c r="AQ153" s="78">
        <f t="shared" si="136"/>
        <v>0</v>
      </c>
      <c r="AR153" s="78">
        <f t="shared" si="137"/>
        <v>0</v>
      </c>
      <c r="AS153" s="99"/>
      <c r="AT153" s="78">
        <f t="shared" si="138"/>
        <v>0</v>
      </c>
      <c r="AU153" s="99"/>
      <c r="AV153" s="78">
        <f t="shared" si="139"/>
        <v>0</v>
      </c>
      <c r="AW153" s="77">
        <f t="shared" si="140"/>
        <v>0</v>
      </c>
      <c r="AX153" s="78">
        <f t="shared" si="141"/>
        <v>0</v>
      </c>
      <c r="AY153" s="77">
        <f t="shared" si="142"/>
        <v>0</v>
      </c>
      <c r="AZ153" s="78">
        <f t="shared" si="143"/>
        <v>0</v>
      </c>
      <c r="BA153" s="100"/>
      <c r="BB153" s="177"/>
      <c r="BC153" s="177"/>
      <c r="BD153" s="177"/>
      <c r="BE153" s="78">
        <f t="shared" si="144"/>
        <v>0</v>
      </c>
      <c r="BF153" s="43"/>
      <c r="BG153" s="43"/>
      <c r="BH153" s="43"/>
      <c r="BI153" s="76">
        <f t="shared" si="145"/>
        <v>0</v>
      </c>
      <c r="BJ153" s="76">
        <f>V153+W153+X153</f>
        <v>1</v>
      </c>
      <c r="BK153" s="76">
        <f>(O153/18*BJ153)*1.25*30%</f>
        <v>1666.4675</v>
      </c>
      <c r="BL153" s="101"/>
      <c r="BM153" s="101">
        <f t="shared" si="155"/>
        <v>0</v>
      </c>
      <c r="BN153" s="76"/>
      <c r="BO153" s="76"/>
      <c r="BP153" s="101"/>
      <c r="BQ153" s="101">
        <f t="shared" si="148"/>
        <v>0</v>
      </c>
      <c r="BR153" s="76">
        <f t="shared" si="149"/>
        <v>1666.4675</v>
      </c>
      <c r="BS153" s="76">
        <f t="shared" si="166"/>
        <v>5196.0358333333324</v>
      </c>
      <c r="BT153" s="76">
        <f t="shared" si="167"/>
        <v>1666.4675</v>
      </c>
      <c r="BU153" s="76">
        <f t="shared" si="168"/>
        <v>1110.9783333333332</v>
      </c>
      <c r="BV153" s="76">
        <f t="shared" si="169"/>
        <v>7973.4816666666657</v>
      </c>
      <c r="BW153" s="173">
        <f t="shared" si="170"/>
        <v>95681.779999999984</v>
      </c>
      <c r="BX153" s="2"/>
    </row>
    <row r="154" spans="1:77" s="136" customFormat="1" ht="19.5" customHeight="1" x14ac:dyDescent="0.3">
      <c r="A154" s="44">
        <v>2</v>
      </c>
      <c r="B154" s="48" t="s">
        <v>114</v>
      </c>
      <c r="C154" s="48" t="s">
        <v>229</v>
      </c>
      <c r="D154" s="43" t="s">
        <v>108</v>
      </c>
      <c r="E154" s="93" t="s">
        <v>115</v>
      </c>
      <c r="F154" s="86">
        <v>30</v>
      </c>
      <c r="G154" s="87">
        <v>41514</v>
      </c>
      <c r="H154" s="88">
        <v>43340</v>
      </c>
      <c r="I154" s="86" t="s">
        <v>185</v>
      </c>
      <c r="J154" s="43" t="s">
        <v>58</v>
      </c>
      <c r="K154" s="43" t="s">
        <v>116</v>
      </c>
      <c r="L154" s="89">
        <v>40</v>
      </c>
      <c r="M154" s="43">
        <v>4.5199999999999996</v>
      </c>
      <c r="N154" s="75">
        <v>17697</v>
      </c>
      <c r="O154" s="76">
        <f t="shared" si="132"/>
        <v>79990.439999999988</v>
      </c>
      <c r="P154" s="43">
        <v>0</v>
      </c>
      <c r="Q154" s="43"/>
      <c r="R154" s="43"/>
      <c r="S154" s="43">
        <v>2</v>
      </c>
      <c r="T154" s="43"/>
      <c r="U154" s="43"/>
      <c r="V154" s="70">
        <f t="shared" si="146"/>
        <v>2</v>
      </c>
      <c r="W154" s="70">
        <f t="shared" si="133"/>
        <v>0</v>
      </c>
      <c r="X154" s="70">
        <f t="shared" si="147"/>
        <v>0</v>
      </c>
      <c r="Y154" s="76">
        <f t="shared" si="156"/>
        <v>0</v>
      </c>
      <c r="Z154" s="76">
        <f t="shared" si="157"/>
        <v>0</v>
      </c>
      <c r="AA154" s="76">
        <f t="shared" si="158"/>
        <v>0</v>
      </c>
      <c r="AB154" s="76">
        <f t="shared" si="159"/>
        <v>8887.8266666666659</v>
      </c>
      <c r="AC154" s="76">
        <f t="shared" si="160"/>
        <v>0</v>
      </c>
      <c r="AD154" s="76">
        <f t="shared" si="161"/>
        <v>0</v>
      </c>
      <c r="AE154" s="76">
        <f t="shared" si="162"/>
        <v>8887.8266666666659</v>
      </c>
      <c r="AF154" s="76">
        <f t="shared" si="163"/>
        <v>2221.9566666666665</v>
      </c>
      <c r="AG154" s="76">
        <f t="shared" si="152"/>
        <v>1110.9783333333332</v>
      </c>
      <c r="AH154" s="76">
        <f t="shared" si="164"/>
        <v>393.26666666666665</v>
      </c>
      <c r="AI154" s="76">
        <f t="shared" si="165"/>
        <v>12614.028333333332</v>
      </c>
      <c r="AJ154" s="100"/>
      <c r="AK154" s="100"/>
      <c r="AL154" s="100"/>
      <c r="AM154" s="99"/>
      <c r="AN154" s="78">
        <f t="shared" si="134"/>
        <v>0</v>
      </c>
      <c r="AO154" s="99"/>
      <c r="AP154" s="78">
        <f t="shared" si="135"/>
        <v>0</v>
      </c>
      <c r="AQ154" s="78">
        <f t="shared" si="136"/>
        <v>0</v>
      </c>
      <c r="AR154" s="78">
        <f t="shared" si="137"/>
        <v>0</v>
      </c>
      <c r="AS154" s="99"/>
      <c r="AT154" s="78">
        <f t="shared" si="138"/>
        <v>0</v>
      </c>
      <c r="AU154" s="99"/>
      <c r="AV154" s="78">
        <f t="shared" si="139"/>
        <v>0</v>
      </c>
      <c r="AW154" s="77">
        <f t="shared" si="140"/>
        <v>0</v>
      </c>
      <c r="AX154" s="78">
        <f t="shared" si="141"/>
        <v>0</v>
      </c>
      <c r="AY154" s="77">
        <f t="shared" si="142"/>
        <v>0</v>
      </c>
      <c r="AZ154" s="78">
        <f t="shared" si="143"/>
        <v>0</v>
      </c>
      <c r="BA154" s="100"/>
      <c r="BB154" s="177"/>
      <c r="BC154" s="177"/>
      <c r="BD154" s="177"/>
      <c r="BE154" s="78">
        <f t="shared" si="144"/>
        <v>0</v>
      </c>
      <c r="BF154" s="43"/>
      <c r="BG154" s="43"/>
      <c r="BH154" s="43"/>
      <c r="BI154" s="76">
        <f t="shared" si="145"/>
        <v>0</v>
      </c>
      <c r="BJ154" s="101"/>
      <c r="BK154" s="101">
        <f>(O154/18*BJ154)*30%</f>
        <v>0</v>
      </c>
      <c r="BL154" s="101"/>
      <c r="BM154" s="101">
        <f t="shared" si="155"/>
        <v>0</v>
      </c>
      <c r="BN154" s="76"/>
      <c r="BO154" s="76"/>
      <c r="BP154" s="101"/>
      <c r="BQ154" s="101">
        <f t="shared" si="148"/>
        <v>0</v>
      </c>
      <c r="BR154" s="76">
        <f t="shared" si="149"/>
        <v>0</v>
      </c>
      <c r="BS154" s="76">
        <f t="shared" si="166"/>
        <v>10392.071666666665</v>
      </c>
      <c r="BT154" s="76">
        <f t="shared" si="167"/>
        <v>0</v>
      </c>
      <c r="BU154" s="76">
        <f t="shared" si="168"/>
        <v>2221.9566666666665</v>
      </c>
      <c r="BV154" s="76">
        <f t="shared" si="169"/>
        <v>12614.028333333332</v>
      </c>
      <c r="BW154" s="173">
        <f t="shared" si="170"/>
        <v>151368.33999999997</v>
      </c>
      <c r="BX154" s="2"/>
    </row>
    <row r="155" spans="1:77" s="11" customFormat="1" ht="19.5" customHeight="1" x14ac:dyDescent="0.3">
      <c r="A155" s="156">
        <v>3</v>
      </c>
      <c r="B155" s="48" t="s">
        <v>114</v>
      </c>
      <c r="C155" s="48" t="s">
        <v>232</v>
      </c>
      <c r="D155" s="43" t="s">
        <v>108</v>
      </c>
      <c r="E155" s="93" t="s">
        <v>115</v>
      </c>
      <c r="F155" s="86">
        <v>30</v>
      </c>
      <c r="G155" s="87">
        <v>41514</v>
      </c>
      <c r="H155" s="88">
        <v>43340</v>
      </c>
      <c r="I155" s="86" t="s">
        <v>185</v>
      </c>
      <c r="J155" s="43" t="s">
        <v>58</v>
      </c>
      <c r="K155" s="43" t="s">
        <v>116</v>
      </c>
      <c r="L155" s="89">
        <v>40</v>
      </c>
      <c r="M155" s="43">
        <v>4.5199999999999996</v>
      </c>
      <c r="N155" s="75">
        <v>17697</v>
      </c>
      <c r="O155" s="76">
        <f t="shared" si="132"/>
        <v>79990.439999999988</v>
      </c>
      <c r="P155" s="43">
        <v>0</v>
      </c>
      <c r="Q155" s="43"/>
      <c r="R155" s="43"/>
      <c r="S155" s="43">
        <v>1</v>
      </c>
      <c r="T155" s="43"/>
      <c r="U155" s="43"/>
      <c r="V155" s="70">
        <f t="shared" si="146"/>
        <v>1</v>
      </c>
      <c r="W155" s="70">
        <f t="shared" si="133"/>
        <v>0</v>
      </c>
      <c r="X155" s="70">
        <f t="shared" si="147"/>
        <v>0</v>
      </c>
      <c r="Y155" s="76">
        <f t="shared" si="156"/>
        <v>0</v>
      </c>
      <c r="Z155" s="76">
        <f t="shared" si="157"/>
        <v>0</v>
      </c>
      <c r="AA155" s="76">
        <f t="shared" si="158"/>
        <v>0</v>
      </c>
      <c r="AB155" s="76">
        <f t="shared" si="159"/>
        <v>4443.913333333333</v>
      </c>
      <c r="AC155" s="76">
        <f t="shared" si="160"/>
        <v>0</v>
      </c>
      <c r="AD155" s="76">
        <f t="shared" si="161"/>
        <v>0</v>
      </c>
      <c r="AE155" s="76">
        <f t="shared" si="162"/>
        <v>4443.913333333333</v>
      </c>
      <c r="AF155" s="76">
        <f t="shared" si="163"/>
        <v>1110.9783333333332</v>
      </c>
      <c r="AG155" s="76">
        <f t="shared" si="152"/>
        <v>555.48916666666662</v>
      </c>
      <c r="AH155" s="76">
        <f t="shared" si="164"/>
        <v>196.63333333333333</v>
      </c>
      <c r="AI155" s="76">
        <f t="shared" si="165"/>
        <v>6307.0141666666659</v>
      </c>
      <c r="AJ155" s="100"/>
      <c r="AK155" s="100"/>
      <c r="AL155" s="100"/>
      <c r="AM155" s="99"/>
      <c r="AN155" s="78">
        <f t="shared" si="134"/>
        <v>0</v>
      </c>
      <c r="AO155" s="99"/>
      <c r="AP155" s="78">
        <f t="shared" si="135"/>
        <v>0</v>
      </c>
      <c r="AQ155" s="78">
        <f t="shared" si="136"/>
        <v>0</v>
      </c>
      <c r="AR155" s="78">
        <f t="shared" si="137"/>
        <v>0</v>
      </c>
      <c r="AS155" s="99"/>
      <c r="AT155" s="78">
        <f t="shared" si="138"/>
        <v>0</v>
      </c>
      <c r="AU155" s="99"/>
      <c r="AV155" s="78">
        <f t="shared" si="139"/>
        <v>0</v>
      </c>
      <c r="AW155" s="77">
        <f t="shared" si="140"/>
        <v>0</v>
      </c>
      <c r="AX155" s="78">
        <f t="shared" si="141"/>
        <v>0</v>
      </c>
      <c r="AY155" s="77">
        <f t="shared" si="142"/>
        <v>0</v>
      </c>
      <c r="AZ155" s="78">
        <f t="shared" si="143"/>
        <v>0</v>
      </c>
      <c r="BA155" s="100"/>
      <c r="BB155" s="177"/>
      <c r="BC155" s="177"/>
      <c r="BD155" s="177"/>
      <c r="BE155" s="78">
        <f t="shared" si="144"/>
        <v>0</v>
      </c>
      <c r="BF155" s="43"/>
      <c r="BG155" s="43"/>
      <c r="BH155" s="43"/>
      <c r="BI155" s="76">
        <f t="shared" si="145"/>
        <v>0</v>
      </c>
      <c r="BJ155" s="101"/>
      <c r="BK155" s="101">
        <f>(O155/18*BJ155)*30%</f>
        <v>0</v>
      </c>
      <c r="BL155" s="101"/>
      <c r="BM155" s="101">
        <f t="shared" si="155"/>
        <v>0</v>
      </c>
      <c r="BN155" s="76"/>
      <c r="BO155" s="76"/>
      <c r="BP155" s="101"/>
      <c r="BQ155" s="101">
        <f t="shared" si="148"/>
        <v>0</v>
      </c>
      <c r="BR155" s="76">
        <f t="shared" si="149"/>
        <v>0</v>
      </c>
      <c r="BS155" s="76">
        <f t="shared" si="166"/>
        <v>5196.0358333333324</v>
      </c>
      <c r="BT155" s="76">
        <f t="shared" si="167"/>
        <v>0</v>
      </c>
      <c r="BU155" s="76">
        <f t="shared" si="168"/>
        <v>1110.9783333333332</v>
      </c>
      <c r="BV155" s="76">
        <f t="shared" si="169"/>
        <v>6307.0141666666659</v>
      </c>
      <c r="BW155" s="173">
        <f t="shared" si="170"/>
        <v>75684.169999999984</v>
      </c>
      <c r="BX155" s="2"/>
      <c r="BY155" s="12"/>
    </row>
    <row r="156" spans="1:77" s="3" customFormat="1" ht="19.5" customHeight="1" x14ac:dyDescent="0.3">
      <c r="A156" s="44">
        <v>4</v>
      </c>
      <c r="B156" s="48" t="s">
        <v>114</v>
      </c>
      <c r="C156" s="48" t="s">
        <v>231</v>
      </c>
      <c r="D156" s="43" t="s">
        <v>108</v>
      </c>
      <c r="E156" s="93" t="s">
        <v>115</v>
      </c>
      <c r="F156" s="86">
        <v>30</v>
      </c>
      <c r="G156" s="87">
        <v>41514</v>
      </c>
      <c r="H156" s="88">
        <v>43340</v>
      </c>
      <c r="I156" s="86" t="s">
        <v>185</v>
      </c>
      <c r="J156" s="43" t="s">
        <v>58</v>
      </c>
      <c r="K156" s="43" t="s">
        <v>116</v>
      </c>
      <c r="L156" s="89">
        <v>40</v>
      </c>
      <c r="M156" s="43">
        <v>4.5199999999999996</v>
      </c>
      <c r="N156" s="75">
        <v>17697</v>
      </c>
      <c r="O156" s="76">
        <f t="shared" si="132"/>
        <v>79990.439999999988</v>
      </c>
      <c r="P156" s="43">
        <v>0</v>
      </c>
      <c r="Q156" s="43"/>
      <c r="R156" s="43"/>
      <c r="S156" s="43">
        <v>1</v>
      </c>
      <c r="T156" s="43"/>
      <c r="U156" s="43"/>
      <c r="V156" s="70">
        <f t="shared" si="146"/>
        <v>1</v>
      </c>
      <c r="W156" s="70">
        <f t="shared" si="133"/>
        <v>0</v>
      </c>
      <c r="X156" s="70">
        <f t="shared" si="147"/>
        <v>0</v>
      </c>
      <c r="Y156" s="76">
        <f t="shared" si="156"/>
        <v>0</v>
      </c>
      <c r="Z156" s="76">
        <f t="shared" si="157"/>
        <v>0</v>
      </c>
      <c r="AA156" s="76">
        <f t="shared" si="158"/>
        <v>0</v>
      </c>
      <c r="AB156" s="76">
        <f t="shared" si="159"/>
        <v>4443.913333333333</v>
      </c>
      <c r="AC156" s="76">
        <f t="shared" si="160"/>
        <v>0</v>
      </c>
      <c r="AD156" s="76">
        <f t="shared" si="161"/>
        <v>0</v>
      </c>
      <c r="AE156" s="76">
        <f t="shared" si="162"/>
        <v>4443.913333333333</v>
      </c>
      <c r="AF156" s="76">
        <f t="shared" si="163"/>
        <v>1110.9783333333332</v>
      </c>
      <c r="AG156" s="76">
        <f t="shared" si="152"/>
        <v>555.48916666666662</v>
      </c>
      <c r="AH156" s="76">
        <f t="shared" si="164"/>
        <v>196.63333333333333</v>
      </c>
      <c r="AI156" s="76">
        <f t="shared" si="165"/>
        <v>6307.0141666666659</v>
      </c>
      <c r="AJ156" s="100"/>
      <c r="AK156" s="100"/>
      <c r="AL156" s="100"/>
      <c r="AM156" s="99"/>
      <c r="AN156" s="78">
        <f t="shared" si="134"/>
        <v>0</v>
      </c>
      <c r="AO156" s="99"/>
      <c r="AP156" s="78">
        <f t="shared" si="135"/>
        <v>0</v>
      </c>
      <c r="AQ156" s="78">
        <f t="shared" si="136"/>
        <v>0</v>
      </c>
      <c r="AR156" s="78">
        <f t="shared" si="137"/>
        <v>0</v>
      </c>
      <c r="AS156" s="99"/>
      <c r="AT156" s="78">
        <f t="shared" si="138"/>
        <v>0</v>
      </c>
      <c r="AU156" s="99"/>
      <c r="AV156" s="78">
        <f t="shared" si="139"/>
        <v>0</v>
      </c>
      <c r="AW156" s="77">
        <f t="shared" si="140"/>
        <v>0</v>
      </c>
      <c r="AX156" s="78">
        <f t="shared" si="141"/>
        <v>0</v>
      </c>
      <c r="AY156" s="77">
        <f t="shared" si="142"/>
        <v>0</v>
      </c>
      <c r="AZ156" s="78">
        <f t="shared" si="143"/>
        <v>0</v>
      </c>
      <c r="BA156" s="100"/>
      <c r="BB156" s="177"/>
      <c r="BC156" s="177"/>
      <c r="BD156" s="177"/>
      <c r="BE156" s="78">
        <f t="shared" si="144"/>
        <v>0</v>
      </c>
      <c r="BF156" s="43"/>
      <c r="BG156" s="43"/>
      <c r="BH156" s="43"/>
      <c r="BI156" s="76">
        <f t="shared" si="145"/>
        <v>0</v>
      </c>
      <c r="BJ156" s="101"/>
      <c r="BK156" s="101">
        <f>(O156/18*BJ156)*30%</f>
        <v>0</v>
      </c>
      <c r="BL156" s="101"/>
      <c r="BM156" s="101">
        <f t="shared" si="155"/>
        <v>0</v>
      </c>
      <c r="BN156" s="76"/>
      <c r="BO156" s="76"/>
      <c r="BP156" s="101"/>
      <c r="BQ156" s="101">
        <f t="shared" si="148"/>
        <v>0</v>
      </c>
      <c r="BR156" s="76">
        <f t="shared" si="149"/>
        <v>0</v>
      </c>
      <c r="BS156" s="76">
        <f t="shared" si="166"/>
        <v>5196.0358333333324</v>
      </c>
      <c r="BT156" s="76">
        <f t="shared" si="167"/>
        <v>0</v>
      </c>
      <c r="BU156" s="76">
        <f t="shared" si="168"/>
        <v>1110.9783333333332</v>
      </c>
      <c r="BV156" s="76">
        <f t="shared" si="169"/>
        <v>6307.0141666666659</v>
      </c>
      <c r="BW156" s="173">
        <f t="shared" si="170"/>
        <v>75684.169999999984</v>
      </c>
      <c r="BX156" s="2"/>
    </row>
    <row r="157" spans="1:77" s="346" customFormat="1" ht="19.5" customHeight="1" x14ac:dyDescent="0.3">
      <c r="A157" s="363">
        <v>5</v>
      </c>
      <c r="B157" s="349" t="s">
        <v>309</v>
      </c>
      <c r="C157" s="349" t="s">
        <v>73</v>
      </c>
      <c r="D157" s="341" t="s">
        <v>61</v>
      </c>
      <c r="E157" s="350" t="s">
        <v>310</v>
      </c>
      <c r="F157" s="344">
        <v>143</v>
      </c>
      <c r="G157" s="345">
        <v>43829</v>
      </c>
      <c r="H157" s="345">
        <v>45656</v>
      </c>
      <c r="I157" s="344" t="s">
        <v>73</v>
      </c>
      <c r="J157" s="341" t="s">
        <v>541</v>
      </c>
      <c r="K157" s="341" t="s">
        <v>68</v>
      </c>
      <c r="L157" s="351">
        <v>2</v>
      </c>
      <c r="M157" s="341">
        <v>4.51</v>
      </c>
      <c r="N157" s="352">
        <v>17697</v>
      </c>
      <c r="O157" s="353">
        <f t="shared" si="132"/>
        <v>79813.47</v>
      </c>
      <c r="P157" s="341"/>
      <c r="Q157" s="341"/>
      <c r="R157" s="341"/>
      <c r="S157" s="341"/>
      <c r="T157" s="341">
        <v>7</v>
      </c>
      <c r="U157" s="341"/>
      <c r="V157" s="342">
        <f t="shared" si="146"/>
        <v>0</v>
      </c>
      <c r="W157" s="342">
        <f t="shared" si="133"/>
        <v>7</v>
      </c>
      <c r="X157" s="342">
        <f t="shared" si="147"/>
        <v>0</v>
      </c>
      <c r="Y157" s="353">
        <f t="shared" si="156"/>
        <v>0</v>
      </c>
      <c r="Z157" s="353">
        <f t="shared" si="157"/>
        <v>0</v>
      </c>
      <c r="AA157" s="353">
        <f t="shared" si="158"/>
        <v>0</v>
      </c>
      <c r="AB157" s="353">
        <f t="shared" si="159"/>
        <v>0</v>
      </c>
      <c r="AC157" s="353">
        <f t="shared" si="160"/>
        <v>31038.57166666667</v>
      </c>
      <c r="AD157" s="353">
        <f t="shared" si="161"/>
        <v>0</v>
      </c>
      <c r="AE157" s="353">
        <f t="shared" si="162"/>
        <v>31038.57166666667</v>
      </c>
      <c r="AF157" s="353">
        <f t="shared" si="163"/>
        <v>7759.6429166666676</v>
      </c>
      <c r="AG157" s="353">
        <f t="shared" si="152"/>
        <v>3879.8214583333338</v>
      </c>
      <c r="AH157" s="353">
        <f t="shared" si="164"/>
        <v>1376.4333333333334</v>
      </c>
      <c r="AI157" s="353">
        <f t="shared" si="165"/>
        <v>44054.469375000001</v>
      </c>
      <c r="AJ157" s="354"/>
      <c r="AK157" s="354"/>
      <c r="AL157" s="354"/>
      <c r="AM157" s="355"/>
      <c r="AN157" s="356">
        <f t="shared" si="134"/>
        <v>0</v>
      </c>
      <c r="AO157" s="355"/>
      <c r="AP157" s="356">
        <f t="shared" si="135"/>
        <v>0</v>
      </c>
      <c r="AQ157" s="356"/>
      <c r="AR157" s="356">
        <f t="shared" ref="AR157:AR185" si="171">AN157+AP157</f>
        <v>0</v>
      </c>
      <c r="AS157" s="355"/>
      <c r="AT157" s="356">
        <f t="shared" si="138"/>
        <v>0</v>
      </c>
      <c r="AU157" s="355"/>
      <c r="AV157" s="356">
        <f t="shared" si="139"/>
        <v>0</v>
      </c>
      <c r="AW157" s="357">
        <f t="shared" si="140"/>
        <v>0</v>
      </c>
      <c r="AX157" s="356">
        <f t="shared" si="141"/>
        <v>0</v>
      </c>
      <c r="AY157" s="357">
        <f t="shared" si="142"/>
        <v>0</v>
      </c>
      <c r="AZ157" s="356">
        <f t="shared" si="143"/>
        <v>0</v>
      </c>
      <c r="BA157" s="358"/>
      <c r="BB157" s="359"/>
      <c r="BC157" s="359"/>
      <c r="BD157" s="359"/>
      <c r="BE157" s="356">
        <f t="shared" si="144"/>
        <v>0</v>
      </c>
      <c r="BF157" s="341"/>
      <c r="BG157" s="341"/>
      <c r="BH157" s="341"/>
      <c r="BI157" s="353">
        <f t="shared" si="145"/>
        <v>0</v>
      </c>
      <c r="BJ157" s="353">
        <f>V157+W157+X157</f>
        <v>7</v>
      </c>
      <c r="BK157" s="353">
        <f t="shared" ref="BK157:BK162" si="172">(O157/18*BJ157)*1.25*30%</f>
        <v>11639.464375</v>
      </c>
      <c r="BL157" s="360"/>
      <c r="BM157" s="360">
        <v>0</v>
      </c>
      <c r="BN157" s="353">
        <f t="shared" ref="BN157:BN208" si="173">V157+W157+X157</f>
        <v>7</v>
      </c>
      <c r="BO157" s="353">
        <f>(AE157+AF157)*30%</f>
        <v>11639.464375</v>
      </c>
      <c r="BP157" s="360"/>
      <c r="BQ157" s="360">
        <f t="shared" si="148"/>
        <v>0</v>
      </c>
      <c r="BR157" s="353">
        <f t="shared" si="149"/>
        <v>23278.928749999999</v>
      </c>
      <c r="BS157" s="353">
        <f t="shared" si="166"/>
        <v>36294.826458333337</v>
      </c>
      <c r="BT157" s="353">
        <f t="shared" si="167"/>
        <v>11639.464375</v>
      </c>
      <c r="BU157" s="353">
        <f t="shared" si="168"/>
        <v>19399.107291666667</v>
      </c>
      <c r="BV157" s="353">
        <f t="shared" si="169"/>
        <v>67333.398125000007</v>
      </c>
      <c r="BW157" s="361">
        <f t="shared" si="170"/>
        <v>808000.77750000008</v>
      </c>
      <c r="BX157" s="346" t="s">
        <v>271</v>
      </c>
    </row>
    <row r="158" spans="1:77" s="136" customFormat="1" ht="19.5" customHeight="1" x14ac:dyDescent="0.3">
      <c r="A158" s="44">
        <v>6</v>
      </c>
      <c r="B158" s="48" t="s">
        <v>309</v>
      </c>
      <c r="C158" s="48" t="s">
        <v>451</v>
      </c>
      <c r="D158" s="43" t="s">
        <v>61</v>
      </c>
      <c r="E158" s="93" t="s">
        <v>310</v>
      </c>
      <c r="F158" s="86">
        <v>143</v>
      </c>
      <c r="G158" s="87">
        <v>43829</v>
      </c>
      <c r="H158" s="87">
        <v>45656</v>
      </c>
      <c r="I158" s="86" t="s">
        <v>73</v>
      </c>
      <c r="J158" s="43">
        <v>2</v>
      </c>
      <c r="K158" s="43" t="s">
        <v>68</v>
      </c>
      <c r="L158" s="89">
        <v>2</v>
      </c>
      <c r="M158" s="43">
        <v>4.51</v>
      </c>
      <c r="N158" s="75">
        <v>17697</v>
      </c>
      <c r="O158" s="76">
        <f t="shared" si="132"/>
        <v>79813.47</v>
      </c>
      <c r="P158" s="43"/>
      <c r="Q158" s="43"/>
      <c r="R158" s="43"/>
      <c r="S158" s="43"/>
      <c r="T158" s="43">
        <v>1</v>
      </c>
      <c r="U158" s="43"/>
      <c r="V158" s="70">
        <f t="shared" si="146"/>
        <v>0</v>
      </c>
      <c r="W158" s="70">
        <f t="shared" si="133"/>
        <v>1</v>
      </c>
      <c r="X158" s="70">
        <f t="shared" si="147"/>
        <v>0</v>
      </c>
      <c r="Y158" s="76">
        <f t="shared" si="156"/>
        <v>0</v>
      </c>
      <c r="Z158" s="76">
        <f t="shared" si="157"/>
        <v>0</v>
      </c>
      <c r="AA158" s="76">
        <f t="shared" si="158"/>
        <v>0</v>
      </c>
      <c r="AB158" s="76">
        <f t="shared" si="159"/>
        <v>0</v>
      </c>
      <c r="AC158" s="76">
        <f t="shared" si="160"/>
        <v>4434.0816666666669</v>
      </c>
      <c r="AD158" s="76">
        <f t="shared" si="161"/>
        <v>0</v>
      </c>
      <c r="AE158" s="76">
        <f t="shared" si="162"/>
        <v>4434.0816666666669</v>
      </c>
      <c r="AF158" s="76">
        <f t="shared" si="163"/>
        <v>1108.5204166666667</v>
      </c>
      <c r="AG158" s="101">
        <f t="shared" si="152"/>
        <v>554.26020833333337</v>
      </c>
      <c r="AH158" s="76">
        <f t="shared" si="164"/>
        <v>196.63333333333333</v>
      </c>
      <c r="AI158" s="76">
        <f t="shared" si="165"/>
        <v>6293.4956250000005</v>
      </c>
      <c r="AJ158" s="82"/>
      <c r="AK158" s="82"/>
      <c r="AL158" s="82"/>
      <c r="AM158" s="99"/>
      <c r="AN158" s="78">
        <f t="shared" si="134"/>
        <v>0</v>
      </c>
      <c r="AO158" s="99"/>
      <c r="AP158" s="78">
        <f t="shared" si="135"/>
        <v>0</v>
      </c>
      <c r="AQ158" s="78"/>
      <c r="AR158" s="78">
        <f t="shared" si="171"/>
        <v>0</v>
      </c>
      <c r="AS158" s="99"/>
      <c r="AT158" s="78">
        <f t="shared" si="138"/>
        <v>0</v>
      </c>
      <c r="AU158" s="99"/>
      <c r="AV158" s="78">
        <f t="shared" si="139"/>
        <v>0</v>
      </c>
      <c r="AW158" s="77">
        <f t="shared" si="140"/>
        <v>0</v>
      </c>
      <c r="AX158" s="78">
        <f t="shared" si="141"/>
        <v>0</v>
      </c>
      <c r="AY158" s="77">
        <f t="shared" si="142"/>
        <v>0</v>
      </c>
      <c r="AZ158" s="78">
        <f t="shared" si="143"/>
        <v>0</v>
      </c>
      <c r="BA158" s="100"/>
      <c r="BB158" s="177"/>
      <c r="BC158" s="177"/>
      <c r="BD158" s="177"/>
      <c r="BE158" s="78">
        <f t="shared" si="144"/>
        <v>0</v>
      </c>
      <c r="BF158" s="43"/>
      <c r="BG158" s="43"/>
      <c r="BH158" s="43"/>
      <c r="BI158" s="76">
        <f t="shared" si="145"/>
        <v>0</v>
      </c>
      <c r="BJ158" s="76">
        <f>V158+W158+X158</f>
        <v>1</v>
      </c>
      <c r="BK158" s="76">
        <f t="shared" si="172"/>
        <v>1662.7806249999999</v>
      </c>
      <c r="BL158" s="101"/>
      <c r="BM158" s="101">
        <v>0</v>
      </c>
      <c r="BN158" s="76">
        <f t="shared" si="173"/>
        <v>1</v>
      </c>
      <c r="BO158" s="76">
        <f>(AE158+AF158)*30%</f>
        <v>1662.7806249999999</v>
      </c>
      <c r="BP158" s="101"/>
      <c r="BQ158" s="101">
        <f t="shared" si="148"/>
        <v>0</v>
      </c>
      <c r="BR158" s="76">
        <f t="shared" si="149"/>
        <v>3325.5612499999997</v>
      </c>
      <c r="BS158" s="76">
        <f t="shared" si="166"/>
        <v>5184.9752083333333</v>
      </c>
      <c r="BT158" s="76">
        <f t="shared" si="167"/>
        <v>1662.7806249999999</v>
      </c>
      <c r="BU158" s="76">
        <f t="shared" si="168"/>
        <v>2771.3010416666666</v>
      </c>
      <c r="BV158" s="76">
        <f t="shared" si="169"/>
        <v>9619.0568750000002</v>
      </c>
      <c r="BW158" s="173">
        <f t="shared" si="170"/>
        <v>115428.6825</v>
      </c>
      <c r="BX158" s="3" t="s">
        <v>271</v>
      </c>
    </row>
    <row r="159" spans="1:77" s="3" customFormat="1" ht="19.5" customHeight="1" x14ac:dyDescent="0.3">
      <c r="A159" s="156">
        <v>7</v>
      </c>
      <c r="B159" s="194" t="s">
        <v>394</v>
      </c>
      <c r="C159" s="94" t="s">
        <v>393</v>
      </c>
      <c r="D159" s="142" t="s">
        <v>61</v>
      </c>
      <c r="E159" s="152" t="s">
        <v>465</v>
      </c>
      <c r="F159" s="86">
        <v>36</v>
      </c>
      <c r="G159" s="87">
        <v>41782</v>
      </c>
      <c r="H159" s="88">
        <v>43608</v>
      </c>
      <c r="I159" s="86" t="s">
        <v>183</v>
      </c>
      <c r="J159" s="70">
        <v>2</v>
      </c>
      <c r="K159" s="70" t="s">
        <v>68</v>
      </c>
      <c r="L159" s="74">
        <v>10.09</v>
      </c>
      <c r="M159" s="43">
        <v>4.8099999999999996</v>
      </c>
      <c r="N159" s="75">
        <v>17697</v>
      </c>
      <c r="O159" s="76">
        <f t="shared" si="132"/>
        <v>85122.569999999992</v>
      </c>
      <c r="P159" s="70"/>
      <c r="Q159" s="70">
        <v>5</v>
      </c>
      <c r="R159" s="70"/>
      <c r="S159" s="70"/>
      <c r="T159" s="70">
        <v>15</v>
      </c>
      <c r="U159" s="70"/>
      <c r="V159" s="70">
        <f t="shared" si="146"/>
        <v>0</v>
      </c>
      <c r="W159" s="70">
        <f t="shared" si="133"/>
        <v>20</v>
      </c>
      <c r="X159" s="70">
        <f t="shared" si="147"/>
        <v>0</v>
      </c>
      <c r="Y159" s="76">
        <f t="shared" si="156"/>
        <v>0</v>
      </c>
      <c r="Z159" s="76">
        <f t="shared" si="157"/>
        <v>23645.158333333329</v>
      </c>
      <c r="AA159" s="76">
        <f t="shared" si="158"/>
        <v>0</v>
      </c>
      <c r="AB159" s="76">
        <f t="shared" si="159"/>
        <v>0</v>
      </c>
      <c r="AC159" s="76">
        <f t="shared" si="160"/>
        <v>70935.474999999991</v>
      </c>
      <c r="AD159" s="76">
        <f t="shared" si="161"/>
        <v>0</v>
      </c>
      <c r="AE159" s="76">
        <f t="shared" si="162"/>
        <v>94580.633333333317</v>
      </c>
      <c r="AF159" s="76">
        <f t="shared" si="163"/>
        <v>23645.158333333329</v>
      </c>
      <c r="AG159" s="76">
        <f t="shared" si="152"/>
        <v>11822.579166666665</v>
      </c>
      <c r="AH159" s="76">
        <f t="shared" si="164"/>
        <v>2949.5</v>
      </c>
      <c r="AI159" s="76">
        <f t="shared" si="165"/>
        <v>132997.87083333332</v>
      </c>
      <c r="AJ159" s="82"/>
      <c r="AK159" s="82"/>
      <c r="AL159" s="82"/>
      <c r="AM159" s="83"/>
      <c r="AN159" s="78">
        <f t="shared" si="134"/>
        <v>0</v>
      </c>
      <c r="AO159" s="83"/>
      <c r="AP159" s="78">
        <f t="shared" si="135"/>
        <v>0</v>
      </c>
      <c r="AQ159" s="78">
        <f t="shared" ref="AQ159:AQ169" si="174">AM159+AO159</f>
        <v>0</v>
      </c>
      <c r="AR159" s="78">
        <f t="shared" si="171"/>
        <v>0</v>
      </c>
      <c r="AS159" s="83">
        <v>15</v>
      </c>
      <c r="AT159" s="78">
        <f t="shared" si="138"/>
        <v>7373.75</v>
      </c>
      <c r="AU159" s="78"/>
      <c r="AV159" s="78">
        <f t="shared" si="139"/>
        <v>0</v>
      </c>
      <c r="AW159" s="77">
        <f t="shared" si="140"/>
        <v>15</v>
      </c>
      <c r="AX159" s="78">
        <f t="shared" si="141"/>
        <v>7373.75</v>
      </c>
      <c r="AY159" s="77">
        <f t="shared" si="142"/>
        <v>15</v>
      </c>
      <c r="AZ159" s="78">
        <f t="shared" si="143"/>
        <v>7373.75</v>
      </c>
      <c r="BA159" s="84"/>
      <c r="BB159" s="85"/>
      <c r="BC159" s="85"/>
      <c r="BD159" s="85"/>
      <c r="BE159" s="78">
        <f t="shared" si="144"/>
        <v>0</v>
      </c>
      <c r="BF159" s="70"/>
      <c r="BG159" s="70"/>
      <c r="BH159" s="70"/>
      <c r="BI159" s="76">
        <f t="shared" si="145"/>
        <v>0</v>
      </c>
      <c r="BJ159" s="76">
        <f>V159+W159+X159</f>
        <v>20</v>
      </c>
      <c r="BK159" s="76">
        <f t="shared" si="172"/>
        <v>35467.737499999988</v>
      </c>
      <c r="BL159" s="76"/>
      <c r="BM159" s="76">
        <f t="shared" ref="BM159:BM167" si="175">(O159/18*BL159)*30%</f>
        <v>0</v>
      </c>
      <c r="BN159" s="76"/>
      <c r="BO159" s="76"/>
      <c r="BP159" s="76"/>
      <c r="BQ159" s="101">
        <f t="shared" si="148"/>
        <v>0</v>
      </c>
      <c r="BR159" s="76">
        <f t="shared" si="149"/>
        <v>42841.487499999988</v>
      </c>
      <c r="BS159" s="76">
        <f t="shared" si="166"/>
        <v>109352.71249999998</v>
      </c>
      <c r="BT159" s="76">
        <f t="shared" si="167"/>
        <v>42841.487499999988</v>
      </c>
      <c r="BU159" s="76">
        <f t="shared" si="168"/>
        <v>23645.158333333329</v>
      </c>
      <c r="BV159" s="76">
        <f t="shared" si="169"/>
        <v>175839.35833333331</v>
      </c>
      <c r="BW159" s="173">
        <f t="shared" si="170"/>
        <v>2110072.2999999998</v>
      </c>
      <c r="BX159" s="135"/>
    </row>
    <row r="160" spans="1:77" s="3" customFormat="1" ht="19.5" customHeight="1" x14ac:dyDescent="0.3">
      <c r="A160" s="44">
        <v>8</v>
      </c>
      <c r="B160" s="194" t="s">
        <v>394</v>
      </c>
      <c r="C160" s="94" t="s">
        <v>393</v>
      </c>
      <c r="D160" s="142" t="s">
        <v>61</v>
      </c>
      <c r="E160" s="152" t="s">
        <v>465</v>
      </c>
      <c r="F160" s="86">
        <v>36</v>
      </c>
      <c r="G160" s="87">
        <v>41782</v>
      </c>
      <c r="H160" s="88">
        <v>43608</v>
      </c>
      <c r="I160" s="86" t="s">
        <v>183</v>
      </c>
      <c r="J160" s="70">
        <v>2</v>
      </c>
      <c r="K160" s="70" t="s">
        <v>68</v>
      </c>
      <c r="L160" s="74">
        <v>10.09</v>
      </c>
      <c r="M160" s="43">
        <v>4.8099999999999996</v>
      </c>
      <c r="N160" s="75">
        <v>17697</v>
      </c>
      <c r="O160" s="76">
        <f t="shared" si="132"/>
        <v>85122.569999999992</v>
      </c>
      <c r="P160" s="70"/>
      <c r="Q160" s="70"/>
      <c r="R160" s="70"/>
      <c r="S160" s="70"/>
      <c r="T160" s="70">
        <v>1</v>
      </c>
      <c r="U160" s="70"/>
      <c r="V160" s="70">
        <f t="shared" si="146"/>
        <v>0</v>
      </c>
      <c r="W160" s="70">
        <f t="shared" si="133"/>
        <v>1</v>
      </c>
      <c r="X160" s="70">
        <f t="shared" si="147"/>
        <v>0</v>
      </c>
      <c r="Y160" s="76">
        <f t="shared" si="156"/>
        <v>0</v>
      </c>
      <c r="Z160" s="76">
        <f t="shared" si="157"/>
        <v>0</v>
      </c>
      <c r="AA160" s="76">
        <f t="shared" si="158"/>
        <v>0</v>
      </c>
      <c r="AB160" s="76">
        <f t="shared" si="159"/>
        <v>0</v>
      </c>
      <c r="AC160" s="76">
        <f t="shared" si="160"/>
        <v>4729.0316666666658</v>
      </c>
      <c r="AD160" s="76">
        <f t="shared" si="161"/>
        <v>0</v>
      </c>
      <c r="AE160" s="76">
        <f t="shared" si="162"/>
        <v>4729.0316666666658</v>
      </c>
      <c r="AF160" s="76">
        <f t="shared" si="163"/>
        <v>1182.2579166666665</v>
      </c>
      <c r="AG160" s="101">
        <f t="shared" si="152"/>
        <v>591.12895833333323</v>
      </c>
      <c r="AH160" s="76">
        <f t="shared" si="164"/>
        <v>196.63333333333333</v>
      </c>
      <c r="AI160" s="76">
        <f t="shared" si="165"/>
        <v>6699.0518749999992</v>
      </c>
      <c r="AJ160" s="82"/>
      <c r="AK160" s="82"/>
      <c r="AL160" s="82"/>
      <c r="AM160" s="83"/>
      <c r="AN160" s="78">
        <f t="shared" si="134"/>
        <v>0</v>
      </c>
      <c r="AO160" s="83"/>
      <c r="AP160" s="78">
        <f t="shared" si="135"/>
        <v>0</v>
      </c>
      <c r="AQ160" s="78">
        <f t="shared" si="174"/>
        <v>0</v>
      </c>
      <c r="AR160" s="78">
        <f t="shared" si="171"/>
        <v>0</v>
      </c>
      <c r="AS160" s="83"/>
      <c r="AT160" s="78">
        <f t="shared" si="138"/>
        <v>0</v>
      </c>
      <c r="AU160" s="78"/>
      <c r="AV160" s="78">
        <f t="shared" si="139"/>
        <v>0</v>
      </c>
      <c r="AW160" s="77">
        <f t="shared" si="140"/>
        <v>0</v>
      </c>
      <c r="AX160" s="78">
        <f t="shared" si="141"/>
        <v>0</v>
      </c>
      <c r="AY160" s="77">
        <f t="shared" si="142"/>
        <v>0</v>
      </c>
      <c r="AZ160" s="78">
        <f t="shared" si="143"/>
        <v>0</v>
      </c>
      <c r="BA160" s="84"/>
      <c r="BB160" s="85"/>
      <c r="BC160" s="85"/>
      <c r="BD160" s="85"/>
      <c r="BE160" s="78">
        <f t="shared" si="144"/>
        <v>0</v>
      </c>
      <c r="BF160" s="70"/>
      <c r="BG160" s="70"/>
      <c r="BH160" s="70"/>
      <c r="BI160" s="76">
        <f t="shared" si="145"/>
        <v>0</v>
      </c>
      <c r="BJ160" s="76">
        <f>V160+W160+X160</f>
        <v>1</v>
      </c>
      <c r="BK160" s="76">
        <f t="shared" si="172"/>
        <v>1773.3868749999997</v>
      </c>
      <c r="BL160" s="76"/>
      <c r="BM160" s="76">
        <f t="shared" si="175"/>
        <v>0</v>
      </c>
      <c r="BN160" s="76"/>
      <c r="BO160" s="76"/>
      <c r="BP160" s="76"/>
      <c r="BQ160" s="101">
        <f t="shared" si="148"/>
        <v>0</v>
      </c>
      <c r="BR160" s="76">
        <f t="shared" si="149"/>
        <v>1773.3868749999997</v>
      </c>
      <c r="BS160" s="76">
        <f t="shared" si="166"/>
        <v>5516.7939583333318</v>
      </c>
      <c r="BT160" s="76">
        <f t="shared" si="167"/>
        <v>1773.3868749999997</v>
      </c>
      <c r="BU160" s="76">
        <f t="shared" si="168"/>
        <v>1182.2579166666665</v>
      </c>
      <c r="BV160" s="76">
        <f t="shared" si="169"/>
        <v>8472.4387499999993</v>
      </c>
      <c r="BW160" s="173">
        <f t="shared" si="170"/>
        <v>101669.26499999998</v>
      </c>
      <c r="BX160" s="135"/>
    </row>
    <row r="161" spans="1:76" s="3" customFormat="1" ht="19.5" customHeight="1" x14ac:dyDescent="0.3">
      <c r="A161" s="156">
        <v>9</v>
      </c>
      <c r="B161" s="194" t="s">
        <v>394</v>
      </c>
      <c r="C161" s="94" t="s">
        <v>403</v>
      </c>
      <c r="D161" s="142" t="s">
        <v>61</v>
      </c>
      <c r="E161" s="152" t="s">
        <v>465</v>
      </c>
      <c r="F161" s="86">
        <v>36</v>
      </c>
      <c r="G161" s="87">
        <v>41782</v>
      </c>
      <c r="H161" s="88">
        <v>43608</v>
      </c>
      <c r="I161" s="86" t="s">
        <v>183</v>
      </c>
      <c r="J161" s="70">
        <v>2</v>
      </c>
      <c r="K161" s="70" t="s">
        <v>68</v>
      </c>
      <c r="L161" s="74">
        <v>10.09</v>
      </c>
      <c r="M161" s="43">
        <v>4.8099999999999996</v>
      </c>
      <c r="N161" s="75">
        <v>17697</v>
      </c>
      <c r="O161" s="76">
        <f t="shared" si="132"/>
        <v>85122.569999999992</v>
      </c>
      <c r="P161" s="43">
        <v>0</v>
      </c>
      <c r="Q161" s="70"/>
      <c r="R161" s="70"/>
      <c r="S161" s="70">
        <v>0</v>
      </c>
      <c r="T161" s="70">
        <v>2</v>
      </c>
      <c r="U161" s="70"/>
      <c r="V161" s="70">
        <f t="shared" si="146"/>
        <v>0</v>
      </c>
      <c r="W161" s="70">
        <f t="shared" si="133"/>
        <v>2</v>
      </c>
      <c r="X161" s="70">
        <f t="shared" si="147"/>
        <v>0</v>
      </c>
      <c r="Y161" s="76">
        <f t="shared" si="156"/>
        <v>0</v>
      </c>
      <c r="Z161" s="76">
        <f t="shared" si="157"/>
        <v>0</v>
      </c>
      <c r="AA161" s="76">
        <f t="shared" si="158"/>
        <v>0</v>
      </c>
      <c r="AB161" s="76">
        <f t="shared" si="159"/>
        <v>0</v>
      </c>
      <c r="AC161" s="76">
        <f t="shared" si="160"/>
        <v>9458.0633333333317</v>
      </c>
      <c r="AD161" s="76">
        <f t="shared" si="161"/>
        <v>0</v>
      </c>
      <c r="AE161" s="76">
        <f t="shared" si="162"/>
        <v>9458.0633333333317</v>
      </c>
      <c r="AF161" s="76">
        <f t="shared" si="163"/>
        <v>2364.5158333333329</v>
      </c>
      <c r="AG161" s="101">
        <f t="shared" si="152"/>
        <v>1182.2579166666665</v>
      </c>
      <c r="AH161" s="76">
        <f t="shared" si="164"/>
        <v>393.26666666666665</v>
      </c>
      <c r="AI161" s="76">
        <f t="shared" si="165"/>
        <v>13398.103749999998</v>
      </c>
      <c r="AJ161" s="82"/>
      <c r="AK161" s="82"/>
      <c r="AL161" s="82"/>
      <c r="AM161" s="83"/>
      <c r="AN161" s="78">
        <f t="shared" si="134"/>
        <v>0</v>
      </c>
      <c r="AO161" s="83"/>
      <c r="AP161" s="78">
        <f t="shared" si="135"/>
        <v>0</v>
      </c>
      <c r="AQ161" s="78">
        <f t="shared" si="174"/>
        <v>0</v>
      </c>
      <c r="AR161" s="78">
        <f t="shared" si="171"/>
        <v>0</v>
      </c>
      <c r="AS161" s="83"/>
      <c r="AT161" s="78">
        <f t="shared" si="138"/>
        <v>0</v>
      </c>
      <c r="AU161" s="78"/>
      <c r="AV161" s="78">
        <f t="shared" si="139"/>
        <v>0</v>
      </c>
      <c r="AW161" s="77">
        <f t="shared" si="140"/>
        <v>0</v>
      </c>
      <c r="AX161" s="78">
        <f t="shared" si="141"/>
        <v>0</v>
      </c>
      <c r="AY161" s="77">
        <f t="shared" si="142"/>
        <v>0</v>
      </c>
      <c r="AZ161" s="78">
        <f t="shared" si="143"/>
        <v>0</v>
      </c>
      <c r="BA161" s="84"/>
      <c r="BB161" s="85"/>
      <c r="BC161" s="85"/>
      <c r="BD161" s="85"/>
      <c r="BE161" s="78">
        <f t="shared" si="144"/>
        <v>0</v>
      </c>
      <c r="BF161" s="70"/>
      <c r="BG161" s="70"/>
      <c r="BH161" s="70"/>
      <c r="BI161" s="76">
        <f t="shared" si="145"/>
        <v>0</v>
      </c>
      <c r="BJ161" s="76"/>
      <c r="BK161" s="76">
        <f t="shared" si="172"/>
        <v>0</v>
      </c>
      <c r="BL161" s="76"/>
      <c r="BM161" s="76">
        <f t="shared" si="175"/>
        <v>0</v>
      </c>
      <c r="BN161" s="76"/>
      <c r="BO161" s="76"/>
      <c r="BP161" s="76"/>
      <c r="BQ161" s="101">
        <f t="shared" si="148"/>
        <v>0</v>
      </c>
      <c r="BR161" s="76">
        <f t="shared" si="149"/>
        <v>0</v>
      </c>
      <c r="BS161" s="76">
        <f t="shared" si="166"/>
        <v>11033.587916666664</v>
      </c>
      <c r="BT161" s="76">
        <f t="shared" si="167"/>
        <v>0</v>
      </c>
      <c r="BU161" s="76">
        <f t="shared" si="168"/>
        <v>2364.5158333333329</v>
      </c>
      <c r="BV161" s="76">
        <f t="shared" si="169"/>
        <v>13398.103749999998</v>
      </c>
      <c r="BW161" s="173">
        <f t="shared" si="170"/>
        <v>160777.245</v>
      </c>
      <c r="BX161" s="135"/>
    </row>
    <row r="162" spans="1:76" s="136" customFormat="1" ht="19.5" customHeight="1" x14ac:dyDescent="0.3">
      <c r="A162" s="44">
        <v>10</v>
      </c>
      <c r="B162" s="48" t="s">
        <v>117</v>
      </c>
      <c r="C162" s="91" t="s">
        <v>444</v>
      </c>
      <c r="D162" s="43" t="s">
        <v>61</v>
      </c>
      <c r="E162" s="93" t="s">
        <v>164</v>
      </c>
      <c r="F162" s="80">
        <v>90</v>
      </c>
      <c r="G162" s="81">
        <v>43462</v>
      </c>
      <c r="H162" s="81">
        <v>45288</v>
      </c>
      <c r="I162" s="80" t="s">
        <v>185</v>
      </c>
      <c r="J162" s="43">
        <v>1</v>
      </c>
      <c r="K162" s="43" t="s">
        <v>72</v>
      </c>
      <c r="L162" s="89">
        <v>16.05</v>
      </c>
      <c r="M162" s="43">
        <v>5.03</v>
      </c>
      <c r="N162" s="108">
        <v>17697</v>
      </c>
      <c r="O162" s="76">
        <f t="shared" si="132"/>
        <v>89015.91</v>
      </c>
      <c r="P162" s="43"/>
      <c r="Q162" s="43"/>
      <c r="R162" s="43"/>
      <c r="S162" s="43">
        <v>1</v>
      </c>
      <c r="T162" s="200"/>
      <c r="U162" s="43"/>
      <c r="V162" s="70">
        <f t="shared" si="146"/>
        <v>1</v>
      </c>
      <c r="W162" s="70">
        <f t="shared" si="133"/>
        <v>0</v>
      </c>
      <c r="X162" s="70">
        <f t="shared" si="147"/>
        <v>0</v>
      </c>
      <c r="Y162" s="76">
        <f t="shared" si="156"/>
        <v>0</v>
      </c>
      <c r="Z162" s="76">
        <f t="shared" si="157"/>
        <v>0</v>
      </c>
      <c r="AA162" s="76">
        <f t="shared" si="158"/>
        <v>0</v>
      </c>
      <c r="AB162" s="76">
        <f t="shared" si="159"/>
        <v>4945.3283333333338</v>
      </c>
      <c r="AC162" s="76">
        <f t="shared" si="160"/>
        <v>0</v>
      </c>
      <c r="AD162" s="76">
        <f t="shared" si="161"/>
        <v>0</v>
      </c>
      <c r="AE162" s="76">
        <f t="shared" si="162"/>
        <v>4945.3283333333338</v>
      </c>
      <c r="AF162" s="76">
        <f t="shared" si="163"/>
        <v>1236.3320833333335</v>
      </c>
      <c r="AG162" s="101">
        <f t="shared" si="152"/>
        <v>618.16604166666684</v>
      </c>
      <c r="AH162" s="76">
        <f t="shared" si="164"/>
        <v>196.63333333333333</v>
      </c>
      <c r="AI162" s="76">
        <f t="shared" si="165"/>
        <v>6996.459791666668</v>
      </c>
      <c r="AJ162" s="100"/>
      <c r="AK162" s="100"/>
      <c r="AL162" s="100"/>
      <c r="AM162" s="99"/>
      <c r="AN162" s="78">
        <f t="shared" si="134"/>
        <v>0</v>
      </c>
      <c r="AO162" s="99"/>
      <c r="AP162" s="78">
        <f t="shared" si="135"/>
        <v>0</v>
      </c>
      <c r="AQ162" s="78">
        <f t="shared" si="174"/>
        <v>0</v>
      </c>
      <c r="AR162" s="78">
        <f t="shared" si="171"/>
        <v>0</v>
      </c>
      <c r="AS162" s="99"/>
      <c r="AT162" s="78">
        <f t="shared" si="138"/>
        <v>0</v>
      </c>
      <c r="AU162" s="99"/>
      <c r="AV162" s="78">
        <f t="shared" si="139"/>
        <v>0</v>
      </c>
      <c r="AW162" s="77">
        <f t="shared" si="140"/>
        <v>0</v>
      </c>
      <c r="AX162" s="78">
        <f t="shared" si="141"/>
        <v>0</v>
      </c>
      <c r="AY162" s="77">
        <f t="shared" si="142"/>
        <v>0</v>
      </c>
      <c r="AZ162" s="78">
        <f t="shared" si="143"/>
        <v>0</v>
      </c>
      <c r="BA162" s="100"/>
      <c r="BB162" s="177"/>
      <c r="BC162" s="177"/>
      <c r="BD162" s="177"/>
      <c r="BE162" s="78">
        <f t="shared" si="144"/>
        <v>0</v>
      </c>
      <c r="BF162" s="43"/>
      <c r="BG162" s="43"/>
      <c r="BH162" s="43"/>
      <c r="BI162" s="76">
        <f t="shared" si="145"/>
        <v>0</v>
      </c>
      <c r="BJ162" s="76">
        <f>V162+W162+X162</f>
        <v>1</v>
      </c>
      <c r="BK162" s="76">
        <f t="shared" si="172"/>
        <v>1854.4981250000001</v>
      </c>
      <c r="BL162" s="101"/>
      <c r="BM162" s="101">
        <f t="shared" si="175"/>
        <v>0</v>
      </c>
      <c r="BN162" s="76">
        <f t="shared" si="173"/>
        <v>1</v>
      </c>
      <c r="BO162" s="76">
        <f t="shared" ref="BO162:BO167" si="176">(AE162+AF162)*35%</f>
        <v>2163.5811458333333</v>
      </c>
      <c r="BP162" s="76"/>
      <c r="BQ162" s="101">
        <f t="shared" si="148"/>
        <v>0</v>
      </c>
      <c r="BR162" s="76">
        <f t="shared" si="149"/>
        <v>4018.0792708333333</v>
      </c>
      <c r="BS162" s="76">
        <f t="shared" si="166"/>
        <v>5760.1277083333334</v>
      </c>
      <c r="BT162" s="76">
        <f t="shared" si="167"/>
        <v>1854.4981250000001</v>
      </c>
      <c r="BU162" s="76">
        <f t="shared" si="168"/>
        <v>3399.9132291666665</v>
      </c>
      <c r="BV162" s="76">
        <f t="shared" si="169"/>
        <v>11014.539062500002</v>
      </c>
      <c r="BW162" s="173">
        <f t="shared" si="170"/>
        <v>132174.46875000003</v>
      </c>
      <c r="BX162" s="3" t="s">
        <v>265</v>
      </c>
    </row>
    <row r="163" spans="1:76" s="3" customFormat="1" ht="19.5" customHeight="1" x14ac:dyDescent="0.3">
      <c r="A163" s="156">
        <v>11</v>
      </c>
      <c r="B163" s="48" t="s">
        <v>117</v>
      </c>
      <c r="C163" s="48" t="s">
        <v>321</v>
      </c>
      <c r="D163" s="43" t="s">
        <v>61</v>
      </c>
      <c r="E163" s="93" t="s">
        <v>164</v>
      </c>
      <c r="F163" s="86">
        <v>90</v>
      </c>
      <c r="G163" s="87">
        <v>43462</v>
      </c>
      <c r="H163" s="87">
        <v>45288</v>
      </c>
      <c r="I163" s="86" t="s">
        <v>185</v>
      </c>
      <c r="J163" s="43">
        <v>1</v>
      </c>
      <c r="K163" s="43" t="s">
        <v>72</v>
      </c>
      <c r="L163" s="89">
        <v>16.05</v>
      </c>
      <c r="M163" s="43">
        <v>5.03</v>
      </c>
      <c r="N163" s="75">
        <v>17697</v>
      </c>
      <c r="O163" s="76">
        <f t="shared" si="132"/>
        <v>89015.91</v>
      </c>
      <c r="P163" s="43">
        <v>0</v>
      </c>
      <c r="Q163" s="43"/>
      <c r="R163" s="43"/>
      <c r="S163" s="43">
        <v>2</v>
      </c>
      <c r="T163" s="43"/>
      <c r="U163" s="43"/>
      <c r="V163" s="70">
        <f t="shared" si="146"/>
        <v>2</v>
      </c>
      <c r="W163" s="70">
        <f t="shared" si="133"/>
        <v>0</v>
      </c>
      <c r="X163" s="70">
        <f t="shared" si="147"/>
        <v>0</v>
      </c>
      <c r="Y163" s="76">
        <f t="shared" si="156"/>
        <v>0</v>
      </c>
      <c r="Z163" s="76">
        <f t="shared" si="157"/>
        <v>0</v>
      </c>
      <c r="AA163" s="76">
        <f t="shared" si="158"/>
        <v>0</v>
      </c>
      <c r="AB163" s="76">
        <f t="shared" si="159"/>
        <v>9890.6566666666677</v>
      </c>
      <c r="AC163" s="76">
        <f t="shared" si="160"/>
        <v>0</v>
      </c>
      <c r="AD163" s="76">
        <f t="shared" si="161"/>
        <v>0</v>
      </c>
      <c r="AE163" s="76">
        <f t="shared" si="162"/>
        <v>9890.6566666666677</v>
      </c>
      <c r="AF163" s="76">
        <f t="shared" si="163"/>
        <v>2472.6641666666669</v>
      </c>
      <c r="AG163" s="76">
        <f t="shared" si="152"/>
        <v>1236.3320833333337</v>
      </c>
      <c r="AH163" s="76">
        <f t="shared" si="164"/>
        <v>393.26666666666665</v>
      </c>
      <c r="AI163" s="76">
        <f t="shared" si="165"/>
        <v>13992.919583333336</v>
      </c>
      <c r="AJ163" s="100"/>
      <c r="AK163" s="100"/>
      <c r="AL163" s="100"/>
      <c r="AM163" s="99"/>
      <c r="AN163" s="78">
        <f t="shared" si="134"/>
        <v>0</v>
      </c>
      <c r="AO163" s="99"/>
      <c r="AP163" s="78">
        <f t="shared" si="135"/>
        <v>0</v>
      </c>
      <c r="AQ163" s="78">
        <f t="shared" si="174"/>
        <v>0</v>
      </c>
      <c r="AR163" s="78">
        <f t="shared" si="171"/>
        <v>0</v>
      </c>
      <c r="AS163" s="99"/>
      <c r="AT163" s="78">
        <f t="shared" si="138"/>
        <v>0</v>
      </c>
      <c r="AU163" s="99"/>
      <c r="AV163" s="78">
        <f t="shared" si="139"/>
        <v>0</v>
      </c>
      <c r="AW163" s="77">
        <f t="shared" si="140"/>
        <v>0</v>
      </c>
      <c r="AX163" s="78">
        <f t="shared" si="141"/>
        <v>0</v>
      </c>
      <c r="AY163" s="77">
        <f t="shared" si="142"/>
        <v>0</v>
      </c>
      <c r="AZ163" s="78">
        <f t="shared" si="143"/>
        <v>0</v>
      </c>
      <c r="BA163" s="100"/>
      <c r="BB163" s="177"/>
      <c r="BC163" s="177"/>
      <c r="BD163" s="177"/>
      <c r="BE163" s="78">
        <f t="shared" si="144"/>
        <v>0</v>
      </c>
      <c r="BF163" s="43"/>
      <c r="BG163" s="43"/>
      <c r="BH163" s="43"/>
      <c r="BI163" s="76">
        <f t="shared" si="145"/>
        <v>0</v>
      </c>
      <c r="BJ163" s="101"/>
      <c r="BK163" s="101">
        <f>(O163/18*BJ163)*30%</f>
        <v>0</v>
      </c>
      <c r="BL163" s="101"/>
      <c r="BM163" s="101">
        <f t="shared" si="175"/>
        <v>0</v>
      </c>
      <c r="BN163" s="76">
        <f t="shared" si="173"/>
        <v>2</v>
      </c>
      <c r="BO163" s="76">
        <f t="shared" si="176"/>
        <v>4327.1622916666665</v>
      </c>
      <c r="BP163" s="76"/>
      <c r="BQ163" s="101">
        <f t="shared" si="148"/>
        <v>0</v>
      </c>
      <c r="BR163" s="76">
        <f t="shared" si="149"/>
        <v>4327.1622916666665</v>
      </c>
      <c r="BS163" s="76">
        <f t="shared" si="166"/>
        <v>11520.255416666667</v>
      </c>
      <c r="BT163" s="76">
        <f t="shared" si="167"/>
        <v>0</v>
      </c>
      <c r="BU163" s="76">
        <f t="shared" si="168"/>
        <v>6799.826458333333</v>
      </c>
      <c r="BV163" s="76">
        <f t="shared" si="169"/>
        <v>18320.081875000003</v>
      </c>
      <c r="BW163" s="173">
        <f t="shared" si="170"/>
        <v>219840.98250000004</v>
      </c>
      <c r="BX163" s="3" t="s">
        <v>346</v>
      </c>
    </row>
    <row r="164" spans="1:76" s="136" customFormat="1" ht="19.5" customHeight="1" x14ac:dyDescent="0.3">
      <c r="A164" s="44">
        <v>12</v>
      </c>
      <c r="B164" s="48" t="s">
        <v>117</v>
      </c>
      <c r="C164" s="48" t="s">
        <v>258</v>
      </c>
      <c r="D164" s="43" t="s">
        <v>61</v>
      </c>
      <c r="E164" s="93" t="s">
        <v>164</v>
      </c>
      <c r="F164" s="86">
        <v>90</v>
      </c>
      <c r="G164" s="87">
        <v>43462</v>
      </c>
      <c r="H164" s="87">
        <v>45288</v>
      </c>
      <c r="I164" s="86" t="s">
        <v>185</v>
      </c>
      <c r="J164" s="43">
        <v>1</v>
      </c>
      <c r="K164" s="43" t="s">
        <v>72</v>
      </c>
      <c r="L164" s="89">
        <v>16.05</v>
      </c>
      <c r="M164" s="43">
        <v>5.03</v>
      </c>
      <c r="N164" s="75">
        <v>17697</v>
      </c>
      <c r="O164" s="76">
        <f t="shared" ref="O164:O195" si="177">N164*M164</f>
        <v>89015.91</v>
      </c>
      <c r="P164" s="43">
        <v>0</v>
      </c>
      <c r="Q164" s="43"/>
      <c r="R164" s="43"/>
      <c r="S164" s="43">
        <v>2</v>
      </c>
      <c r="T164" s="43"/>
      <c r="U164" s="43"/>
      <c r="V164" s="70">
        <f t="shared" si="146"/>
        <v>2</v>
      </c>
      <c r="W164" s="70">
        <f t="shared" ref="W164:W195" si="178">SUM(Q164+T164)</f>
        <v>0</v>
      </c>
      <c r="X164" s="70">
        <f t="shared" si="147"/>
        <v>0</v>
      </c>
      <c r="Y164" s="76">
        <f t="shared" si="156"/>
        <v>0</v>
      </c>
      <c r="Z164" s="76">
        <f t="shared" si="157"/>
        <v>0</v>
      </c>
      <c r="AA164" s="76">
        <f t="shared" si="158"/>
        <v>0</v>
      </c>
      <c r="AB164" s="76">
        <f t="shared" si="159"/>
        <v>9890.6566666666677</v>
      </c>
      <c r="AC164" s="76">
        <f t="shared" si="160"/>
        <v>0</v>
      </c>
      <c r="AD164" s="76">
        <f t="shared" si="161"/>
        <v>0</v>
      </c>
      <c r="AE164" s="76">
        <f t="shared" si="162"/>
        <v>9890.6566666666677</v>
      </c>
      <c r="AF164" s="76">
        <f t="shared" si="163"/>
        <v>2472.6641666666669</v>
      </c>
      <c r="AG164" s="76">
        <f t="shared" si="152"/>
        <v>1236.3320833333337</v>
      </c>
      <c r="AH164" s="76">
        <f t="shared" si="164"/>
        <v>393.26666666666665</v>
      </c>
      <c r="AI164" s="76">
        <f t="shared" si="165"/>
        <v>13992.919583333336</v>
      </c>
      <c r="AJ164" s="100"/>
      <c r="AK164" s="100"/>
      <c r="AL164" s="100"/>
      <c r="AM164" s="99"/>
      <c r="AN164" s="78">
        <f t="shared" ref="AN164:AN185" si="179">N164/18*AM164*40%</f>
        <v>0</v>
      </c>
      <c r="AO164" s="99"/>
      <c r="AP164" s="78">
        <f t="shared" ref="AP164:AP185" si="180">N164/18*AO164*50%</f>
        <v>0</v>
      </c>
      <c r="AQ164" s="78">
        <f t="shared" si="174"/>
        <v>0</v>
      </c>
      <c r="AR164" s="78">
        <f t="shared" si="171"/>
        <v>0</v>
      </c>
      <c r="AS164" s="99"/>
      <c r="AT164" s="78">
        <f t="shared" ref="AT164:AT185" si="181">N164/18*AS164*50%</f>
        <v>0</v>
      </c>
      <c r="AU164" s="99"/>
      <c r="AV164" s="78">
        <f t="shared" ref="AV164:AV185" si="182">N164/18*AU164*40%</f>
        <v>0</v>
      </c>
      <c r="AW164" s="77">
        <f t="shared" ref="AW164:AW185" si="183">AS164+AU164</f>
        <v>0</v>
      </c>
      <c r="AX164" s="78">
        <f t="shared" ref="AX164:AX185" si="184">AT164+AV164</f>
        <v>0</v>
      </c>
      <c r="AY164" s="77">
        <f t="shared" ref="AY164:AY185" si="185">AQ164+AW164</f>
        <v>0</v>
      </c>
      <c r="AZ164" s="78">
        <f t="shared" ref="AZ164:AZ185" si="186">AR164+AX164</f>
        <v>0</v>
      </c>
      <c r="BA164" s="100"/>
      <c r="BB164" s="177"/>
      <c r="BC164" s="177"/>
      <c r="BD164" s="177"/>
      <c r="BE164" s="78">
        <f t="shared" ref="BE164:BE185" si="187">SUM(N164*BB164)*50%+(N164*BC164)*60%+(N164*BD164)*60%</f>
        <v>0</v>
      </c>
      <c r="BF164" s="43"/>
      <c r="BG164" s="43"/>
      <c r="BH164" s="43"/>
      <c r="BI164" s="76">
        <f t="shared" ref="BI164:BI185" si="188">SUM(N164*BF164*20%)+(N164*BG164)*30%</f>
        <v>0</v>
      </c>
      <c r="BJ164" s="101"/>
      <c r="BK164" s="101">
        <f>(O164/18*BJ164)*30%</f>
        <v>0</v>
      </c>
      <c r="BL164" s="101"/>
      <c r="BM164" s="101">
        <f t="shared" si="175"/>
        <v>0</v>
      </c>
      <c r="BN164" s="76">
        <f t="shared" si="173"/>
        <v>2</v>
      </c>
      <c r="BO164" s="76">
        <f t="shared" si="176"/>
        <v>4327.1622916666665</v>
      </c>
      <c r="BP164" s="76"/>
      <c r="BQ164" s="101">
        <f t="shared" si="148"/>
        <v>0</v>
      </c>
      <c r="BR164" s="76">
        <f t="shared" si="149"/>
        <v>4327.1622916666665</v>
      </c>
      <c r="BS164" s="76">
        <f t="shared" si="166"/>
        <v>11520.255416666667</v>
      </c>
      <c r="BT164" s="76">
        <f t="shared" si="167"/>
        <v>0</v>
      </c>
      <c r="BU164" s="76">
        <f t="shared" si="168"/>
        <v>6799.826458333333</v>
      </c>
      <c r="BV164" s="76">
        <f t="shared" si="169"/>
        <v>18320.081875000003</v>
      </c>
      <c r="BW164" s="173">
        <f t="shared" si="170"/>
        <v>219840.98250000004</v>
      </c>
      <c r="BX164" s="3" t="s">
        <v>346</v>
      </c>
    </row>
    <row r="165" spans="1:76" s="136" customFormat="1" ht="19.5" customHeight="1" x14ac:dyDescent="0.3">
      <c r="A165" s="156">
        <v>13</v>
      </c>
      <c r="B165" s="48" t="s">
        <v>117</v>
      </c>
      <c r="C165" s="48" t="s">
        <v>168</v>
      </c>
      <c r="D165" s="43" t="s">
        <v>61</v>
      </c>
      <c r="E165" s="93" t="s">
        <v>164</v>
      </c>
      <c r="F165" s="86">
        <v>90</v>
      </c>
      <c r="G165" s="87">
        <v>43462</v>
      </c>
      <c r="H165" s="87">
        <v>45288</v>
      </c>
      <c r="I165" s="86" t="s">
        <v>185</v>
      </c>
      <c r="J165" s="43">
        <v>1</v>
      </c>
      <c r="K165" s="43" t="s">
        <v>72</v>
      </c>
      <c r="L165" s="89">
        <v>16.05</v>
      </c>
      <c r="M165" s="43">
        <v>5.03</v>
      </c>
      <c r="N165" s="75">
        <v>17697</v>
      </c>
      <c r="O165" s="76">
        <f t="shared" si="177"/>
        <v>89015.91</v>
      </c>
      <c r="P165" s="43"/>
      <c r="Q165" s="43"/>
      <c r="R165" s="43"/>
      <c r="S165" s="43">
        <v>16</v>
      </c>
      <c r="T165" s="43"/>
      <c r="U165" s="43"/>
      <c r="V165" s="70">
        <f t="shared" ref="V165:V185" si="189">SUM(P165+S165)</f>
        <v>16</v>
      </c>
      <c r="W165" s="70">
        <f t="shared" si="178"/>
        <v>0</v>
      </c>
      <c r="X165" s="70">
        <f t="shared" ref="X165:X185" si="190">SUM(R165+U165)</f>
        <v>0</v>
      </c>
      <c r="Y165" s="76">
        <f t="shared" si="156"/>
        <v>0</v>
      </c>
      <c r="Z165" s="76">
        <f t="shared" si="157"/>
        <v>0</v>
      </c>
      <c r="AA165" s="76">
        <f t="shared" si="158"/>
        <v>0</v>
      </c>
      <c r="AB165" s="76">
        <f t="shared" si="159"/>
        <v>79125.253333333341</v>
      </c>
      <c r="AC165" s="76">
        <f t="shared" si="160"/>
        <v>0</v>
      </c>
      <c r="AD165" s="76">
        <f t="shared" si="161"/>
        <v>0</v>
      </c>
      <c r="AE165" s="76">
        <f t="shared" si="162"/>
        <v>79125.253333333341</v>
      </c>
      <c r="AF165" s="76">
        <f t="shared" si="163"/>
        <v>19781.313333333335</v>
      </c>
      <c r="AG165" s="76">
        <f t="shared" si="152"/>
        <v>9890.6566666666695</v>
      </c>
      <c r="AH165" s="76">
        <f t="shared" si="164"/>
        <v>3146.1333333333332</v>
      </c>
      <c r="AI165" s="76">
        <f t="shared" si="165"/>
        <v>111943.35666666669</v>
      </c>
      <c r="AJ165" s="82"/>
      <c r="AK165" s="82"/>
      <c r="AL165" s="82"/>
      <c r="AM165" s="99">
        <v>8</v>
      </c>
      <c r="AN165" s="78">
        <f t="shared" si="179"/>
        <v>3146.1333333333332</v>
      </c>
      <c r="AO165" s="99"/>
      <c r="AP165" s="78">
        <f t="shared" si="180"/>
        <v>0</v>
      </c>
      <c r="AQ165" s="78">
        <f t="shared" si="174"/>
        <v>8</v>
      </c>
      <c r="AR165" s="78">
        <f t="shared" si="171"/>
        <v>3146.1333333333332</v>
      </c>
      <c r="AS165" s="99"/>
      <c r="AT165" s="78">
        <f t="shared" si="181"/>
        <v>0</v>
      </c>
      <c r="AU165" s="99"/>
      <c r="AV165" s="78">
        <f t="shared" si="182"/>
        <v>0</v>
      </c>
      <c r="AW165" s="77">
        <f t="shared" si="183"/>
        <v>0</v>
      </c>
      <c r="AX165" s="78">
        <f t="shared" si="184"/>
        <v>0</v>
      </c>
      <c r="AY165" s="77">
        <f t="shared" si="185"/>
        <v>8</v>
      </c>
      <c r="AZ165" s="78">
        <f t="shared" si="186"/>
        <v>3146.1333333333332</v>
      </c>
      <c r="BA165" s="100" t="s">
        <v>379</v>
      </c>
      <c r="BB165" s="177">
        <v>0.5</v>
      </c>
      <c r="BC165" s="177"/>
      <c r="BD165" s="177"/>
      <c r="BE165" s="78">
        <f t="shared" si="187"/>
        <v>4424.25</v>
      </c>
      <c r="BF165" s="43"/>
      <c r="BG165" s="43"/>
      <c r="BH165" s="43"/>
      <c r="BI165" s="76">
        <f t="shared" si="188"/>
        <v>0</v>
      </c>
      <c r="BJ165" s="76">
        <f t="shared" ref="BJ165:BJ172" si="191">V165+W165+X165</f>
        <v>16</v>
      </c>
      <c r="BK165" s="76">
        <f t="shared" ref="BK165:BK184" si="192">(O165/18*BJ165)*1.25*30%</f>
        <v>29671.97</v>
      </c>
      <c r="BL165" s="101"/>
      <c r="BM165" s="101">
        <f t="shared" si="175"/>
        <v>0</v>
      </c>
      <c r="BN165" s="76">
        <f t="shared" si="173"/>
        <v>16</v>
      </c>
      <c r="BO165" s="76">
        <f t="shared" si="176"/>
        <v>34617.298333333332</v>
      </c>
      <c r="BP165" s="76"/>
      <c r="BQ165" s="101">
        <f t="shared" ref="BQ165:BQ185" si="193">7079/18*BP165</f>
        <v>0</v>
      </c>
      <c r="BR165" s="76">
        <f t="shared" ref="BR165:BR185" si="194">AJ165+AK165+AL165+AZ165+BE165+BI165+BK165+BM165+BO165+BQ165</f>
        <v>71859.651666666672</v>
      </c>
      <c r="BS165" s="76">
        <f t="shared" si="166"/>
        <v>92162.043333333335</v>
      </c>
      <c r="BT165" s="76">
        <f t="shared" si="167"/>
        <v>37242.353333333333</v>
      </c>
      <c r="BU165" s="76">
        <f t="shared" si="168"/>
        <v>54398.611666666664</v>
      </c>
      <c r="BV165" s="76">
        <f t="shared" si="169"/>
        <v>183803.00833333336</v>
      </c>
      <c r="BW165" s="173">
        <f t="shared" si="170"/>
        <v>2205636.1000000006</v>
      </c>
      <c r="BX165" s="3" t="s">
        <v>270</v>
      </c>
    </row>
    <row r="166" spans="1:76" s="136" customFormat="1" ht="19.5" customHeight="1" x14ac:dyDescent="0.3">
      <c r="A166" s="44">
        <v>14</v>
      </c>
      <c r="B166" s="48" t="s">
        <v>117</v>
      </c>
      <c r="C166" s="91" t="s">
        <v>449</v>
      </c>
      <c r="D166" s="43" t="s">
        <v>61</v>
      </c>
      <c r="E166" s="93" t="s">
        <v>164</v>
      </c>
      <c r="F166" s="86">
        <v>90</v>
      </c>
      <c r="G166" s="87">
        <v>43462</v>
      </c>
      <c r="H166" s="87">
        <v>45288</v>
      </c>
      <c r="I166" s="86" t="s">
        <v>185</v>
      </c>
      <c r="J166" s="43">
        <v>1</v>
      </c>
      <c r="K166" s="43" t="s">
        <v>72</v>
      </c>
      <c r="L166" s="89">
        <v>16.05</v>
      </c>
      <c r="M166" s="43">
        <v>5.03</v>
      </c>
      <c r="N166" s="108">
        <v>17697</v>
      </c>
      <c r="O166" s="76">
        <f t="shared" si="177"/>
        <v>89015.91</v>
      </c>
      <c r="P166" s="43"/>
      <c r="Q166" s="43"/>
      <c r="R166" s="43"/>
      <c r="S166" s="43">
        <v>1</v>
      </c>
      <c r="T166" s="200"/>
      <c r="U166" s="43"/>
      <c r="V166" s="70">
        <f t="shared" si="189"/>
        <v>1</v>
      </c>
      <c r="W166" s="70">
        <f t="shared" si="178"/>
        <v>0</v>
      </c>
      <c r="X166" s="70">
        <f t="shared" si="190"/>
        <v>0</v>
      </c>
      <c r="Y166" s="76">
        <f t="shared" si="156"/>
        <v>0</v>
      </c>
      <c r="Z166" s="76">
        <f t="shared" si="157"/>
        <v>0</v>
      </c>
      <c r="AA166" s="76">
        <f t="shared" si="158"/>
        <v>0</v>
      </c>
      <c r="AB166" s="76">
        <f t="shared" si="159"/>
        <v>4945.3283333333338</v>
      </c>
      <c r="AC166" s="76">
        <f t="shared" si="160"/>
        <v>0</v>
      </c>
      <c r="AD166" s="76">
        <f t="shared" si="161"/>
        <v>0</v>
      </c>
      <c r="AE166" s="76">
        <f t="shared" si="162"/>
        <v>4945.3283333333338</v>
      </c>
      <c r="AF166" s="76">
        <f t="shared" si="163"/>
        <v>1236.3320833333335</v>
      </c>
      <c r="AG166" s="101">
        <f t="shared" si="152"/>
        <v>618.16604166666684</v>
      </c>
      <c r="AH166" s="76">
        <f t="shared" si="164"/>
        <v>196.63333333333333</v>
      </c>
      <c r="AI166" s="76">
        <f t="shared" si="165"/>
        <v>6996.459791666668</v>
      </c>
      <c r="AJ166" s="100"/>
      <c r="AK166" s="100"/>
      <c r="AL166" s="100"/>
      <c r="AM166" s="99"/>
      <c r="AN166" s="78">
        <f t="shared" si="179"/>
        <v>0</v>
      </c>
      <c r="AO166" s="99"/>
      <c r="AP166" s="78">
        <f t="shared" si="180"/>
        <v>0</v>
      </c>
      <c r="AQ166" s="78">
        <f t="shared" si="174"/>
        <v>0</v>
      </c>
      <c r="AR166" s="78">
        <f t="shared" si="171"/>
        <v>0</v>
      </c>
      <c r="AS166" s="99"/>
      <c r="AT166" s="78">
        <f t="shared" si="181"/>
        <v>0</v>
      </c>
      <c r="AU166" s="99"/>
      <c r="AV166" s="78">
        <f t="shared" si="182"/>
        <v>0</v>
      </c>
      <c r="AW166" s="77">
        <f t="shared" si="183"/>
        <v>0</v>
      </c>
      <c r="AX166" s="78">
        <f t="shared" si="184"/>
        <v>0</v>
      </c>
      <c r="AY166" s="77">
        <f t="shared" si="185"/>
        <v>0</v>
      </c>
      <c r="AZ166" s="78">
        <f t="shared" si="186"/>
        <v>0</v>
      </c>
      <c r="BA166" s="100"/>
      <c r="BB166" s="177"/>
      <c r="BC166" s="177"/>
      <c r="BD166" s="177"/>
      <c r="BE166" s="78">
        <f t="shared" si="187"/>
        <v>0</v>
      </c>
      <c r="BF166" s="43"/>
      <c r="BG166" s="43"/>
      <c r="BH166" s="43"/>
      <c r="BI166" s="76">
        <f t="shared" si="188"/>
        <v>0</v>
      </c>
      <c r="BJ166" s="76">
        <f t="shared" si="191"/>
        <v>1</v>
      </c>
      <c r="BK166" s="76">
        <f t="shared" si="192"/>
        <v>1854.4981250000001</v>
      </c>
      <c r="BL166" s="101"/>
      <c r="BM166" s="101">
        <f t="shared" si="175"/>
        <v>0</v>
      </c>
      <c r="BN166" s="76">
        <f t="shared" si="173"/>
        <v>1</v>
      </c>
      <c r="BO166" s="76">
        <f t="shared" si="176"/>
        <v>2163.5811458333333</v>
      </c>
      <c r="BP166" s="76"/>
      <c r="BQ166" s="101">
        <f t="shared" si="193"/>
        <v>0</v>
      </c>
      <c r="BR166" s="76">
        <f t="shared" si="194"/>
        <v>4018.0792708333333</v>
      </c>
      <c r="BS166" s="76">
        <f t="shared" si="166"/>
        <v>5760.1277083333334</v>
      </c>
      <c r="BT166" s="76">
        <f t="shared" si="167"/>
        <v>1854.4981250000001</v>
      </c>
      <c r="BU166" s="76">
        <f t="shared" si="168"/>
        <v>3399.9132291666665</v>
      </c>
      <c r="BV166" s="76">
        <f t="shared" si="169"/>
        <v>11014.539062500002</v>
      </c>
      <c r="BW166" s="173">
        <f t="shared" si="170"/>
        <v>132174.46875000003</v>
      </c>
      <c r="BX166" s="3" t="s">
        <v>265</v>
      </c>
    </row>
    <row r="167" spans="1:76" s="3" customFormat="1" ht="19.5" customHeight="1" x14ac:dyDescent="0.3">
      <c r="A167" s="156">
        <v>15</v>
      </c>
      <c r="B167" s="48" t="s">
        <v>117</v>
      </c>
      <c r="C167" s="91" t="s">
        <v>448</v>
      </c>
      <c r="D167" s="43" t="s">
        <v>61</v>
      </c>
      <c r="E167" s="93" t="s">
        <v>164</v>
      </c>
      <c r="F167" s="86">
        <v>90</v>
      </c>
      <c r="G167" s="87">
        <v>43462</v>
      </c>
      <c r="H167" s="87">
        <v>45288</v>
      </c>
      <c r="I167" s="86" t="s">
        <v>185</v>
      </c>
      <c r="J167" s="43">
        <v>1</v>
      </c>
      <c r="K167" s="43" t="s">
        <v>72</v>
      </c>
      <c r="L167" s="89">
        <v>16.05</v>
      </c>
      <c r="M167" s="43">
        <v>5.03</v>
      </c>
      <c r="N167" s="108">
        <v>17697</v>
      </c>
      <c r="O167" s="76">
        <f t="shared" si="177"/>
        <v>89015.91</v>
      </c>
      <c r="P167" s="43"/>
      <c r="Q167" s="43"/>
      <c r="R167" s="43"/>
      <c r="S167" s="43">
        <v>1</v>
      </c>
      <c r="T167" s="200"/>
      <c r="U167" s="43"/>
      <c r="V167" s="70">
        <f t="shared" si="189"/>
        <v>1</v>
      </c>
      <c r="W167" s="70">
        <f t="shared" si="178"/>
        <v>0</v>
      </c>
      <c r="X167" s="70">
        <f t="shared" si="190"/>
        <v>0</v>
      </c>
      <c r="Y167" s="76">
        <f t="shared" si="156"/>
        <v>0</v>
      </c>
      <c r="Z167" s="76">
        <f t="shared" si="157"/>
        <v>0</v>
      </c>
      <c r="AA167" s="76">
        <f t="shared" si="158"/>
        <v>0</v>
      </c>
      <c r="AB167" s="76">
        <f t="shared" si="159"/>
        <v>4945.3283333333338</v>
      </c>
      <c r="AC167" s="76">
        <f t="shared" si="160"/>
        <v>0</v>
      </c>
      <c r="AD167" s="76">
        <f t="shared" si="161"/>
        <v>0</v>
      </c>
      <c r="AE167" s="76">
        <f t="shared" si="162"/>
        <v>4945.3283333333338</v>
      </c>
      <c r="AF167" s="76">
        <f t="shared" si="163"/>
        <v>1236.3320833333335</v>
      </c>
      <c r="AG167" s="101">
        <f t="shared" si="152"/>
        <v>618.16604166666684</v>
      </c>
      <c r="AH167" s="76">
        <f t="shared" si="164"/>
        <v>196.63333333333333</v>
      </c>
      <c r="AI167" s="76">
        <f t="shared" si="165"/>
        <v>6996.459791666668</v>
      </c>
      <c r="AJ167" s="100"/>
      <c r="AK167" s="100"/>
      <c r="AL167" s="100"/>
      <c r="AM167" s="99"/>
      <c r="AN167" s="78">
        <f t="shared" si="179"/>
        <v>0</v>
      </c>
      <c r="AO167" s="99"/>
      <c r="AP167" s="78">
        <f t="shared" si="180"/>
        <v>0</v>
      </c>
      <c r="AQ167" s="78">
        <f t="shared" si="174"/>
        <v>0</v>
      </c>
      <c r="AR167" s="78">
        <f t="shared" si="171"/>
        <v>0</v>
      </c>
      <c r="AS167" s="99"/>
      <c r="AT167" s="78">
        <f t="shared" si="181"/>
        <v>0</v>
      </c>
      <c r="AU167" s="99"/>
      <c r="AV167" s="78">
        <f t="shared" si="182"/>
        <v>0</v>
      </c>
      <c r="AW167" s="77">
        <f t="shared" si="183"/>
        <v>0</v>
      </c>
      <c r="AX167" s="78">
        <f t="shared" si="184"/>
        <v>0</v>
      </c>
      <c r="AY167" s="77">
        <f t="shared" si="185"/>
        <v>0</v>
      </c>
      <c r="AZ167" s="78">
        <f t="shared" si="186"/>
        <v>0</v>
      </c>
      <c r="BA167" s="100"/>
      <c r="BB167" s="177"/>
      <c r="BC167" s="177"/>
      <c r="BD167" s="177"/>
      <c r="BE167" s="78">
        <f t="shared" si="187"/>
        <v>0</v>
      </c>
      <c r="BF167" s="43"/>
      <c r="BG167" s="43"/>
      <c r="BH167" s="43"/>
      <c r="BI167" s="76">
        <f t="shared" si="188"/>
        <v>0</v>
      </c>
      <c r="BJ167" s="76">
        <f t="shared" si="191"/>
        <v>1</v>
      </c>
      <c r="BK167" s="76">
        <f t="shared" si="192"/>
        <v>1854.4981250000001</v>
      </c>
      <c r="BL167" s="101"/>
      <c r="BM167" s="101">
        <f t="shared" si="175"/>
        <v>0</v>
      </c>
      <c r="BN167" s="76">
        <f t="shared" si="173"/>
        <v>1</v>
      </c>
      <c r="BO167" s="76">
        <f t="shared" si="176"/>
        <v>2163.5811458333333</v>
      </c>
      <c r="BP167" s="76"/>
      <c r="BQ167" s="101">
        <f t="shared" si="193"/>
        <v>0</v>
      </c>
      <c r="BR167" s="76">
        <f t="shared" si="194"/>
        <v>4018.0792708333333</v>
      </c>
      <c r="BS167" s="76">
        <f t="shared" si="166"/>
        <v>5760.1277083333334</v>
      </c>
      <c r="BT167" s="76">
        <f t="shared" si="167"/>
        <v>1854.4981250000001</v>
      </c>
      <c r="BU167" s="76">
        <f t="shared" si="168"/>
        <v>3399.9132291666665</v>
      </c>
      <c r="BV167" s="76">
        <f t="shared" si="169"/>
        <v>11014.539062500002</v>
      </c>
      <c r="BW167" s="173">
        <f t="shared" si="170"/>
        <v>132174.46875000003</v>
      </c>
      <c r="BX167" s="3" t="s">
        <v>265</v>
      </c>
    </row>
    <row r="168" spans="1:76" s="3" customFormat="1" ht="19.5" customHeight="1" x14ac:dyDescent="0.3">
      <c r="A168" s="44">
        <v>16</v>
      </c>
      <c r="B168" s="75" t="s">
        <v>300</v>
      </c>
      <c r="C168" s="72" t="s">
        <v>218</v>
      </c>
      <c r="D168" s="70" t="s">
        <v>236</v>
      </c>
      <c r="E168" s="71" t="s">
        <v>301</v>
      </c>
      <c r="F168" s="86"/>
      <c r="G168" s="87"/>
      <c r="H168" s="87"/>
      <c r="I168" s="86"/>
      <c r="J168" s="70" t="s">
        <v>65</v>
      </c>
      <c r="K168" s="70" t="s">
        <v>83</v>
      </c>
      <c r="L168" s="74">
        <v>1</v>
      </c>
      <c r="M168" s="70">
        <v>3.36</v>
      </c>
      <c r="N168" s="75">
        <v>17697</v>
      </c>
      <c r="O168" s="76">
        <f t="shared" si="177"/>
        <v>59461.919999999998</v>
      </c>
      <c r="P168" s="70"/>
      <c r="Q168" s="70"/>
      <c r="R168" s="70"/>
      <c r="S168" s="70">
        <v>4</v>
      </c>
      <c r="T168" s="70">
        <v>15</v>
      </c>
      <c r="U168" s="70"/>
      <c r="V168" s="70">
        <f t="shared" si="189"/>
        <v>4</v>
      </c>
      <c r="W168" s="70">
        <f t="shared" si="178"/>
        <v>15</v>
      </c>
      <c r="X168" s="70">
        <f t="shared" si="190"/>
        <v>0</v>
      </c>
      <c r="Y168" s="76">
        <f t="shared" si="156"/>
        <v>0</v>
      </c>
      <c r="Z168" s="76">
        <f t="shared" si="157"/>
        <v>0</v>
      </c>
      <c r="AA168" s="76">
        <f t="shared" si="158"/>
        <v>0</v>
      </c>
      <c r="AB168" s="76">
        <f t="shared" si="159"/>
        <v>13213.76</v>
      </c>
      <c r="AC168" s="76">
        <f t="shared" si="160"/>
        <v>49551.6</v>
      </c>
      <c r="AD168" s="76">
        <f t="shared" si="161"/>
        <v>0</v>
      </c>
      <c r="AE168" s="76">
        <f t="shared" si="162"/>
        <v>62765.36</v>
      </c>
      <c r="AF168" s="76">
        <f t="shared" si="163"/>
        <v>15691.34</v>
      </c>
      <c r="AG168" s="76">
        <f t="shared" si="152"/>
        <v>7845.67</v>
      </c>
      <c r="AH168" s="76">
        <f t="shared" si="164"/>
        <v>3736.0333333333338</v>
      </c>
      <c r="AI168" s="76">
        <f t="shared" si="165"/>
        <v>90038.403333333335</v>
      </c>
      <c r="AJ168" s="82"/>
      <c r="AK168" s="82"/>
      <c r="AL168" s="82"/>
      <c r="AM168" s="83"/>
      <c r="AN168" s="78">
        <f t="shared" si="179"/>
        <v>0</v>
      </c>
      <c r="AO168" s="83">
        <v>4</v>
      </c>
      <c r="AP168" s="78">
        <f t="shared" si="180"/>
        <v>1966.3333333333333</v>
      </c>
      <c r="AQ168" s="78">
        <f t="shared" si="174"/>
        <v>4</v>
      </c>
      <c r="AR168" s="78">
        <f t="shared" si="171"/>
        <v>1966.3333333333333</v>
      </c>
      <c r="AS168" s="83">
        <v>15</v>
      </c>
      <c r="AT168" s="78">
        <f t="shared" si="181"/>
        <v>7373.75</v>
      </c>
      <c r="AU168" s="78"/>
      <c r="AV168" s="78">
        <f t="shared" si="182"/>
        <v>0</v>
      </c>
      <c r="AW168" s="77">
        <f t="shared" si="183"/>
        <v>15</v>
      </c>
      <c r="AX168" s="78">
        <f t="shared" si="184"/>
        <v>7373.75</v>
      </c>
      <c r="AY168" s="77">
        <f t="shared" si="185"/>
        <v>19</v>
      </c>
      <c r="AZ168" s="78">
        <f t="shared" si="186"/>
        <v>9340.0833333333339</v>
      </c>
      <c r="BA168" s="84" t="s">
        <v>380</v>
      </c>
      <c r="BB168" s="85"/>
      <c r="BC168" s="85">
        <v>0.5</v>
      </c>
      <c r="BD168" s="85"/>
      <c r="BE168" s="78">
        <f t="shared" si="187"/>
        <v>5309.0999999999995</v>
      </c>
      <c r="BF168" s="70"/>
      <c r="BG168" s="70"/>
      <c r="BH168" s="70"/>
      <c r="BI168" s="76">
        <f t="shared" si="188"/>
        <v>0</v>
      </c>
      <c r="BJ168" s="76">
        <f t="shared" si="191"/>
        <v>19</v>
      </c>
      <c r="BK168" s="76">
        <f t="shared" si="192"/>
        <v>23537.01</v>
      </c>
      <c r="BL168" s="76"/>
      <c r="BM168" s="76"/>
      <c r="BN168" s="76"/>
      <c r="BO168" s="76"/>
      <c r="BP168" s="76"/>
      <c r="BQ168" s="101">
        <f t="shared" si="193"/>
        <v>0</v>
      </c>
      <c r="BR168" s="76">
        <f t="shared" si="194"/>
        <v>38186.193333333329</v>
      </c>
      <c r="BS168" s="76">
        <f t="shared" si="166"/>
        <v>74347.063333333339</v>
      </c>
      <c r="BT168" s="76">
        <f t="shared" si="167"/>
        <v>38186.193333333329</v>
      </c>
      <c r="BU168" s="76">
        <f t="shared" si="168"/>
        <v>15691.34</v>
      </c>
      <c r="BV168" s="76">
        <f t="shared" si="169"/>
        <v>128224.59666666666</v>
      </c>
      <c r="BW168" s="173">
        <f t="shared" si="170"/>
        <v>1538695.16</v>
      </c>
      <c r="BX168" s="1"/>
    </row>
    <row r="169" spans="1:76" s="136" customFormat="1" ht="19.5" customHeight="1" x14ac:dyDescent="0.3">
      <c r="A169" s="156">
        <v>17</v>
      </c>
      <c r="B169" s="69" t="s">
        <v>371</v>
      </c>
      <c r="C169" s="69" t="s">
        <v>372</v>
      </c>
      <c r="D169" s="70" t="s">
        <v>373</v>
      </c>
      <c r="E169" s="69" t="s">
        <v>374</v>
      </c>
      <c r="F169" s="198"/>
      <c r="G169" s="87"/>
      <c r="H169" s="87"/>
      <c r="I169" s="86"/>
      <c r="J169" s="70" t="s">
        <v>65</v>
      </c>
      <c r="K169" s="70" t="s">
        <v>83</v>
      </c>
      <c r="L169" s="74">
        <v>7.0000000000000007E-2</v>
      </c>
      <c r="M169" s="70">
        <v>3.32</v>
      </c>
      <c r="N169" s="75">
        <v>17697</v>
      </c>
      <c r="O169" s="76">
        <f t="shared" si="177"/>
        <v>58754.039999999994</v>
      </c>
      <c r="P169" s="70">
        <v>15</v>
      </c>
      <c r="Q169" s="70"/>
      <c r="R169" s="70"/>
      <c r="S169" s="70"/>
      <c r="T169" s="70"/>
      <c r="U169" s="70"/>
      <c r="V169" s="70">
        <f t="shared" si="189"/>
        <v>15</v>
      </c>
      <c r="W169" s="70">
        <f t="shared" si="178"/>
        <v>0</v>
      </c>
      <c r="X169" s="70">
        <f t="shared" si="190"/>
        <v>0</v>
      </c>
      <c r="Y169" s="76">
        <f t="shared" si="156"/>
        <v>48961.69999999999</v>
      </c>
      <c r="Z169" s="76">
        <f t="shared" si="157"/>
        <v>0</v>
      </c>
      <c r="AA169" s="76">
        <f t="shared" si="158"/>
        <v>0</v>
      </c>
      <c r="AB169" s="76">
        <f t="shared" si="159"/>
        <v>0</v>
      </c>
      <c r="AC169" s="76">
        <f t="shared" si="160"/>
        <v>0</v>
      </c>
      <c r="AD169" s="76">
        <f t="shared" si="161"/>
        <v>0</v>
      </c>
      <c r="AE169" s="76">
        <f t="shared" si="162"/>
        <v>48961.69999999999</v>
      </c>
      <c r="AF169" s="76">
        <f t="shared" si="163"/>
        <v>12240.424999999997</v>
      </c>
      <c r="AG169" s="76">
        <f t="shared" si="152"/>
        <v>6120.2124999999987</v>
      </c>
      <c r="AH169" s="76">
        <f t="shared" si="164"/>
        <v>0</v>
      </c>
      <c r="AI169" s="76">
        <f t="shared" si="165"/>
        <v>67322.337499999994</v>
      </c>
      <c r="AJ169" s="82"/>
      <c r="AK169" s="82"/>
      <c r="AL169" s="82"/>
      <c r="AM169" s="83">
        <v>15</v>
      </c>
      <c r="AN169" s="78">
        <f t="shared" si="179"/>
        <v>5899</v>
      </c>
      <c r="AO169" s="83"/>
      <c r="AP169" s="78">
        <f t="shared" si="180"/>
        <v>0</v>
      </c>
      <c r="AQ169" s="78">
        <f t="shared" si="174"/>
        <v>15</v>
      </c>
      <c r="AR169" s="78">
        <f t="shared" si="171"/>
        <v>5899</v>
      </c>
      <c r="AS169" s="83"/>
      <c r="AT169" s="78">
        <f t="shared" si="181"/>
        <v>0</v>
      </c>
      <c r="AU169" s="83"/>
      <c r="AV169" s="78">
        <f t="shared" si="182"/>
        <v>0</v>
      </c>
      <c r="AW169" s="77">
        <f t="shared" si="183"/>
        <v>0</v>
      </c>
      <c r="AX169" s="78">
        <f t="shared" si="184"/>
        <v>0</v>
      </c>
      <c r="AY169" s="77">
        <f t="shared" si="185"/>
        <v>15</v>
      </c>
      <c r="AZ169" s="78">
        <f t="shared" si="186"/>
        <v>5899</v>
      </c>
      <c r="BA169" s="84" t="s">
        <v>199</v>
      </c>
      <c r="BB169" s="85">
        <v>1</v>
      </c>
      <c r="BC169" s="85"/>
      <c r="BD169" s="85"/>
      <c r="BE169" s="78">
        <f t="shared" si="187"/>
        <v>8848.5</v>
      </c>
      <c r="BF169" s="70"/>
      <c r="BG169" s="70"/>
      <c r="BH169" s="70"/>
      <c r="BI169" s="76">
        <f t="shared" si="188"/>
        <v>0</v>
      </c>
      <c r="BJ169" s="76">
        <f t="shared" si="191"/>
        <v>15</v>
      </c>
      <c r="BK169" s="76">
        <f t="shared" si="192"/>
        <v>18360.637499999993</v>
      </c>
      <c r="BL169" s="76"/>
      <c r="BM169" s="76">
        <f>(O169/18*BL169)*30%</f>
        <v>0</v>
      </c>
      <c r="BN169" s="76">
        <f t="shared" si="173"/>
        <v>15</v>
      </c>
      <c r="BO169" s="76">
        <v>0</v>
      </c>
      <c r="BP169" s="101">
        <v>15</v>
      </c>
      <c r="BQ169" s="101">
        <f t="shared" si="193"/>
        <v>5899.166666666667</v>
      </c>
      <c r="BR169" s="76">
        <f t="shared" si="194"/>
        <v>39007.304166666661</v>
      </c>
      <c r="BS169" s="76">
        <f t="shared" si="166"/>
        <v>60981.079166666656</v>
      </c>
      <c r="BT169" s="76">
        <f t="shared" si="167"/>
        <v>33108.137499999997</v>
      </c>
      <c r="BU169" s="76">
        <f t="shared" si="168"/>
        <v>12240.424999999997</v>
      </c>
      <c r="BV169" s="76">
        <f t="shared" si="169"/>
        <v>106329.64166666666</v>
      </c>
      <c r="BW169" s="173">
        <f t="shared" si="170"/>
        <v>1275955.7</v>
      </c>
      <c r="BX169" s="7" t="s">
        <v>333</v>
      </c>
    </row>
    <row r="170" spans="1:76" s="129" customFormat="1" ht="19.5" customHeight="1" x14ac:dyDescent="0.3">
      <c r="A170" s="79">
        <v>1</v>
      </c>
      <c r="B170" s="69" t="s">
        <v>371</v>
      </c>
      <c r="C170" s="69" t="s">
        <v>222</v>
      </c>
      <c r="D170" s="70" t="s">
        <v>373</v>
      </c>
      <c r="E170" s="69" t="s">
        <v>374</v>
      </c>
      <c r="F170" s="179"/>
      <c r="G170" s="199"/>
      <c r="H170" s="199"/>
      <c r="I170" s="179"/>
      <c r="J170" s="70" t="s">
        <v>65</v>
      </c>
      <c r="K170" s="70" t="s">
        <v>83</v>
      </c>
      <c r="L170" s="74">
        <v>7.0000000000000007E-2</v>
      </c>
      <c r="M170" s="74">
        <v>3.32</v>
      </c>
      <c r="N170" s="108">
        <v>17697</v>
      </c>
      <c r="O170" s="76">
        <f t="shared" si="177"/>
        <v>58754.039999999994</v>
      </c>
      <c r="P170" s="70">
        <v>1</v>
      </c>
      <c r="Q170" s="70"/>
      <c r="R170" s="70"/>
      <c r="S170" s="70"/>
      <c r="T170" s="70"/>
      <c r="U170" s="70"/>
      <c r="V170" s="70">
        <f t="shared" si="189"/>
        <v>1</v>
      </c>
      <c r="W170" s="70">
        <f t="shared" si="178"/>
        <v>0</v>
      </c>
      <c r="X170" s="70">
        <f t="shared" si="190"/>
        <v>0</v>
      </c>
      <c r="Y170" s="76">
        <f t="shared" si="156"/>
        <v>3264.1133333333328</v>
      </c>
      <c r="Z170" s="76">
        <f t="shared" si="157"/>
        <v>0</v>
      </c>
      <c r="AA170" s="76">
        <f t="shared" si="158"/>
        <v>0</v>
      </c>
      <c r="AB170" s="76">
        <f t="shared" si="159"/>
        <v>0</v>
      </c>
      <c r="AC170" s="76">
        <f t="shared" si="160"/>
        <v>0</v>
      </c>
      <c r="AD170" s="76">
        <f t="shared" si="161"/>
        <v>0</v>
      </c>
      <c r="AE170" s="76">
        <f t="shared" si="162"/>
        <v>3264.1133333333328</v>
      </c>
      <c r="AF170" s="76">
        <f t="shared" si="163"/>
        <v>816.02833333333319</v>
      </c>
      <c r="AG170" s="101"/>
      <c r="AH170" s="76">
        <f t="shared" si="164"/>
        <v>0</v>
      </c>
      <c r="AI170" s="76">
        <f t="shared" si="165"/>
        <v>4080.141666666666</v>
      </c>
      <c r="AJ170" s="84"/>
      <c r="AK170" s="84"/>
      <c r="AL170" s="84"/>
      <c r="AM170" s="83"/>
      <c r="AN170" s="78">
        <f t="shared" si="179"/>
        <v>0</v>
      </c>
      <c r="AO170" s="83"/>
      <c r="AP170" s="78">
        <f t="shared" si="180"/>
        <v>0</v>
      </c>
      <c r="AQ170" s="78"/>
      <c r="AR170" s="78">
        <f t="shared" si="171"/>
        <v>0</v>
      </c>
      <c r="AS170" s="83"/>
      <c r="AT170" s="78">
        <f t="shared" si="181"/>
        <v>0</v>
      </c>
      <c r="AU170" s="83"/>
      <c r="AV170" s="78">
        <f t="shared" si="182"/>
        <v>0</v>
      </c>
      <c r="AW170" s="77">
        <f t="shared" si="183"/>
        <v>0</v>
      </c>
      <c r="AX170" s="78">
        <f t="shared" si="184"/>
        <v>0</v>
      </c>
      <c r="AY170" s="77">
        <f t="shared" si="185"/>
        <v>0</v>
      </c>
      <c r="AZ170" s="78">
        <f t="shared" si="186"/>
        <v>0</v>
      </c>
      <c r="BA170" s="84"/>
      <c r="BB170" s="85"/>
      <c r="BC170" s="84"/>
      <c r="BD170" s="85"/>
      <c r="BE170" s="78">
        <f t="shared" si="187"/>
        <v>0</v>
      </c>
      <c r="BF170" s="70"/>
      <c r="BG170" s="70"/>
      <c r="BH170" s="70"/>
      <c r="BI170" s="76">
        <f t="shared" si="188"/>
        <v>0</v>
      </c>
      <c r="BJ170" s="76">
        <f t="shared" si="191"/>
        <v>1</v>
      </c>
      <c r="BK170" s="76">
        <f t="shared" si="192"/>
        <v>1224.0424999999998</v>
      </c>
      <c r="BL170" s="76"/>
      <c r="BM170" s="76"/>
      <c r="BN170" s="76"/>
      <c r="BO170" s="76"/>
      <c r="BP170" s="76">
        <v>0</v>
      </c>
      <c r="BQ170" s="101">
        <f t="shared" si="193"/>
        <v>0</v>
      </c>
      <c r="BR170" s="76">
        <f t="shared" si="194"/>
        <v>1224.0424999999998</v>
      </c>
      <c r="BS170" s="76">
        <f t="shared" si="166"/>
        <v>3264.1133333333328</v>
      </c>
      <c r="BT170" s="76">
        <f t="shared" si="167"/>
        <v>1224.0424999999998</v>
      </c>
      <c r="BU170" s="76">
        <f t="shared" si="168"/>
        <v>816.02833333333319</v>
      </c>
      <c r="BV170" s="76">
        <f t="shared" si="169"/>
        <v>5304.184166666666</v>
      </c>
      <c r="BW170" s="173">
        <f t="shared" si="170"/>
        <v>63650.209999999992</v>
      </c>
      <c r="BX170" s="1"/>
    </row>
    <row r="171" spans="1:76" s="129" customFormat="1" ht="19.5" customHeight="1" x14ac:dyDescent="0.3">
      <c r="A171" s="79">
        <v>2</v>
      </c>
      <c r="B171" s="204" t="s">
        <v>488</v>
      </c>
      <c r="C171" s="48" t="s">
        <v>218</v>
      </c>
      <c r="D171" s="43" t="s">
        <v>61</v>
      </c>
      <c r="E171" s="93" t="s">
        <v>219</v>
      </c>
      <c r="F171" s="80"/>
      <c r="G171" s="81"/>
      <c r="H171" s="208"/>
      <c r="I171" s="80" t="s">
        <v>183</v>
      </c>
      <c r="J171" s="43">
        <v>1</v>
      </c>
      <c r="K171" s="43" t="s">
        <v>72</v>
      </c>
      <c r="L171" s="89">
        <v>12.06</v>
      </c>
      <c r="M171" s="43">
        <v>4.8600000000000003</v>
      </c>
      <c r="N171" s="75">
        <v>17697</v>
      </c>
      <c r="O171" s="76">
        <f t="shared" si="177"/>
        <v>86007.420000000013</v>
      </c>
      <c r="P171" s="43">
        <v>3</v>
      </c>
      <c r="Q171" s="43"/>
      <c r="R171" s="43"/>
      <c r="S171" s="43">
        <v>3</v>
      </c>
      <c r="T171" s="43"/>
      <c r="U171" s="43"/>
      <c r="V171" s="70">
        <f t="shared" si="189"/>
        <v>6</v>
      </c>
      <c r="W171" s="70">
        <f t="shared" si="178"/>
        <v>0</v>
      </c>
      <c r="X171" s="70">
        <f t="shared" si="190"/>
        <v>0</v>
      </c>
      <c r="Y171" s="76">
        <f t="shared" si="156"/>
        <v>14334.570000000002</v>
      </c>
      <c r="Z171" s="76">
        <f t="shared" si="157"/>
        <v>0</v>
      </c>
      <c r="AA171" s="76">
        <f t="shared" si="158"/>
        <v>0</v>
      </c>
      <c r="AB171" s="76">
        <f t="shared" si="159"/>
        <v>14334.570000000002</v>
      </c>
      <c r="AC171" s="76">
        <f t="shared" si="160"/>
        <v>0</v>
      </c>
      <c r="AD171" s="76">
        <f t="shared" si="161"/>
        <v>0</v>
      </c>
      <c r="AE171" s="76">
        <f t="shared" si="162"/>
        <v>28669.140000000003</v>
      </c>
      <c r="AF171" s="76">
        <f t="shared" si="163"/>
        <v>7167.2850000000008</v>
      </c>
      <c r="AG171" s="76">
        <f t="shared" ref="AG171:AG184" si="195">(AE171+AF171)*10%</f>
        <v>3583.6425000000004</v>
      </c>
      <c r="AH171" s="76">
        <f t="shared" si="164"/>
        <v>589.9</v>
      </c>
      <c r="AI171" s="76">
        <f t="shared" si="165"/>
        <v>40009.967500000006</v>
      </c>
      <c r="AJ171" s="82"/>
      <c r="AK171" s="82"/>
      <c r="AL171" s="82"/>
      <c r="AM171" s="99"/>
      <c r="AN171" s="78">
        <f t="shared" si="179"/>
        <v>0</v>
      </c>
      <c r="AO171" s="99">
        <v>9</v>
      </c>
      <c r="AP171" s="78">
        <f t="shared" si="180"/>
        <v>4424.25</v>
      </c>
      <c r="AQ171" s="78">
        <f t="shared" ref="AQ171:AQ176" si="196">AM171+AO171</f>
        <v>9</v>
      </c>
      <c r="AR171" s="78">
        <f t="shared" si="171"/>
        <v>4424.25</v>
      </c>
      <c r="AS171" s="99"/>
      <c r="AT171" s="78">
        <f t="shared" si="181"/>
        <v>0</v>
      </c>
      <c r="AU171" s="99"/>
      <c r="AV171" s="78">
        <f t="shared" si="182"/>
        <v>0</v>
      </c>
      <c r="AW171" s="77">
        <f t="shared" si="183"/>
        <v>0</v>
      </c>
      <c r="AX171" s="78">
        <f t="shared" si="184"/>
        <v>0</v>
      </c>
      <c r="AY171" s="77">
        <f t="shared" si="185"/>
        <v>9</v>
      </c>
      <c r="AZ171" s="78">
        <f t="shared" si="186"/>
        <v>4424.25</v>
      </c>
      <c r="BA171" s="100"/>
      <c r="BB171" s="177"/>
      <c r="BC171" s="177"/>
      <c r="BD171" s="177"/>
      <c r="BE171" s="78">
        <f t="shared" si="187"/>
        <v>0</v>
      </c>
      <c r="BF171" s="43"/>
      <c r="BG171" s="43"/>
      <c r="BH171" s="43"/>
      <c r="BI171" s="76">
        <f t="shared" si="188"/>
        <v>0</v>
      </c>
      <c r="BJ171" s="76">
        <f t="shared" si="191"/>
        <v>6</v>
      </c>
      <c r="BK171" s="76">
        <f t="shared" si="192"/>
        <v>10750.9275</v>
      </c>
      <c r="BL171" s="101"/>
      <c r="BM171" s="101">
        <f t="shared" ref="BM171:BM176" si="197">(O171/18*BL171)*30%</f>
        <v>0</v>
      </c>
      <c r="BN171" s="76">
        <f t="shared" si="173"/>
        <v>6</v>
      </c>
      <c r="BO171" s="76">
        <f>(AE171+AF171)*35%</f>
        <v>12542.748750000001</v>
      </c>
      <c r="BP171" s="101"/>
      <c r="BQ171" s="101">
        <f t="shared" si="193"/>
        <v>0</v>
      </c>
      <c r="BR171" s="76">
        <f t="shared" si="194"/>
        <v>27717.92625</v>
      </c>
      <c r="BS171" s="76">
        <f t="shared" si="166"/>
        <v>32842.682500000003</v>
      </c>
      <c r="BT171" s="76">
        <f t="shared" si="167"/>
        <v>15175.1775</v>
      </c>
      <c r="BU171" s="76">
        <f t="shared" si="168"/>
        <v>19710.033750000002</v>
      </c>
      <c r="BV171" s="76">
        <f t="shared" si="169"/>
        <v>67727.893750000003</v>
      </c>
      <c r="BW171" s="173">
        <f t="shared" si="170"/>
        <v>812734.72500000009</v>
      </c>
      <c r="BX171" s="3" t="s">
        <v>270</v>
      </c>
    </row>
    <row r="172" spans="1:76" s="2" customFormat="1" ht="19.5" customHeight="1" x14ac:dyDescent="0.3">
      <c r="A172" s="79">
        <v>4</v>
      </c>
      <c r="B172" s="205" t="s">
        <v>488</v>
      </c>
      <c r="C172" s="94" t="s">
        <v>337</v>
      </c>
      <c r="D172" s="95" t="s">
        <v>61</v>
      </c>
      <c r="E172" s="96" t="s">
        <v>219</v>
      </c>
      <c r="F172" s="86"/>
      <c r="G172" s="87">
        <v>42161</v>
      </c>
      <c r="H172" s="104" t="s">
        <v>220</v>
      </c>
      <c r="I172" s="86" t="s">
        <v>183</v>
      </c>
      <c r="J172" s="43">
        <v>1</v>
      </c>
      <c r="K172" s="43" t="s">
        <v>72</v>
      </c>
      <c r="L172" s="89">
        <v>12.06</v>
      </c>
      <c r="M172" s="43">
        <v>4.8600000000000003</v>
      </c>
      <c r="N172" s="108">
        <v>17697</v>
      </c>
      <c r="O172" s="76">
        <f t="shared" si="177"/>
        <v>86007.420000000013</v>
      </c>
      <c r="P172" s="43"/>
      <c r="Q172" s="43">
        <v>1</v>
      </c>
      <c r="R172" s="43"/>
      <c r="S172" s="43"/>
      <c r="T172" s="43"/>
      <c r="U172" s="43"/>
      <c r="V172" s="70">
        <f t="shared" si="189"/>
        <v>0</v>
      </c>
      <c r="W172" s="70">
        <f t="shared" si="178"/>
        <v>1</v>
      </c>
      <c r="X172" s="70">
        <f t="shared" si="190"/>
        <v>0</v>
      </c>
      <c r="Y172" s="76">
        <f t="shared" si="156"/>
        <v>0</v>
      </c>
      <c r="Z172" s="76">
        <f t="shared" si="157"/>
        <v>4778.1900000000005</v>
      </c>
      <c r="AA172" s="76">
        <f t="shared" si="158"/>
        <v>0</v>
      </c>
      <c r="AB172" s="76">
        <f t="shared" si="159"/>
        <v>0</v>
      </c>
      <c r="AC172" s="76">
        <f t="shared" si="160"/>
        <v>0</v>
      </c>
      <c r="AD172" s="76">
        <f t="shared" si="161"/>
        <v>0</v>
      </c>
      <c r="AE172" s="76">
        <f t="shared" si="162"/>
        <v>4778.1900000000005</v>
      </c>
      <c r="AF172" s="76">
        <f t="shared" si="163"/>
        <v>1194.5475000000001</v>
      </c>
      <c r="AG172" s="101">
        <f t="shared" si="195"/>
        <v>597.27375000000018</v>
      </c>
      <c r="AH172" s="76">
        <f t="shared" si="164"/>
        <v>0</v>
      </c>
      <c r="AI172" s="76">
        <f t="shared" si="165"/>
        <v>6570.0112500000014</v>
      </c>
      <c r="AJ172" s="100"/>
      <c r="AK172" s="100"/>
      <c r="AL172" s="100"/>
      <c r="AM172" s="99"/>
      <c r="AN172" s="78">
        <f t="shared" si="179"/>
        <v>0</v>
      </c>
      <c r="AO172" s="99"/>
      <c r="AP172" s="78">
        <f t="shared" si="180"/>
        <v>0</v>
      </c>
      <c r="AQ172" s="78">
        <f t="shared" si="196"/>
        <v>0</v>
      </c>
      <c r="AR172" s="78">
        <f t="shared" si="171"/>
        <v>0</v>
      </c>
      <c r="AS172" s="99"/>
      <c r="AT172" s="78">
        <f t="shared" si="181"/>
        <v>0</v>
      </c>
      <c r="AU172" s="99"/>
      <c r="AV172" s="78">
        <f t="shared" si="182"/>
        <v>0</v>
      </c>
      <c r="AW172" s="77">
        <f t="shared" si="183"/>
        <v>0</v>
      </c>
      <c r="AX172" s="78">
        <f t="shared" si="184"/>
        <v>0</v>
      </c>
      <c r="AY172" s="77">
        <f t="shared" si="185"/>
        <v>0</v>
      </c>
      <c r="AZ172" s="78">
        <f t="shared" si="186"/>
        <v>0</v>
      </c>
      <c r="BA172" s="100"/>
      <c r="BB172" s="177"/>
      <c r="BC172" s="177"/>
      <c r="BD172" s="177"/>
      <c r="BE172" s="78">
        <f t="shared" si="187"/>
        <v>0</v>
      </c>
      <c r="BF172" s="43"/>
      <c r="BG172" s="43"/>
      <c r="BH172" s="43"/>
      <c r="BI172" s="76">
        <f t="shared" si="188"/>
        <v>0</v>
      </c>
      <c r="BJ172" s="76">
        <f t="shared" si="191"/>
        <v>1</v>
      </c>
      <c r="BK172" s="76">
        <f t="shared" si="192"/>
        <v>1791.8212500000002</v>
      </c>
      <c r="BL172" s="101"/>
      <c r="BM172" s="101">
        <f t="shared" si="197"/>
        <v>0</v>
      </c>
      <c r="BN172" s="76">
        <f t="shared" si="173"/>
        <v>1</v>
      </c>
      <c r="BO172" s="76">
        <f>(AE172+AF172)*35%</f>
        <v>2090.4581250000001</v>
      </c>
      <c r="BP172" s="101"/>
      <c r="BQ172" s="101">
        <f t="shared" si="193"/>
        <v>0</v>
      </c>
      <c r="BR172" s="76">
        <f t="shared" si="194"/>
        <v>3882.2793750000001</v>
      </c>
      <c r="BS172" s="76">
        <f t="shared" si="166"/>
        <v>5375.4637500000008</v>
      </c>
      <c r="BT172" s="76">
        <f t="shared" si="167"/>
        <v>1791.8212500000002</v>
      </c>
      <c r="BU172" s="76">
        <f t="shared" si="168"/>
        <v>3285.0056250000002</v>
      </c>
      <c r="BV172" s="76">
        <f t="shared" si="169"/>
        <v>10452.290625000001</v>
      </c>
      <c r="BW172" s="173">
        <f t="shared" si="170"/>
        <v>125427.48750000002</v>
      </c>
      <c r="BX172" s="3" t="s">
        <v>270</v>
      </c>
    </row>
    <row r="173" spans="1:76" s="3" customFormat="1" ht="19.5" customHeight="1" x14ac:dyDescent="0.3">
      <c r="A173" s="79">
        <v>5</v>
      </c>
      <c r="B173" s="204" t="s">
        <v>488</v>
      </c>
      <c r="C173" s="48" t="s">
        <v>218</v>
      </c>
      <c r="D173" s="43" t="s">
        <v>61</v>
      </c>
      <c r="E173" s="93" t="s">
        <v>219</v>
      </c>
      <c r="F173" s="86">
        <v>110</v>
      </c>
      <c r="G173" s="87">
        <v>44072</v>
      </c>
      <c r="H173" s="104" t="s">
        <v>472</v>
      </c>
      <c r="I173" s="86" t="s">
        <v>183</v>
      </c>
      <c r="J173" s="43">
        <v>1</v>
      </c>
      <c r="K173" s="43" t="s">
        <v>72</v>
      </c>
      <c r="L173" s="89">
        <v>12.06</v>
      </c>
      <c r="M173" s="43">
        <v>4.8600000000000003</v>
      </c>
      <c r="N173" s="75">
        <v>17697</v>
      </c>
      <c r="O173" s="76">
        <f t="shared" si="177"/>
        <v>86007.420000000013</v>
      </c>
      <c r="P173" s="43">
        <v>4</v>
      </c>
      <c r="Q173" s="43"/>
      <c r="R173" s="43"/>
      <c r="S173" s="43"/>
      <c r="T173" s="43"/>
      <c r="U173" s="43"/>
      <c r="V173" s="70">
        <f t="shared" si="189"/>
        <v>4</v>
      </c>
      <c r="W173" s="70">
        <f t="shared" si="178"/>
        <v>0</v>
      </c>
      <c r="X173" s="70">
        <f t="shared" si="190"/>
        <v>0</v>
      </c>
      <c r="Y173" s="76">
        <f t="shared" si="156"/>
        <v>19112.760000000002</v>
      </c>
      <c r="Z173" s="76">
        <f t="shared" si="157"/>
        <v>0</v>
      </c>
      <c r="AA173" s="76">
        <f t="shared" si="158"/>
        <v>0</v>
      </c>
      <c r="AB173" s="76">
        <f t="shared" si="159"/>
        <v>0</v>
      </c>
      <c r="AC173" s="76">
        <f t="shared" si="160"/>
        <v>0</v>
      </c>
      <c r="AD173" s="76">
        <f t="shared" si="161"/>
        <v>0</v>
      </c>
      <c r="AE173" s="76">
        <f t="shared" si="162"/>
        <v>19112.760000000002</v>
      </c>
      <c r="AF173" s="76">
        <f t="shared" si="163"/>
        <v>4778.1900000000005</v>
      </c>
      <c r="AG173" s="101">
        <f t="shared" si="195"/>
        <v>2389.0950000000007</v>
      </c>
      <c r="AH173" s="76">
        <f t="shared" si="164"/>
        <v>0</v>
      </c>
      <c r="AI173" s="76">
        <f t="shared" si="165"/>
        <v>26280.045000000006</v>
      </c>
      <c r="AJ173" s="82"/>
      <c r="AK173" s="82"/>
      <c r="AL173" s="82"/>
      <c r="AM173" s="99"/>
      <c r="AN173" s="78">
        <f t="shared" si="179"/>
        <v>0</v>
      </c>
      <c r="AO173" s="99"/>
      <c r="AP173" s="78">
        <f t="shared" si="180"/>
        <v>0</v>
      </c>
      <c r="AQ173" s="78">
        <f t="shared" si="196"/>
        <v>0</v>
      </c>
      <c r="AR173" s="78">
        <f t="shared" si="171"/>
        <v>0</v>
      </c>
      <c r="AS173" s="99"/>
      <c r="AT173" s="78">
        <f t="shared" si="181"/>
        <v>0</v>
      </c>
      <c r="AU173" s="99"/>
      <c r="AV173" s="78">
        <f t="shared" si="182"/>
        <v>0</v>
      </c>
      <c r="AW173" s="77">
        <f t="shared" si="183"/>
        <v>0</v>
      </c>
      <c r="AX173" s="78">
        <f t="shared" si="184"/>
        <v>0</v>
      </c>
      <c r="AY173" s="77">
        <f t="shared" si="185"/>
        <v>0</v>
      </c>
      <c r="AZ173" s="78">
        <f t="shared" si="186"/>
        <v>0</v>
      </c>
      <c r="BA173" s="100"/>
      <c r="BB173" s="177"/>
      <c r="BC173" s="177"/>
      <c r="BD173" s="177"/>
      <c r="BE173" s="78">
        <f t="shared" si="187"/>
        <v>0</v>
      </c>
      <c r="BF173" s="43"/>
      <c r="BG173" s="43"/>
      <c r="BH173" s="43"/>
      <c r="BI173" s="76">
        <f t="shared" si="188"/>
        <v>0</v>
      </c>
      <c r="BJ173" s="101"/>
      <c r="BK173" s="76">
        <f t="shared" si="192"/>
        <v>0</v>
      </c>
      <c r="BL173" s="101"/>
      <c r="BM173" s="101">
        <f t="shared" si="197"/>
        <v>0</v>
      </c>
      <c r="BN173" s="76">
        <f t="shared" si="173"/>
        <v>4</v>
      </c>
      <c r="BO173" s="76">
        <f>(AE173+AF173)*35%</f>
        <v>8361.8325000000004</v>
      </c>
      <c r="BP173" s="101"/>
      <c r="BQ173" s="101">
        <f t="shared" si="193"/>
        <v>0</v>
      </c>
      <c r="BR173" s="76">
        <f t="shared" si="194"/>
        <v>8361.8325000000004</v>
      </c>
      <c r="BS173" s="76">
        <f t="shared" si="166"/>
        <v>21501.855000000003</v>
      </c>
      <c r="BT173" s="76">
        <f t="shared" si="167"/>
        <v>0</v>
      </c>
      <c r="BU173" s="76">
        <f t="shared" si="168"/>
        <v>13140.022500000001</v>
      </c>
      <c r="BV173" s="76">
        <f t="shared" si="169"/>
        <v>34641.877500000002</v>
      </c>
      <c r="BW173" s="173">
        <f t="shared" si="170"/>
        <v>415702.53</v>
      </c>
      <c r="BX173" s="3" t="s">
        <v>270</v>
      </c>
    </row>
    <row r="174" spans="1:76" s="2" customFormat="1" ht="19.5" customHeight="1" x14ac:dyDescent="0.3">
      <c r="A174" s="79">
        <v>6</v>
      </c>
      <c r="B174" s="48" t="s">
        <v>450</v>
      </c>
      <c r="C174" s="48" t="s">
        <v>218</v>
      </c>
      <c r="D174" s="43" t="s">
        <v>61</v>
      </c>
      <c r="E174" s="93" t="s">
        <v>219</v>
      </c>
      <c r="F174" s="86">
        <v>110</v>
      </c>
      <c r="G174" s="87">
        <v>44072</v>
      </c>
      <c r="H174" s="104" t="s">
        <v>472</v>
      </c>
      <c r="I174" s="86" t="s">
        <v>183</v>
      </c>
      <c r="J174" s="43">
        <v>1</v>
      </c>
      <c r="K174" s="43" t="s">
        <v>72</v>
      </c>
      <c r="L174" s="89">
        <v>12.06</v>
      </c>
      <c r="M174" s="43">
        <v>4.8600000000000003</v>
      </c>
      <c r="N174" s="75">
        <v>17697</v>
      </c>
      <c r="O174" s="76">
        <f t="shared" si="177"/>
        <v>86007.420000000013</v>
      </c>
      <c r="P174" s="43">
        <v>4</v>
      </c>
      <c r="Q174" s="43">
        <v>5</v>
      </c>
      <c r="R174" s="43"/>
      <c r="S174" s="43"/>
      <c r="T174" s="43"/>
      <c r="U174" s="43"/>
      <c r="V174" s="70">
        <f t="shared" si="189"/>
        <v>4</v>
      </c>
      <c r="W174" s="70">
        <f t="shared" si="178"/>
        <v>5</v>
      </c>
      <c r="X174" s="70">
        <f t="shared" si="190"/>
        <v>0</v>
      </c>
      <c r="Y174" s="76">
        <f t="shared" si="156"/>
        <v>19112.760000000002</v>
      </c>
      <c r="Z174" s="76">
        <f t="shared" si="157"/>
        <v>23890.950000000004</v>
      </c>
      <c r="AA174" s="76">
        <f t="shared" si="158"/>
        <v>0</v>
      </c>
      <c r="AB174" s="76">
        <f t="shared" si="159"/>
        <v>0</v>
      </c>
      <c r="AC174" s="76">
        <f t="shared" si="160"/>
        <v>0</v>
      </c>
      <c r="AD174" s="76">
        <f t="shared" si="161"/>
        <v>0</v>
      </c>
      <c r="AE174" s="76">
        <f t="shared" si="162"/>
        <v>43003.710000000006</v>
      </c>
      <c r="AF174" s="76">
        <f t="shared" si="163"/>
        <v>10750.927500000002</v>
      </c>
      <c r="AG174" s="76">
        <f t="shared" si="195"/>
        <v>5375.4637500000017</v>
      </c>
      <c r="AH174" s="76">
        <f t="shared" si="164"/>
        <v>0</v>
      </c>
      <c r="AI174" s="76">
        <f t="shared" si="165"/>
        <v>59130.101250000007</v>
      </c>
      <c r="AJ174" s="82"/>
      <c r="AK174" s="82"/>
      <c r="AL174" s="100"/>
      <c r="AM174" s="99"/>
      <c r="AN174" s="78">
        <f t="shared" si="179"/>
        <v>0</v>
      </c>
      <c r="AO174" s="99"/>
      <c r="AP174" s="78">
        <f t="shared" si="180"/>
        <v>0</v>
      </c>
      <c r="AQ174" s="78">
        <f t="shared" si="196"/>
        <v>0</v>
      </c>
      <c r="AR174" s="78">
        <f t="shared" si="171"/>
        <v>0</v>
      </c>
      <c r="AS174" s="99">
        <v>5</v>
      </c>
      <c r="AT174" s="78">
        <f t="shared" si="181"/>
        <v>2457.9166666666665</v>
      </c>
      <c r="AU174" s="99"/>
      <c r="AV174" s="78">
        <f t="shared" si="182"/>
        <v>0</v>
      </c>
      <c r="AW174" s="77">
        <f t="shared" si="183"/>
        <v>5</v>
      </c>
      <c r="AX174" s="78">
        <f t="shared" si="184"/>
        <v>2457.9166666666665</v>
      </c>
      <c r="AY174" s="77">
        <f t="shared" si="185"/>
        <v>5</v>
      </c>
      <c r="AZ174" s="78">
        <f t="shared" si="186"/>
        <v>2457.9166666666665</v>
      </c>
      <c r="BA174" s="100"/>
      <c r="BB174" s="177"/>
      <c r="BC174" s="177"/>
      <c r="BD174" s="177"/>
      <c r="BE174" s="78">
        <f t="shared" si="187"/>
        <v>0</v>
      </c>
      <c r="BF174" s="43"/>
      <c r="BG174" s="43"/>
      <c r="BH174" s="43"/>
      <c r="BI174" s="76">
        <f t="shared" si="188"/>
        <v>0</v>
      </c>
      <c r="BJ174" s="76">
        <f t="shared" ref="BJ174:BJ182" si="198">V174+W174+X174</f>
        <v>9</v>
      </c>
      <c r="BK174" s="76">
        <f t="shared" si="192"/>
        <v>16126.391250000002</v>
      </c>
      <c r="BL174" s="101"/>
      <c r="BM174" s="101">
        <f t="shared" si="197"/>
        <v>0</v>
      </c>
      <c r="BN174" s="76">
        <f t="shared" si="173"/>
        <v>9</v>
      </c>
      <c r="BO174" s="76">
        <f>(AE174+AF174)*35%</f>
        <v>18814.123125000002</v>
      </c>
      <c r="BP174" s="101">
        <v>3</v>
      </c>
      <c r="BQ174" s="101">
        <f t="shared" si="193"/>
        <v>1179.8333333333333</v>
      </c>
      <c r="BR174" s="76">
        <f t="shared" si="194"/>
        <v>38578.264375000006</v>
      </c>
      <c r="BS174" s="76">
        <f t="shared" si="166"/>
        <v>49559.007083333345</v>
      </c>
      <c r="BT174" s="76">
        <f t="shared" si="167"/>
        <v>18584.307916666668</v>
      </c>
      <c r="BU174" s="76">
        <f t="shared" si="168"/>
        <v>29565.050625000003</v>
      </c>
      <c r="BV174" s="76">
        <f t="shared" si="169"/>
        <v>97708.365625000006</v>
      </c>
      <c r="BW174" s="173">
        <f t="shared" si="170"/>
        <v>1172500.3875000002</v>
      </c>
      <c r="BX174" s="3" t="s">
        <v>270</v>
      </c>
    </row>
    <row r="175" spans="1:76" s="3" customFormat="1" ht="19.5" customHeight="1" x14ac:dyDescent="0.3">
      <c r="A175" s="79">
        <v>7</v>
      </c>
      <c r="B175" s="48" t="s">
        <v>280</v>
      </c>
      <c r="C175" s="48" t="s">
        <v>298</v>
      </c>
      <c r="D175" s="43" t="s">
        <v>178</v>
      </c>
      <c r="E175" s="108" t="s">
        <v>470</v>
      </c>
      <c r="F175" s="86"/>
      <c r="G175" s="87"/>
      <c r="H175" s="87"/>
      <c r="I175" s="86" t="s">
        <v>185</v>
      </c>
      <c r="J175" s="43" t="s">
        <v>58</v>
      </c>
      <c r="K175" s="43" t="s">
        <v>64</v>
      </c>
      <c r="L175" s="89">
        <v>18.11</v>
      </c>
      <c r="M175" s="43">
        <v>5.24</v>
      </c>
      <c r="N175" s="75">
        <v>17697</v>
      </c>
      <c r="O175" s="76">
        <f t="shared" si="177"/>
        <v>92732.28</v>
      </c>
      <c r="P175" s="43">
        <v>15</v>
      </c>
      <c r="Q175" s="43"/>
      <c r="R175" s="43"/>
      <c r="S175" s="43"/>
      <c r="T175" s="43"/>
      <c r="U175" s="43"/>
      <c r="V175" s="70">
        <f t="shared" si="189"/>
        <v>15</v>
      </c>
      <c r="W175" s="70">
        <f t="shared" si="178"/>
        <v>0</v>
      </c>
      <c r="X175" s="70">
        <f t="shared" si="190"/>
        <v>0</v>
      </c>
      <c r="Y175" s="76">
        <f t="shared" si="156"/>
        <v>77276.899999999994</v>
      </c>
      <c r="Z175" s="76">
        <f t="shared" si="157"/>
        <v>0</v>
      </c>
      <c r="AA175" s="76">
        <f t="shared" si="158"/>
        <v>0</v>
      </c>
      <c r="AB175" s="76">
        <f t="shared" si="159"/>
        <v>0</v>
      </c>
      <c r="AC175" s="76">
        <f t="shared" si="160"/>
        <v>0</v>
      </c>
      <c r="AD175" s="76">
        <f t="shared" si="161"/>
        <v>0</v>
      </c>
      <c r="AE175" s="76">
        <f t="shared" si="162"/>
        <v>77276.899999999994</v>
      </c>
      <c r="AF175" s="76">
        <f t="shared" si="163"/>
        <v>19319.224999999999</v>
      </c>
      <c r="AG175" s="76">
        <f t="shared" si="195"/>
        <v>9659.6125000000011</v>
      </c>
      <c r="AH175" s="76">
        <f t="shared" si="164"/>
        <v>0</v>
      </c>
      <c r="AI175" s="76">
        <f t="shared" si="165"/>
        <v>106255.73749999999</v>
      </c>
      <c r="AJ175" s="82"/>
      <c r="AK175" s="82"/>
      <c r="AL175" s="82"/>
      <c r="AM175" s="99">
        <v>15</v>
      </c>
      <c r="AN175" s="78">
        <f t="shared" si="179"/>
        <v>5899</v>
      </c>
      <c r="AO175" s="99"/>
      <c r="AP175" s="78">
        <f t="shared" si="180"/>
        <v>0</v>
      </c>
      <c r="AQ175" s="78">
        <f t="shared" si="196"/>
        <v>15</v>
      </c>
      <c r="AR175" s="78">
        <f t="shared" si="171"/>
        <v>5899</v>
      </c>
      <c r="AS175" s="99"/>
      <c r="AT175" s="78">
        <f t="shared" si="181"/>
        <v>0</v>
      </c>
      <c r="AU175" s="99"/>
      <c r="AV175" s="78">
        <f t="shared" si="182"/>
        <v>0</v>
      </c>
      <c r="AW175" s="77">
        <f t="shared" si="183"/>
        <v>0</v>
      </c>
      <c r="AX175" s="78">
        <f t="shared" si="184"/>
        <v>0</v>
      </c>
      <c r="AY175" s="77">
        <f t="shared" si="185"/>
        <v>15</v>
      </c>
      <c r="AZ175" s="78">
        <f t="shared" si="186"/>
        <v>5899</v>
      </c>
      <c r="BA175" s="100" t="s">
        <v>386</v>
      </c>
      <c r="BB175" s="177">
        <v>1</v>
      </c>
      <c r="BC175" s="177"/>
      <c r="BD175" s="177"/>
      <c r="BE175" s="78">
        <f t="shared" si="187"/>
        <v>8848.5</v>
      </c>
      <c r="BF175" s="43"/>
      <c r="BG175" s="43"/>
      <c r="BH175" s="43"/>
      <c r="BI175" s="76">
        <f t="shared" si="188"/>
        <v>0</v>
      </c>
      <c r="BJ175" s="76">
        <f t="shared" si="198"/>
        <v>15</v>
      </c>
      <c r="BK175" s="76">
        <f t="shared" si="192"/>
        <v>28978.837499999998</v>
      </c>
      <c r="BL175" s="101"/>
      <c r="BM175" s="101">
        <f t="shared" si="197"/>
        <v>0</v>
      </c>
      <c r="BN175" s="76">
        <f t="shared" si="173"/>
        <v>15</v>
      </c>
      <c r="BO175" s="76">
        <f>(AE175+AF175)*40%</f>
        <v>38638.450000000004</v>
      </c>
      <c r="BP175" s="101">
        <v>15</v>
      </c>
      <c r="BQ175" s="101">
        <f t="shared" si="193"/>
        <v>5899.166666666667</v>
      </c>
      <c r="BR175" s="76">
        <f t="shared" si="194"/>
        <v>88263.954166666677</v>
      </c>
      <c r="BS175" s="76">
        <f t="shared" si="166"/>
        <v>92835.679166666669</v>
      </c>
      <c r="BT175" s="76">
        <f t="shared" si="167"/>
        <v>43726.337499999994</v>
      </c>
      <c r="BU175" s="76">
        <f t="shared" si="168"/>
        <v>57957.675000000003</v>
      </c>
      <c r="BV175" s="76">
        <f t="shared" si="169"/>
        <v>194519.69166666665</v>
      </c>
      <c r="BW175" s="173">
        <f t="shared" si="170"/>
        <v>2334236.2999999998</v>
      </c>
      <c r="BX175" s="153" t="s">
        <v>339</v>
      </c>
    </row>
    <row r="176" spans="1:76" s="2" customFormat="1" ht="19.5" customHeight="1" x14ac:dyDescent="0.3">
      <c r="A176" s="79">
        <v>8</v>
      </c>
      <c r="B176" s="48" t="s">
        <v>280</v>
      </c>
      <c r="C176" s="48" t="s">
        <v>424</v>
      </c>
      <c r="D176" s="43" t="s">
        <v>61</v>
      </c>
      <c r="E176" s="108" t="s">
        <v>281</v>
      </c>
      <c r="F176" s="86">
        <v>162</v>
      </c>
      <c r="G176" s="87">
        <v>43304</v>
      </c>
      <c r="H176" s="104" t="s">
        <v>282</v>
      </c>
      <c r="I176" s="86" t="s">
        <v>185</v>
      </c>
      <c r="J176" s="43" t="s">
        <v>58</v>
      </c>
      <c r="K176" s="43" t="s">
        <v>64</v>
      </c>
      <c r="L176" s="89">
        <v>18.11</v>
      </c>
      <c r="M176" s="43">
        <v>5.24</v>
      </c>
      <c r="N176" s="108">
        <v>17697</v>
      </c>
      <c r="O176" s="76">
        <f t="shared" si="177"/>
        <v>92732.28</v>
      </c>
      <c r="P176" s="43">
        <v>7</v>
      </c>
      <c r="Q176" s="43"/>
      <c r="R176" s="43"/>
      <c r="S176" s="43">
        <v>0</v>
      </c>
      <c r="T176" s="43">
        <v>0</v>
      </c>
      <c r="U176" s="43">
        <v>0</v>
      </c>
      <c r="V176" s="70">
        <f t="shared" si="189"/>
        <v>7</v>
      </c>
      <c r="W176" s="70">
        <f t="shared" si="178"/>
        <v>0</v>
      </c>
      <c r="X176" s="70">
        <f t="shared" si="190"/>
        <v>0</v>
      </c>
      <c r="Y176" s="76">
        <f t="shared" si="156"/>
        <v>36062.55333333333</v>
      </c>
      <c r="Z176" s="76">
        <f t="shared" si="157"/>
        <v>0</v>
      </c>
      <c r="AA176" s="76">
        <f t="shared" si="158"/>
        <v>0</v>
      </c>
      <c r="AB176" s="76">
        <f t="shared" si="159"/>
        <v>0</v>
      </c>
      <c r="AC176" s="76">
        <f t="shared" si="160"/>
        <v>0</v>
      </c>
      <c r="AD176" s="76">
        <f t="shared" si="161"/>
        <v>0</v>
      </c>
      <c r="AE176" s="76">
        <f t="shared" si="162"/>
        <v>36062.55333333333</v>
      </c>
      <c r="AF176" s="76">
        <f t="shared" si="163"/>
        <v>9015.6383333333324</v>
      </c>
      <c r="AG176" s="76">
        <f t="shared" si="195"/>
        <v>4507.8191666666671</v>
      </c>
      <c r="AH176" s="76">
        <f t="shared" si="164"/>
        <v>0</v>
      </c>
      <c r="AI176" s="76">
        <f t="shared" si="165"/>
        <v>49586.010833333334</v>
      </c>
      <c r="AJ176" s="100"/>
      <c r="AK176" s="100"/>
      <c r="AL176" s="82"/>
      <c r="AM176" s="100"/>
      <c r="AN176" s="78">
        <f t="shared" si="179"/>
        <v>0</v>
      </c>
      <c r="AO176" s="99"/>
      <c r="AP176" s="78">
        <f t="shared" si="180"/>
        <v>0</v>
      </c>
      <c r="AQ176" s="78">
        <f t="shared" si="196"/>
        <v>0</v>
      </c>
      <c r="AR176" s="78">
        <f t="shared" si="171"/>
        <v>0</v>
      </c>
      <c r="AS176" s="99"/>
      <c r="AT176" s="78">
        <f t="shared" si="181"/>
        <v>0</v>
      </c>
      <c r="AU176" s="99"/>
      <c r="AV176" s="78">
        <f t="shared" si="182"/>
        <v>0</v>
      </c>
      <c r="AW176" s="77">
        <f t="shared" si="183"/>
        <v>0</v>
      </c>
      <c r="AX176" s="78">
        <f t="shared" si="184"/>
        <v>0</v>
      </c>
      <c r="AY176" s="77">
        <f t="shared" si="185"/>
        <v>0</v>
      </c>
      <c r="AZ176" s="78">
        <f t="shared" si="186"/>
        <v>0</v>
      </c>
      <c r="BA176" s="100"/>
      <c r="BB176" s="177"/>
      <c r="BC176" s="177"/>
      <c r="BD176" s="177"/>
      <c r="BE176" s="78">
        <f t="shared" si="187"/>
        <v>0</v>
      </c>
      <c r="BF176" s="43"/>
      <c r="BG176" s="43"/>
      <c r="BH176" s="43"/>
      <c r="BI176" s="76">
        <f t="shared" si="188"/>
        <v>0</v>
      </c>
      <c r="BJ176" s="101">
        <f t="shared" si="198"/>
        <v>7</v>
      </c>
      <c r="BK176" s="101">
        <f t="shared" si="192"/>
        <v>13523.457499999999</v>
      </c>
      <c r="BL176" s="101"/>
      <c r="BM176" s="101">
        <f t="shared" si="197"/>
        <v>0</v>
      </c>
      <c r="BN176" s="76">
        <f t="shared" si="173"/>
        <v>7</v>
      </c>
      <c r="BO176" s="76">
        <f>(AE176+AF176)*40%</f>
        <v>18031.276666666668</v>
      </c>
      <c r="BP176" s="76">
        <v>7</v>
      </c>
      <c r="BQ176" s="101">
        <f t="shared" si="193"/>
        <v>2752.9444444444443</v>
      </c>
      <c r="BR176" s="76">
        <f t="shared" si="194"/>
        <v>34307.678611111114</v>
      </c>
      <c r="BS176" s="76">
        <f t="shared" si="166"/>
        <v>43323.316944444443</v>
      </c>
      <c r="BT176" s="76">
        <f t="shared" si="167"/>
        <v>13523.457499999999</v>
      </c>
      <c r="BU176" s="76">
        <f t="shared" si="168"/>
        <v>27046.915000000001</v>
      </c>
      <c r="BV176" s="76">
        <f t="shared" si="169"/>
        <v>83893.689444444448</v>
      </c>
      <c r="BW176" s="173">
        <f t="shared" si="170"/>
        <v>1006724.2733333334</v>
      </c>
      <c r="BX176" s="3" t="s">
        <v>339</v>
      </c>
    </row>
    <row r="177" spans="1:76" s="3" customFormat="1" ht="19.5" customHeight="1" x14ac:dyDescent="0.3">
      <c r="A177" s="79">
        <v>9</v>
      </c>
      <c r="B177" s="48" t="s">
        <v>455</v>
      </c>
      <c r="C177" s="69" t="s">
        <v>222</v>
      </c>
      <c r="D177" s="70" t="s">
        <v>178</v>
      </c>
      <c r="E177" s="108" t="s">
        <v>470</v>
      </c>
      <c r="F177" s="72"/>
      <c r="G177" s="73"/>
      <c r="H177" s="73"/>
      <c r="I177" s="86" t="s">
        <v>185</v>
      </c>
      <c r="J177" s="70" t="s">
        <v>453</v>
      </c>
      <c r="K177" s="70" t="s">
        <v>459</v>
      </c>
      <c r="L177" s="74">
        <v>18.11</v>
      </c>
      <c r="M177" s="74">
        <v>5.24</v>
      </c>
      <c r="N177" s="108">
        <v>17697</v>
      </c>
      <c r="O177" s="76">
        <f t="shared" si="177"/>
        <v>92732.28</v>
      </c>
      <c r="P177" s="70">
        <v>1</v>
      </c>
      <c r="Q177" s="70"/>
      <c r="R177" s="70"/>
      <c r="S177" s="70"/>
      <c r="T177" s="70"/>
      <c r="U177" s="70"/>
      <c r="V177" s="70">
        <f t="shared" si="189"/>
        <v>1</v>
      </c>
      <c r="W177" s="70">
        <f t="shared" si="178"/>
        <v>0</v>
      </c>
      <c r="X177" s="70">
        <f t="shared" si="190"/>
        <v>0</v>
      </c>
      <c r="Y177" s="76">
        <f t="shared" si="156"/>
        <v>5151.7933333333331</v>
      </c>
      <c r="Z177" s="76">
        <f t="shared" si="157"/>
        <v>0</v>
      </c>
      <c r="AA177" s="76">
        <f t="shared" si="158"/>
        <v>0</v>
      </c>
      <c r="AB177" s="76">
        <f t="shared" si="159"/>
        <v>0</v>
      </c>
      <c r="AC177" s="76">
        <f t="shared" si="160"/>
        <v>0</v>
      </c>
      <c r="AD177" s="76">
        <f t="shared" si="161"/>
        <v>0</v>
      </c>
      <c r="AE177" s="76">
        <f t="shared" si="162"/>
        <v>5151.7933333333331</v>
      </c>
      <c r="AF177" s="76">
        <f t="shared" si="163"/>
        <v>1287.9483333333333</v>
      </c>
      <c r="AG177" s="76">
        <f t="shared" si="195"/>
        <v>643.97416666666675</v>
      </c>
      <c r="AH177" s="76">
        <f t="shared" si="164"/>
        <v>0</v>
      </c>
      <c r="AI177" s="76">
        <f t="shared" si="165"/>
        <v>7083.7158333333336</v>
      </c>
      <c r="AJ177" s="84"/>
      <c r="AK177" s="84"/>
      <c r="AL177" s="84"/>
      <c r="AM177" s="83"/>
      <c r="AN177" s="78">
        <f t="shared" si="179"/>
        <v>0</v>
      </c>
      <c r="AO177" s="83"/>
      <c r="AP177" s="78">
        <f t="shared" si="180"/>
        <v>0</v>
      </c>
      <c r="AQ177" s="78"/>
      <c r="AR177" s="78">
        <f t="shared" si="171"/>
        <v>0</v>
      </c>
      <c r="AS177" s="83"/>
      <c r="AT177" s="78">
        <f t="shared" si="181"/>
        <v>0</v>
      </c>
      <c r="AU177" s="83"/>
      <c r="AV177" s="78">
        <f t="shared" si="182"/>
        <v>0</v>
      </c>
      <c r="AW177" s="77">
        <f t="shared" si="183"/>
        <v>0</v>
      </c>
      <c r="AX177" s="78">
        <f t="shared" si="184"/>
        <v>0</v>
      </c>
      <c r="AY177" s="77">
        <f t="shared" si="185"/>
        <v>0</v>
      </c>
      <c r="AZ177" s="78">
        <f t="shared" si="186"/>
        <v>0</v>
      </c>
      <c r="BA177" s="84"/>
      <c r="BB177" s="85"/>
      <c r="BC177" s="84"/>
      <c r="BD177" s="85"/>
      <c r="BE177" s="78">
        <f t="shared" si="187"/>
        <v>0</v>
      </c>
      <c r="BF177" s="70"/>
      <c r="BG177" s="70"/>
      <c r="BH177" s="70"/>
      <c r="BI177" s="76">
        <f t="shared" si="188"/>
        <v>0</v>
      </c>
      <c r="BJ177" s="76">
        <f t="shared" si="198"/>
        <v>1</v>
      </c>
      <c r="BK177" s="76">
        <f t="shared" si="192"/>
        <v>1931.9224999999999</v>
      </c>
      <c r="BL177" s="76"/>
      <c r="BM177" s="76"/>
      <c r="BN177" s="76">
        <f t="shared" si="173"/>
        <v>1</v>
      </c>
      <c r="BO177" s="76">
        <f>(AE177+AF177)*40%</f>
        <v>2575.896666666667</v>
      </c>
      <c r="BP177" s="76"/>
      <c r="BQ177" s="101">
        <f t="shared" si="193"/>
        <v>0</v>
      </c>
      <c r="BR177" s="76">
        <f t="shared" si="194"/>
        <v>4507.8191666666671</v>
      </c>
      <c r="BS177" s="76">
        <f t="shared" si="166"/>
        <v>5795.7674999999999</v>
      </c>
      <c r="BT177" s="76">
        <f t="shared" si="167"/>
        <v>1931.9224999999999</v>
      </c>
      <c r="BU177" s="76">
        <f t="shared" si="168"/>
        <v>3863.8450000000003</v>
      </c>
      <c r="BV177" s="76">
        <f t="shared" si="169"/>
        <v>11591.535</v>
      </c>
      <c r="BW177" s="173">
        <f t="shared" si="170"/>
        <v>139098.41999999998</v>
      </c>
      <c r="BX177" s="153" t="s">
        <v>339</v>
      </c>
    </row>
    <row r="178" spans="1:76" s="2" customFormat="1" ht="19.5" customHeight="1" x14ac:dyDescent="0.3">
      <c r="A178" s="79">
        <v>10</v>
      </c>
      <c r="B178" s="48" t="s">
        <v>118</v>
      </c>
      <c r="C178" s="48" t="s">
        <v>111</v>
      </c>
      <c r="D178" s="43" t="s">
        <v>178</v>
      </c>
      <c r="E178" s="93" t="s">
        <v>302</v>
      </c>
      <c r="F178" s="97">
        <v>60</v>
      </c>
      <c r="G178" s="98">
        <v>42901</v>
      </c>
      <c r="H178" s="98">
        <v>44727</v>
      </c>
      <c r="I178" s="97" t="s">
        <v>111</v>
      </c>
      <c r="J178" s="43">
        <v>2</v>
      </c>
      <c r="K178" s="43" t="s">
        <v>68</v>
      </c>
      <c r="L178" s="89">
        <v>6.06</v>
      </c>
      <c r="M178" s="89">
        <v>4.66</v>
      </c>
      <c r="N178" s="75">
        <v>17697</v>
      </c>
      <c r="O178" s="76">
        <f t="shared" si="177"/>
        <v>82468.02</v>
      </c>
      <c r="P178" s="43"/>
      <c r="Q178" s="43">
        <v>3</v>
      </c>
      <c r="R178" s="43"/>
      <c r="S178" s="43">
        <v>9</v>
      </c>
      <c r="T178" s="43">
        <v>18</v>
      </c>
      <c r="U178" s="43"/>
      <c r="V178" s="70">
        <f t="shared" si="189"/>
        <v>9</v>
      </c>
      <c r="W178" s="70">
        <f t="shared" si="178"/>
        <v>21</v>
      </c>
      <c r="X178" s="70">
        <f t="shared" si="190"/>
        <v>0</v>
      </c>
      <c r="Y178" s="76">
        <f t="shared" si="156"/>
        <v>0</v>
      </c>
      <c r="Z178" s="76">
        <f t="shared" si="157"/>
        <v>13744.670000000002</v>
      </c>
      <c r="AA178" s="76">
        <f t="shared" si="158"/>
        <v>0</v>
      </c>
      <c r="AB178" s="76">
        <f t="shared" si="159"/>
        <v>41234.010000000009</v>
      </c>
      <c r="AC178" s="76">
        <f t="shared" si="160"/>
        <v>82468.020000000019</v>
      </c>
      <c r="AD178" s="76">
        <f t="shared" si="161"/>
        <v>0</v>
      </c>
      <c r="AE178" s="76">
        <f t="shared" si="162"/>
        <v>137446.70000000001</v>
      </c>
      <c r="AF178" s="76">
        <f t="shared" si="163"/>
        <v>34361.675000000003</v>
      </c>
      <c r="AG178" s="76">
        <f t="shared" si="195"/>
        <v>17180.837500000001</v>
      </c>
      <c r="AH178" s="76">
        <f t="shared" si="164"/>
        <v>5309.1</v>
      </c>
      <c r="AI178" s="76">
        <f t="shared" si="165"/>
        <v>194298.3125</v>
      </c>
      <c r="AJ178" s="82"/>
      <c r="AK178" s="82"/>
      <c r="AL178" s="82"/>
      <c r="AM178" s="99"/>
      <c r="AN178" s="78">
        <f t="shared" si="179"/>
        <v>0</v>
      </c>
      <c r="AO178" s="99"/>
      <c r="AP178" s="78">
        <f t="shared" si="180"/>
        <v>0</v>
      </c>
      <c r="AQ178" s="78">
        <f>AM178+AO178</f>
        <v>0</v>
      </c>
      <c r="AR178" s="78">
        <f t="shared" si="171"/>
        <v>0</v>
      </c>
      <c r="AS178" s="99"/>
      <c r="AT178" s="78">
        <f t="shared" si="181"/>
        <v>0</v>
      </c>
      <c r="AU178" s="99"/>
      <c r="AV178" s="78">
        <f t="shared" si="182"/>
        <v>0</v>
      </c>
      <c r="AW178" s="77">
        <f t="shared" si="183"/>
        <v>0</v>
      </c>
      <c r="AX178" s="78">
        <f t="shared" si="184"/>
        <v>0</v>
      </c>
      <c r="AY178" s="77">
        <f t="shared" si="185"/>
        <v>0</v>
      </c>
      <c r="AZ178" s="78">
        <f t="shared" si="186"/>
        <v>0</v>
      </c>
      <c r="BA178" s="100" t="s">
        <v>196</v>
      </c>
      <c r="BB178" s="177"/>
      <c r="BC178" s="177">
        <v>1</v>
      </c>
      <c r="BD178" s="177"/>
      <c r="BE178" s="78">
        <f t="shared" si="187"/>
        <v>10618.199999999999</v>
      </c>
      <c r="BF178" s="43"/>
      <c r="BG178" s="43"/>
      <c r="BH178" s="43"/>
      <c r="BI178" s="76">
        <f t="shared" si="188"/>
        <v>0</v>
      </c>
      <c r="BJ178" s="76">
        <f t="shared" si="198"/>
        <v>30</v>
      </c>
      <c r="BK178" s="76">
        <f t="shared" si="192"/>
        <v>51542.512499999997</v>
      </c>
      <c r="BL178" s="101"/>
      <c r="BM178" s="101">
        <f>(O178/18*BL178)*30%</f>
        <v>0</v>
      </c>
      <c r="BN178" s="76"/>
      <c r="BO178" s="76"/>
      <c r="BP178" s="101"/>
      <c r="BQ178" s="101">
        <f t="shared" si="193"/>
        <v>0</v>
      </c>
      <c r="BR178" s="76">
        <f t="shared" si="194"/>
        <v>62160.712499999994</v>
      </c>
      <c r="BS178" s="76">
        <f t="shared" si="166"/>
        <v>159936.63750000001</v>
      </c>
      <c r="BT178" s="76">
        <f t="shared" si="167"/>
        <v>62160.712499999994</v>
      </c>
      <c r="BU178" s="76">
        <f t="shared" si="168"/>
        <v>34361.675000000003</v>
      </c>
      <c r="BV178" s="76">
        <f t="shared" si="169"/>
        <v>256459.02499999999</v>
      </c>
      <c r="BW178" s="173">
        <f t="shared" si="170"/>
        <v>3077508.3</v>
      </c>
    </row>
    <row r="179" spans="1:76" s="2" customFormat="1" ht="19.5" customHeight="1" x14ac:dyDescent="0.3">
      <c r="A179" s="79">
        <v>11</v>
      </c>
      <c r="B179" s="105" t="s">
        <v>387</v>
      </c>
      <c r="C179" s="91" t="s">
        <v>262</v>
      </c>
      <c r="D179" s="90" t="s">
        <v>178</v>
      </c>
      <c r="E179" s="93" t="s">
        <v>388</v>
      </c>
      <c r="F179" s="86">
        <v>84</v>
      </c>
      <c r="G179" s="87">
        <v>43335</v>
      </c>
      <c r="H179" s="87">
        <v>45161</v>
      </c>
      <c r="I179" s="86" t="s">
        <v>185</v>
      </c>
      <c r="J179" s="70" t="s">
        <v>296</v>
      </c>
      <c r="K179" s="70" t="s">
        <v>68</v>
      </c>
      <c r="L179" s="74">
        <v>10</v>
      </c>
      <c r="M179" s="70">
        <v>4.8099999999999996</v>
      </c>
      <c r="N179" s="75">
        <v>17697</v>
      </c>
      <c r="O179" s="76">
        <f t="shared" si="177"/>
        <v>85122.569999999992</v>
      </c>
      <c r="P179" s="70"/>
      <c r="Q179" s="70"/>
      <c r="R179" s="70"/>
      <c r="S179" s="70">
        <v>16</v>
      </c>
      <c r="T179" s="70"/>
      <c r="U179" s="70"/>
      <c r="V179" s="70">
        <f t="shared" si="189"/>
        <v>16</v>
      </c>
      <c r="W179" s="70">
        <f t="shared" si="178"/>
        <v>0</v>
      </c>
      <c r="X179" s="70">
        <f t="shared" si="190"/>
        <v>0</v>
      </c>
      <c r="Y179" s="76">
        <f t="shared" si="156"/>
        <v>0</v>
      </c>
      <c r="Z179" s="76">
        <f t="shared" si="157"/>
        <v>0</v>
      </c>
      <c r="AA179" s="76">
        <f t="shared" si="158"/>
        <v>0</v>
      </c>
      <c r="AB179" s="76">
        <f t="shared" si="159"/>
        <v>75664.506666666653</v>
      </c>
      <c r="AC179" s="76">
        <f t="shared" si="160"/>
        <v>0</v>
      </c>
      <c r="AD179" s="76">
        <f t="shared" si="161"/>
        <v>0</v>
      </c>
      <c r="AE179" s="76">
        <f t="shared" si="162"/>
        <v>75664.506666666653</v>
      </c>
      <c r="AF179" s="76">
        <f t="shared" si="163"/>
        <v>18916.126666666663</v>
      </c>
      <c r="AG179" s="76">
        <f t="shared" si="195"/>
        <v>9458.0633333333317</v>
      </c>
      <c r="AH179" s="76">
        <f t="shared" si="164"/>
        <v>3146.1333333333332</v>
      </c>
      <c r="AI179" s="76">
        <f t="shared" si="165"/>
        <v>107184.82999999999</v>
      </c>
      <c r="AJ179" s="82"/>
      <c r="AK179" s="82"/>
      <c r="AL179" s="82"/>
      <c r="AM179" s="83">
        <v>8</v>
      </c>
      <c r="AN179" s="78">
        <f t="shared" si="179"/>
        <v>3146.1333333333332</v>
      </c>
      <c r="AO179" s="83"/>
      <c r="AP179" s="78">
        <f t="shared" si="180"/>
        <v>0</v>
      </c>
      <c r="AQ179" s="78">
        <v>8</v>
      </c>
      <c r="AR179" s="78">
        <f t="shared" si="171"/>
        <v>3146.1333333333332</v>
      </c>
      <c r="AS179" s="83"/>
      <c r="AT179" s="78">
        <f t="shared" si="181"/>
        <v>0</v>
      </c>
      <c r="AU179" s="78"/>
      <c r="AV179" s="78">
        <f t="shared" si="182"/>
        <v>0</v>
      </c>
      <c r="AW179" s="77">
        <f t="shared" si="183"/>
        <v>0</v>
      </c>
      <c r="AX179" s="78">
        <f t="shared" si="184"/>
        <v>0</v>
      </c>
      <c r="AY179" s="77">
        <f t="shared" si="185"/>
        <v>8</v>
      </c>
      <c r="AZ179" s="78">
        <f t="shared" si="186"/>
        <v>3146.1333333333332</v>
      </c>
      <c r="BA179" s="84" t="s">
        <v>389</v>
      </c>
      <c r="BB179" s="85">
        <v>0.5</v>
      </c>
      <c r="BC179" s="85"/>
      <c r="BD179" s="85"/>
      <c r="BE179" s="78">
        <f t="shared" si="187"/>
        <v>4424.25</v>
      </c>
      <c r="BF179" s="70"/>
      <c r="BG179" s="70"/>
      <c r="BH179" s="70"/>
      <c r="BI179" s="76">
        <f t="shared" si="188"/>
        <v>0</v>
      </c>
      <c r="BJ179" s="76">
        <f t="shared" si="198"/>
        <v>16</v>
      </c>
      <c r="BK179" s="76">
        <f t="shared" si="192"/>
        <v>28374.189999999995</v>
      </c>
      <c r="BL179" s="76"/>
      <c r="BM179" s="76"/>
      <c r="BN179" s="76">
        <f t="shared" si="173"/>
        <v>16</v>
      </c>
      <c r="BO179" s="76">
        <f t="shared" ref="BO179:BO184" si="199">(AE179+AF179)*30%</f>
        <v>28374.189999999995</v>
      </c>
      <c r="BP179" s="76"/>
      <c r="BQ179" s="101">
        <f t="shared" si="193"/>
        <v>0</v>
      </c>
      <c r="BR179" s="76">
        <f t="shared" si="194"/>
        <v>64318.763333333321</v>
      </c>
      <c r="BS179" s="76">
        <f t="shared" si="166"/>
        <v>88268.703333333309</v>
      </c>
      <c r="BT179" s="76">
        <f t="shared" si="167"/>
        <v>35944.573333333326</v>
      </c>
      <c r="BU179" s="76">
        <f t="shared" si="168"/>
        <v>47290.316666666658</v>
      </c>
      <c r="BV179" s="76">
        <f t="shared" si="169"/>
        <v>171503.59333333332</v>
      </c>
      <c r="BW179" s="173">
        <f t="shared" si="170"/>
        <v>2058043.1199999999</v>
      </c>
      <c r="BX179" s="3" t="s">
        <v>271</v>
      </c>
    </row>
    <row r="180" spans="1:76" s="2" customFormat="1" ht="19.5" customHeight="1" x14ac:dyDescent="0.3">
      <c r="A180" s="79">
        <v>12</v>
      </c>
      <c r="B180" s="105" t="s">
        <v>387</v>
      </c>
      <c r="C180" s="91" t="s">
        <v>443</v>
      </c>
      <c r="D180" s="90" t="s">
        <v>178</v>
      </c>
      <c r="E180" s="93" t="s">
        <v>388</v>
      </c>
      <c r="F180" s="86">
        <v>84</v>
      </c>
      <c r="G180" s="87">
        <v>43335</v>
      </c>
      <c r="H180" s="87">
        <v>45161</v>
      </c>
      <c r="I180" s="86" t="s">
        <v>185</v>
      </c>
      <c r="J180" s="70" t="s">
        <v>296</v>
      </c>
      <c r="K180" s="43" t="s">
        <v>68</v>
      </c>
      <c r="L180" s="74">
        <v>10</v>
      </c>
      <c r="M180" s="43">
        <v>4.8099999999999996</v>
      </c>
      <c r="N180" s="75">
        <v>17697</v>
      </c>
      <c r="O180" s="76">
        <f t="shared" si="177"/>
        <v>85122.569999999992</v>
      </c>
      <c r="P180" s="70"/>
      <c r="Q180" s="70"/>
      <c r="R180" s="70"/>
      <c r="S180" s="70">
        <v>1</v>
      </c>
      <c r="T180" s="200"/>
      <c r="U180" s="70"/>
      <c r="V180" s="70">
        <f t="shared" si="189"/>
        <v>1</v>
      </c>
      <c r="W180" s="70">
        <f t="shared" si="178"/>
        <v>0</v>
      </c>
      <c r="X180" s="70">
        <f t="shared" si="190"/>
        <v>0</v>
      </c>
      <c r="Y180" s="76">
        <f t="shared" si="156"/>
        <v>0</v>
      </c>
      <c r="Z180" s="76">
        <f t="shared" si="157"/>
        <v>0</v>
      </c>
      <c r="AA180" s="76">
        <f t="shared" si="158"/>
        <v>0</v>
      </c>
      <c r="AB180" s="76">
        <f t="shared" si="159"/>
        <v>4729.0316666666658</v>
      </c>
      <c r="AC180" s="76">
        <f t="shared" si="160"/>
        <v>0</v>
      </c>
      <c r="AD180" s="76">
        <f t="shared" si="161"/>
        <v>0</v>
      </c>
      <c r="AE180" s="76">
        <f t="shared" si="162"/>
        <v>4729.0316666666658</v>
      </c>
      <c r="AF180" s="76">
        <f t="shared" si="163"/>
        <v>1182.2579166666665</v>
      </c>
      <c r="AG180" s="101">
        <f t="shared" si="195"/>
        <v>591.12895833333323</v>
      </c>
      <c r="AH180" s="76">
        <f t="shared" si="164"/>
        <v>196.63333333333333</v>
      </c>
      <c r="AI180" s="76">
        <f t="shared" si="165"/>
        <v>6699.0518749999992</v>
      </c>
      <c r="AJ180" s="82"/>
      <c r="AK180" s="82"/>
      <c r="AL180" s="82"/>
      <c r="AM180" s="83"/>
      <c r="AN180" s="78">
        <f t="shared" si="179"/>
        <v>0</v>
      </c>
      <c r="AO180" s="83"/>
      <c r="AP180" s="78">
        <f t="shared" si="180"/>
        <v>0</v>
      </c>
      <c r="AQ180" s="78"/>
      <c r="AR180" s="78">
        <f t="shared" si="171"/>
        <v>0</v>
      </c>
      <c r="AS180" s="83"/>
      <c r="AT180" s="78">
        <f t="shared" si="181"/>
        <v>0</v>
      </c>
      <c r="AU180" s="78"/>
      <c r="AV180" s="78">
        <f t="shared" si="182"/>
        <v>0</v>
      </c>
      <c r="AW180" s="77">
        <f t="shared" si="183"/>
        <v>0</v>
      </c>
      <c r="AX180" s="78">
        <f t="shared" si="184"/>
        <v>0</v>
      </c>
      <c r="AY180" s="77">
        <f t="shared" si="185"/>
        <v>0</v>
      </c>
      <c r="AZ180" s="78">
        <f t="shared" si="186"/>
        <v>0</v>
      </c>
      <c r="BA180" s="84"/>
      <c r="BB180" s="85"/>
      <c r="BC180" s="85"/>
      <c r="BD180" s="85"/>
      <c r="BE180" s="78">
        <f t="shared" si="187"/>
        <v>0</v>
      </c>
      <c r="BF180" s="70"/>
      <c r="BG180" s="70"/>
      <c r="BH180" s="70"/>
      <c r="BI180" s="76">
        <f t="shared" si="188"/>
        <v>0</v>
      </c>
      <c r="BJ180" s="76">
        <f t="shared" si="198"/>
        <v>1</v>
      </c>
      <c r="BK180" s="76">
        <f t="shared" si="192"/>
        <v>1773.3868749999997</v>
      </c>
      <c r="BL180" s="76"/>
      <c r="BM180" s="76"/>
      <c r="BN180" s="76">
        <f t="shared" si="173"/>
        <v>1</v>
      </c>
      <c r="BO180" s="76">
        <f t="shared" si="199"/>
        <v>1773.3868749999997</v>
      </c>
      <c r="BP180" s="76"/>
      <c r="BQ180" s="101">
        <f t="shared" si="193"/>
        <v>0</v>
      </c>
      <c r="BR180" s="76">
        <f t="shared" si="194"/>
        <v>3546.7737499999994</v>
      </c>
      <c r="BS180" s="76">
        <f t="shared" si="166"/>
        <v>5516.7939583333318</v>
      </c>
      <c r="BT180" s="76">
        <f t="shared" si="167"/>
        <v>1773.3868749999997</v>
      </c>
      <c r="BU180" s="76">
        <f t="shared" si="168"/>
        <v>2955.6447916666662</v>
      </c>
      <c r="BV180" s="76">
        <f t="shared" si="169"/>
        <v>10245.825624999998</v>
      </c>
      <c r="BW180" s="173">
        <f t="shared" si="170"/>
        <v>122949.90749999997</v>
      </c>
      <c r="BX180" s="3" t="s">
        <v>271</v>
      </c>
    </row>
    <row r="181" spans="1:76" s="2" customFormat="1" ht="19.5" customHeight="1" x14ac:dyDescent="0.3">
      <c r="A181" s="79">
        <v>13</v>
      </c>
      <c r="B181" s="105" t="s">
        <v>387</v>
      </c>
      <c r="C181" s="91" t="s">
        <v>448</v>
      </c>
      <c r="D181" s="90" t="s">
        <v>178</v>
      </c>
      <c r="E181" s="93" t="s">
        <v>388</v>
      </c>
      <c r="F181" s="86">
        <v>84</v>
      </c>
      <c r="G181" s="87">
        <v>43335</v>
      </c>
      <c r="H181" s="87">
        <v>45161</v>
      </c>
      <c r="I181" s="86" t="s">
        <v>185</v>
      </c>
      <c r="J181" s="70" t="s">
        <v>296</v>
      </c>
      <c r="K181" s="43" t="s">
        <v>68</v>
      </c>
      <c r="L181" s="74">
        <v>10</v>
      </c>
      <c r="M181" s="43">
        <v>4.8099999999999996</v>
      </c>
      <c r="N181" s="75">
        <v>17697</v>
      </c>
      <c r="O181" s="76">
        <f t="shared" si="177"/>
        <v>85122.569999999992</v>
      </c>
      <c r="P181" s="70"/>
      <c r="Q181" s="70"/>
      <c r="R181" s="70"/>
      <c r="S181" s="70">
        <v>1</v>
      </c>
      <c r="T181" s="200"/>
      <c r="U181" s="70"/>
      <c r="V181" s="70">
        <f t="shared" si="189"/>
        <v>1</v>
      </c>
      <c r="W181" s="70">
        <f t="shared" si="178"/>
        <v>0</v>
      </c>
      <c r="X181" s="70">
        <f t="shared" si="190"/>
        <v>0</v>
      </c>
      <c r="Y181" s="76">
        <f t="shared" si="156"/>
        <v>0</v>
      </c>
      <c r="Z181" s="76">
        <f t="shared" si="157"/>
        <v>0</v>
      </c>
      <c r="AA181" s="76">
        <f t="shared" si="158"/>
        <v>0</v>
      </c>
      <c r="AB181" s="76">
        <f t="shared" si="159"/>
        <v>4729.0316666666658</v>
      </c>
      <c r="AC181" s="76">
        <f t="shared" si="160"/>
        <v>0</v>
      </c>
      <c r="AD181" s="76">
        <f t="shared" si="161"/>
        <v>0</v>
      </c>
      <c r="AE181" s="76">
        <f t="shared" si="162"/>
        <v>4729.0316666666658</v>
      </c>
      <c r="AF181" s="76">
        <f t="shared" si="163"/>
        <v>1182.2579166666665</v>
      </c>
      <c r="AG181" s="101">
        <f t="shared" si="195"/>
        <v>591.12895833333323</v>
      </c>
      <c r="AH181" s="76">
        <f t="shared" si="164"/>
        <v>196.63333333333333</v>
      </c>
      <c r="AI181" s="76">
        <f t="shared" si="165"/>
        <v>6699.0518749999992</v>
      </c>
      <c r="AJ181" s="82"/>
      <c r="AK181" s="82"/>
      <c r="AL181" s="82"/>
      <c r="AM181" s="83"/>
      <c r="AN181" s="78">
        <f t="shared" si="179"/>
        <v>0</v>
      </c>
      <c r="AO181" s="83"/>
      <c r="AP181" s="78">
        <f t="shared" si="180"/>
        <v>0</v>
      </c>
      <c r="AQ181" s="78"/>
      <c r="AR181" s="78">
        <f t="shared" si="171"/>
        <v>0</v>
      </c>
      <c r="AS181" s="83"/>
      <c r="AT181" s="78">
        <f t="shared" si="181"/>
        <v>0</v>
      </c>
      <c r="AU181" s="78"/>
      <c r="AV181" s="78">
        <f t="shared" si="182"/>
        <v>0</v>
      </c>
      <c r="AW181" s="77">
        <f t="shared" si="183"/>
        <v>0</v>
      </c>
      <c r="AX181" s="78">
        <f t="shared" si="184"/>
        <v>0</v>
      </c>
      <c r="AY181" s="77">
        <f t="shared" si="185"/>
        <v>0</v>
      </c>
      <c r="AZ181" s="78">
        <f t="shared" si="186"/>
        <v>0</v>
      </c>
      <c r="BA181" s="84"/>
      <c r="BB181" s="85"/>
      <c r="BC181" s="85"/>
      <c r="BD181" s="85"/>
      <c r="BE181" s="78">
        <f t="shared" si="187"/>
        <v>0</v>
      </c>
      <c r="BF181" s="70"/>
      <c r="BG181" s="70"/>
      <c r="BH181" s="70"/>
      <c r="BI181" s="76">
        <f t="shared" si="188"/>
        <v>0</v>
      </c>
      <c r="BJ181" s="76">
        <f t="shared" si="198"/>
        <v>1</v>
      </c>
      <c r="BK181" s="76">
        <f t="shared" si="192"/>
        <v>1773.3868749999997</v>
      </c>
      <c r="BL181" s="76"/>
      <c r="BM181" s="76"/>
      <c r="BN181" s="76">
        <f t="shared" si="173"/>
        <v>1</v>
      </c>
      <c r="BO181" s="76">
        <f t="shared" si="199"/>
        <v>1773.3868749999997</v>
      </c>
      <c r="BP181" s="76"/>
      <c r="BQ181" s="101">
        <f t="shared" si="193"/>
        <v>0</v>
      </c>
      <c r="BR181" s="76">
        <f t="shared" si="194"/>
        <v>3546.7737499999994</v>
      </c>
      <c r="BS181" s="76">
        <f t="shared" si="166"/>
        <v>5516.7939583333318</v>
      </c>
      <c r="BT181" s="76">
        <f t="shared" si="167"/>
        <v>1773.3868749999997</v>
      </c>
      <c r="BU181" s="76">
        <f t="shared" si="168"/>
        <v>2955.6447916666662</v>
      </c>
      <c r="BV181" s="76">
        <f t="shared" si="169"/>
        <v>10245.825624999998</v>
      </c>
      <c r="BW181" s="173">
        <f t="shared" si="170"/>
        <v>122949.90749999997</v>
      </c>
      <c r="BX181" s="3" t="s">
        <v>271</v>
      </c>
    </row>
    <row r="182" spans="1:76" s="1" customFormat="1" ht="19.5" customHeight="1" x14ac:dyDescent="0.3">
      <c r="A182" s="79">
        <v>14</v>
      </c>
      <c r="B182" s="194" t="s">
        <v>387</v>
      </c>
      <c r="C182" s="195" t="s">
        <v>444</v>
      </c>
      <c r="D182" s="196" t="s">
        <v>178</v>
      </c>
      <c r="E182" s="96" t="s">
        <v>388</v>
      </c>
      <c r="F182" s="86">
        <v>84</v>
      </c>
      <c r="G182" s="87">
        <v>43335</v>
      </c>
      <c r="H182" s="87">
        <v>45161</v>
      </c>
      <c r="I182" s="86" t="s">
        <v>185</v>
      </c>
      <c r="J182" s="70" t="s">
        <v>296</v>
      </c>
      <c r="K182" s="43" t="s">
        <v>68</v>
      </c>
      <c r="L182" s="74">
        <v>10</v>
      </c>
      <c r="M182" s="43">
        <v>4.8099999999999996</v>
      </c>
      <c r="N182" s="75">
        <v>17697</v>
      </c>
      <c r="O182" s="76">
        <f t="shared" si="177"/>
        <v>85122.569999999992</v>
      </c>
      <c r="P182" s="70"/>
      <c r="Q182" s="70"/>
      <c r="R182" s="70"/>
      <c r="S182" s="70">
        <v>1</v>
      </c>
      <c r="T182" s="200"/>
      <c r="U182" s="70"/>
      <c r="V182" s="70">
        <f t="shared" si="189"/>
        <v>1</v>
      </c>
      <c r="W182" s="70">
        <f t="shared" si="178"/>
        <v>0</v>
      </c>
      <c r="X182" s="70">
        <f t="shared" si="190"/>
        <v>0</v>
      </c>
      <c r="Y182" s="76">
        <f t="shared" si="156"/>
        <v>0</v>
      </c>
      <c r="Z182" s="76">
        <f t="shared" si="157"/>
        <v>0</v>
      </c>
      <c r="AA182" s="76">
        <f t="shared" si="158"/>
        <v>0</v>
      </c>
      <c r="AB182" s="76">
        <f t="shared" si="159"/>
        <v>4729.0316666666658</v>
      </c>
      <c r="AC182" s="76">
        <f t="shared" si="160"/>
        <v>0</v>
      </c>
      <c r="AD182" s="76">
        <f t="shared" si="161"/>
        <v>0</v>
      </c>
      <c r="AE182" s="76">
        <f t="shared" si="162"/>
        <v>4729.0316666666658</v>
      </c>
      <c r="AF182" s="76">
        <f t="shared" si="163"/>
        <v>1182.2579166666665</v>
      </c>
      <c r="AG182" s="101">
        <f t="shared" si="195"/>
        <v>591.12895833333323</v>
      </c>
      <c r="AH182" s="76">
        <f t="shared" si="164"/>
        <v>196.63333333333333</v>
      </c>
      <c r="AI182" s="76">
        <f t="shared" si="165"/>
        <v>6699.0518749999992</v>
      </c>
      <c r="AJ182" s="82"/>
      <c r="AK182" s="82"/>
      <c r="AL182" s="82"/>
      <c r="AM182" s="83"/>
      <c r="AN182" s="78">
        <f t="shared" si="179"/>
        <v>0</v>
      </c>
      <c r="AO182" s="83"/>
      <c r="AP182" s="78">
        <f t="shared" si="180"/>
        <v>0</v>
      </c>
      <c r="AQ182" s="78"/>
      <c r="AR182" s="78">
        <f t="shared" si="171"/>
        <v>0</v>
      </c>
      <c r="AS182" s="83"/>
      <c r="AT182" s="78">
        <f t="shared" si="181"/>
        <v>0</v>
      </c>
      <c r="AU182" s="78"/>
      <c r="AV182" s="78">
        <f t="shared" si="182"/>
        <v>0</v>
      </c>
      <c r="AW182" s="77">
        <f t="shared" si="183"/>
        <v>0</v>
      </c>
      <c r="AX182" s="78">
        <f t="shared" si="184"/>
        <v>0</v>
      </c>
      <c r="AY182" s="77">
        <f t="shared" si="185"/>
        <v>0</v>
      </c>
      <c r="AZ182" s="78">
        <f t="shared" si="186"/>
        <v>0</v>
      </c>
      <c r="BA182" s="84"/>
      <c r="BB182" s="85"/>
      <c r="BC182" s="85"/>
      <c r="BD182" s="85"/>
      <c r="BE182" s="78">
        <f t="shared" si="187"/>
        <v>0</v>
      </c>
      <c r="BF182" s="70"/>
      <c r="BG182" s="70"/>
      <c r="BH182" s="70"/>
      <c r="BI182" s="76">
        <f t="shared" si="188"/>
        <v>0</v>
      </c>
      <c r="BJ182" s="76">
        <f t="shared" si="198"/>
        <v>1</v>
      </c>
      <c r="BK182" s="76">
        <f t="shared" si="192"/>
        <v>1773.3868749999997</v>
      </c>
      <c r="BL182" s="76"/>
      <c r="BM182" s="76"/>
      <c r="BN182" s="76">
        <f t="shared" si="173"/>
        <v>1</v>
      </c>
      <c r="BO182" s="76">
        <f t="shared" si="199"/>
        <v>1773.3868749999997</v>
      </c>
      <c r="BP182" s="76"/>
      <c r="BQ182" s="101">
        <f t="shared" si="193"/>
        <v>0</v>
      </c>
      <c r="BR182" s="76">
        <f t="shared" si="194"/>
        <v>3546.7737499999994</v>
      </c>
      <c r="BS182" s="76">
        <f t="shared" si="166"/>
        <v>5516.7939583333318</v>
      </c>
      <c r="BT182" s="76">
        <f t="shared" si="167"/>
        <v>1773.3868749999997</v>
      </c>
      <c r="BU182" s="76">
        <f t="shared" si="168"/>
        <v>2955.6447916666662</v>
      </c>
      <c r="BV182" s="76">
        <f t="shared" si="169"/>
        <v>10245.825624999998</v>
      </c>
      <c r="BW182" s="173">
        <f t="shared" si="170"/>
        <v>122949.90749999997</v>
      </c>
      <c r="BX182" s="3" t="s">
        <v>271</v>
      </c>
    </row>
    <row r="183" spans="1:76" s="1" customFormat="1" ht="19.5" customHeight="1" x14ac:dyDescent="0.3">
      <c r="A183" s="79">
        <v>15</v>
      </c>
      <c r="B183" s="194" t="s">
        <v>387</v>
      </c>
      <c r="C183" s="195" t="s">
        <v>452</v>
      </c>
      <c r="D183" s="196" t="s">
        <v>178</v>
      </c>
      <c r="E183" s="96" t="s">
        <v>388</v>
      </c>
      <c r="F183" s="86">
        <v>84</v>
      </c>
      <c r="G183" s="87">
        <v>43335</v>
      </c>
      <c r="H183" s="87">
        <v>45161</v>
      </c>
      <c r="I183" s="86" t="s">
        <v>185</v>
      </c>
      <c r="J183" s="70" t="s">
        <v>296</v>
      </c>
      <c r="K183" s="70" t="s">
        <v>353</v>
      </c>
      <c r="L183" s="74">
        <v>10</v>
      </c>
      <c r="M183" s="70">
        <v>4.8099999999999996</v>
      </c>
      <c r="N183" s="75">
        <v>17697</v>
      </c>
      <c r="O183" s="76">
        <f t="shared" si="177"/>
        <v>85122.569999999992</v>
      </c>
      <c r="P183" s="43">
        <v>0</v>
      </c>
      <c r="Q183" s="70"/>
      <c r="R183" s="70"/>
      <c r="S183" s="70">
        <v>2</v>
      </c>
      <c r="T183" s="200"/>
      <c r="U183" s="70"/>
      <c r="V183" s="70">
        <f t="shared" si="189"/>
        <v>2</v>
      </c>
      <c r="W183" s="70">
        <f t="shared" si="178"/>
        <v>0</v>
      </c>
      <c r="X183" s="70">
        <f t="shared" si="190"/>
        <v>0</v>
      </c>
      <c r="Y183" s="76">
        <f t="shared" si="156"/>
        <v>0</v>
      </c>
      <c r="Z183" s="76">
        <f t="shared" si="157"/>
        <v>0</v>
      </c>
      <c r="AA183" s="76">
        <f t="shared" si="158"/>
        <v>0</v>
      </c>
      <c r="AB183" s="76">
        <f t="shared" si="159"/>
        <v>9458.0633333333317</v>
      </c>
      <c r="AC183" s="76">
        <f t="shared" si="160"/>
        <v>0</v>
      </c>
      <c r="AD183" s="76">
        <f t="shared" si="161"/>
        <v>0</v>
      </c>
      <c r="AE183" s="76">
        <f t="shared" si="162"/>
        <v>9458.0633333333317</v>
      </c>
      <c r="AF183" s="76">
        <f t="shared" si="163"/>
        <v>2364.5158333333329</v>
      </c>
      <c r="AG183" s="76">
        <f t="shared" si="195"/>
        <v>1182.2579166666665</v>
      </c>
      <c r="AH183" s="76">
        <f t="shared" si="164"/>
        <v>393.26666666666665</v>
      </c>
      <c r="AI183" s="76">
        <f t="shared" si="165"/>
        <v>13398.103749999998</v>
      </c>
      <c r="AJ183" s="82"/>
      <c r="AK183" s="82"/>
      <c r="AL183" s="82"/>
      <c r="AM183" s="83"/>
      <c r="AN183" s="78">
        <f t="shared" si="179"/>
        <v>0</v>
      </c>
      <c r="AO183" s="83"/>
      <c r="AP183" s="78">
        <f t="shared" si="180"/>
        <v>0</v>
      </c>
      <c r="AQ183" s="78"/>
      <c r="AR183" s="78">
        <f t="shared" si="171"/>
        <v>0</v>
      </c>
      <c r="AS183" s="83"/>
      <c r="AT183" s="78">
        <f t="shared" si="181"/>
        <v>0</v>
      </c>
      <c r="AU183" s="78"/>
      <c r="AV183" s="78">
        <f t="shared" si="182"/>
        <v>0</v>
      </c>
      <c r="AW183" s="77">
        <f t="shared" si="183"/>
        <v>0</v>
      </c>
      <c r="AX183" s="78">
        <f t="shared" si="184"/>
        <v>0</v>
      </c>
      <c r="AY183" s="77">
        <f t="shared" si="185"/>
        <v>0</v>
      </c>
      <c r="AZ183" s="78">
        <f t="shared" si="186"/>
        <v>0</v>
      </c>
      <c r="BA183" s="84"/>
      <c r="BB183" s="85"/>
      <c r="BC183" s="85"/>
      <c r="BD183" s="85"/>
      <c r="BE183" s="78">
        <f t="shared" si="187"/>
        <v>0</v>
      </c>
      <c r="BF183" s="70"/>
      <c r="BG183" s="70"/>
      <c r="BH183" s="70"/>
      <c r="BI183" s="76">
        <f t="shared" si="188"/>
        <v>0</v>
      </c>
      <c r="BJ183" s="76"/>
      <c r="BK183" s="76">
        <f t="shared" si="192"/>
        <v>0</v>
      </c>
      <c r="BL183" s="76"/>
      <c r="BM183" s="76"/>
      <c r="BN183" s="76">
        <f t="shared" si="173"/>
        <v>2</v>
      </c>
      <c r="BO183" s="76">
        <f t="shared" si="199"/>
        <v>3546.7737499999994</v>
      </c>
      <c r="BP183" s="76"/>
      <c r="BQ183" s="101">
        <f t="shared" si="193"/>
        <v>0</v>
      </c>
      <c r="BR183" s="76">
        <f t="shared" si="194"/>
        <v>3546.7737499999994</v>
      </c>
      <c r="BS183" s="76">
        <f t="shared" si="166"/>
        <v>11033.587916666664</v>
      </c>
      <c r="BT183" s="76">
        <f t="shared" si="167"/>
        <v>0</v>
      </c>
      <c r="BU183" s="76">
        <f t="shared" si="168"/>
        <v>5911.2895833333323</v>
      </c>
      <c r="BV183" s="76">
        <f t="shared" si="169"/>
        <v>16944.877499999999</v>
      </c>
      <c r="BW183" s="173">
        <f t="shared" si="170"/>
        <v>203338.52999999997</v>
      </c>
      <c r="BX183" s="3" t="s">
        <v>271</v>
      </c>
    </row>
    <row r="184" spans="1:76" s="3" customFormat="1" ht="19.5" customHeight="1" x14ac:dyDescent="0.3">
      <c r="A184" s="79">
        <v>16</v>
      </c>
      <c r="B184" s="194" t="s">
        <v>387</v>
      </c>
      <c r="C184" s="195" t="s">
        <v>258</v>
      </c>
      <c r="D184" s="196" t="s">
        <v>178</v>
      </c>
      <c r="E184" s="96" t="s">
        <v>388</v>
      </c>
      <c r="F184" s="86">
        <v>84</v>
      </c>
      <c r="G184" s="87">
        <v>43335</v>
      </c>
      <c r="H184" s="87">
        <v>45161</v>
      </c>
      <c r="I184" s="86" t="s">
        <v>185</v>
      </c>
      <c r="J184" s="70" t="s">
        <v>296</v>
      </c>
      <c r="K184" s="70" t="s">
        <v>353</v>
      </c>
      <c r="L184" s="74">
        <v>10</v>
      </c>
      <c r="M184" s="70">
        <v>4.8099999999999996</v>
      </c>
      <c r="N184" s="75">
        <v>17697</v>
      </c>
      <c r="O184" s="76">
        <f t="shared" si="177"/>
        <v>85122.569999999992</v>
      </c>
      <c r="P184" s="43">
        <v>0</v>
      </c>
      <c r="Q184" s="70"/>
      <c r="R184" s="70"/>
      <c r="S184" s="70">
        <v>2</v>
      </c>
      <c r="T184" s="200"/>
      <c r="U184" s="70"/>
      <c r="V184" s="70">
        <f t="shared" si="189"/>
        <v>2</v>
      </c>
      <c r="W184" s="70">
        <f t="shared" si="178"/>
        <v>0</v>
      </c>
      <c r="X184" s="70">
        <f t="shared" si="190"/>
        <v>0</v>
      </c>
      <c r="Y184" s="76">
        <f t="shared" si="156"/>
        <v>0</v>
      </c>
      <c r="Z184" s="76">
        <f t="shared" si="157"/>
        <v>0</v>
      </c>
      <c r="AA184" s="76">
        <f t="shared" si="158"/>
        <v>0</v>
      </c>
      <c r="AB184" s="76">
        <f t="shared" si="159"/>
        <v>9458.0633333333317</v>
      </c>
      <c r="AC184" s="76">
        <f t="shared" si="160"/>
        <v>0</v>
      </c>
      <c r="AD184" s="76">
        <f t="shared" si="161"/>
        <v>0</v>
      </c>
      <c r="AE184" s="76">
        <f t="shared" si="162"/>
        <v>9458.0633333333317</v>
      </c>
      <c r="AF184" s="76">
        <f t="shared" si="163"/>
        <v>2364.5158333333329</v>
      </c>
      <c r="AG184" s="76">
        <f t="shared" si="195"/>
        <v>1182.2579166666665</v>
      </c>
      <c r="AH184" s="76">
        <f t="shared" si="164"/>
        <v>393.26666666666665</v>
      </c>
      <c r="AI184" s="76">
        <f t="shared" si="165"/>
        <v>13398.103749999998</v>
      </c>
      <c r="AJ184" s="82"/>
      <c r="AK184" s="82"/>
      <c r="AL184" s="82"/>
      <c r="AM184" s="83"/>
      <c r="AN184" s="78">
        <f t="shared" si="179"/>
        <v>0</v>
      </c>
      <c r="AO184" s="83"/>
      <c r="AP184" s="78">
        <f t="shared" si="180"/>
        <v>0</v>
      </c>
      <c r="AQ184" s="78"/>
      <c r="AR184" s="78">
        <f t="shared" si="171"/>
        <v>0</v>
      </c>
      <c r="AS184" s="83"/>
      <c r="AT184" s="78">
        <f t="shared" si="181"/>
        <v>0</v>
      </c>
      <c r="AU184" s="78"/>
      <c r="AV184" s="78">
        <f t="shared" si="182"/>
        <v>0</v>
      </c>
      <c r="AW184" s="77">
        <f t="shared" si="183"/>
        <v>0</v>
      </c>
      <c r="AX184" s="78">
        <f t="shared" si="184"/>
        <v>0</v>
      </c>
      <c r="AY184" s="77">
        <f t="shared" si="185"/>
        <v>0</v>
      </c>
      <c r="AZ184" s="78">
        <f t="shared" si="186"/>
        <v>0</v>
      </c>
      <c r="BA184" s="84"/>
      <c r="BB184" s="85"/>
      <c r="BC184" s="85"/>
      <c r="BD184" s="85"/>
      <c r="BE184" s="78">
        <f t="shared" si="187"/>
        <v>0</v>
      </c>
      <c r="BF184" s="70"/>
      <c r="BG184" s="70"/>
      <c r="BH184" s="70"/>
      <c r="BI184" s="76">
        <f t="shared" si="188"/>
        <v>0</v>
      </c>
      <c r="BJ184" s="76"/>
      <c r="BK184" s="76">
        <f t="shared" si="192"/>
        <v>0</v>
      </c>
      <c r="BL184" s="76"/>
      <c r="BM184" s="76"/>
      <c r="BN184" s="76">
        <f t="shared" si="173"/>
        <v>2</v>
      </c>
      <c r="BO184" s="76">
        <f t="shared" si="199"/>
        <v>3546.7737499999994</v>
      </c>
      <c r="BP184" s="76"/>
      <c r="BQ184" s="101">
        <f t="shared" si="193"/>
        <v>0</v>
      </c>
      <c r="BR184" s="76">
        <f t="shared" si="194"/>
        <v>3546.7737499999994</v>
      </c>
      <c r="BS184" s="76">
        <f t="shared" si="166"/>
        <v>11033.587916666664</v>
      </c>
      <c r="BT184" s="76">
        <f t="shared" si="167"/>
        <v>0</v>
      </c>
      <c r="BU184" s="76">
        <f t="shared" si="168"/>
        <v>5911.2895833333323</v>
      </c>
      <c r="BV184" s="76">
        <f t="shared" si="169"/>
        <v>16944.877499999999</v>
      </c>
      <c r="BW184" s="173">
        <f t="shared" si="170"/>
        <v>203338.52999999997</v>
      </c>
      <c r="BX184" s="3" t="s">
        <v>271</v>
      </c>
    </row>
    <row r="185" spans="1:76" s="3" customFormat="1" ht="19.5" customHeight="1" x14ac:dyDescent="0.3">
      <c r="A185" s="79"/>
      <c r="B185" s="94" t="s">
        <v>416</v>
      </c>
      <c r="C185" s="94" t="s">
        <v>417</v>
      </c>
      <c r="D185" s="95" t="s">
        <v>108</v>
      </c>
      <c r="E185" s="96" t="s">
        <v>440</v>
      </c>
      <c r="F185" s="86"/>
      <c r="G185" s="87"/>
      <c r="H185" s="149"/>
      <c r="I185" s="86"/>
      <c r="J185" s="43" t="s">
        <v>65</v>
      </c>
      <c r="K185" s="43" t="s">
        <v>83</v>
      </c>
      <c r="L185" s="89">
        <v>7.08</v>
      </c>
      <c r="M185" s="43">
        <v>3.53</v>
      </c>
      <c r="N185" s="108">
        <v>17697</v>
      </c>
      <c r="O185" s="76">
        <f t="shared" si="177"/>
        <v>62470.409999999996</v>
      </c>
      <c r="P185" s="43"/>
      <c r="Q185" s="43"/>
      <c r="R185" s="43"/>
      <c r="S185" s="43"/>
      <c r="T185" s="43">
        <v>2</v>
      </c>
      <c r="U185" s="43"/>
      <c r="V185" s="70">
        <f t="shared" si="189"/>
        <v>0</v>
      </c>
      <c r="W185" s="70">
        <f t="shared" si="178"/>
        <v>2</v>
      </c>
      <c r="X185" s="70">
        <f t="shared" si="190"/>
        <v>0</v>
      </c>
      <c r="Y185" s="76">
        <f t="shared" si="156"/>
        <v>0</v>
      </c>
      <c r="Z185" s="76">
        <f t="shared" si="157"/>
        <v>0</v>
      </c>
      <c r="AA185" s="76">
        <f t="shared" si="158"/>
        <v>0</v>
      </c>
      <c r="AB185" s="76">
        <f t="shared" si="159"/>
        <v>0</v>
      </c>
      <c r="AC185" s="76">
        <f t="shared" si="160"/>
        <v>6941.1566666666658</v>
      </c>
      <c r="AD185" s="76">
        <f t="shared" si="161"/>
        <v>0</v>
      </c>
      <c r="AE185" s="76">
        <f t="shared" si="162"/>
        <v>6941.1566666666658</v>
      </c>
      <c r="AF185" s="76">
        <f t="shared" si="163"/>
        <v>1735.2891666666665</v>
      </c>
      <c r="AG185" s="101"/>
      <c r="AH185" s="76">
        <f t="shared" si="164"/>
        <v>393.26666666666665</v>
      </c>
      <c r="AI185" s="76">
        <f t="shared" si="165"/>
        <v>9069.7124999999978</v>
      </c>
      <c r="AJ185" s="100"/>
      <c r="AK185" s="100"/>
      <c r="AL185" s="100"/>
      <c r="AM185" s="100"/>
      <c r="AN185" s="78">
        <f t="shared" si="179"/>
        <v>0</v>
      </c>
      <c r="AO185" s="99"/>
      <c r="AP185" s="78">
        <f t="shared" si="180"/>
        <v>0</v>
      </c>
      <c r="AQ185" s="78">
        <f>AM185+AO185</f>
        <v>0</v>
      </c>
      <c r="AR185" s="78">
        <f t="shared" si="171"/>
        <v>0</v>
      </c>
      <c r="AS185" s="99"/>
      <c r="AT185" s="78">
        <f t="shared" si="181"/>
        <v>0</v>
      </c>
      <c r="AU185" s="99"/>
      <c r="AV185" s="78">
        <f t="shared" si="182"/>
        <v>0</v>
      </c>
      <c r="AW185" s="77">
        <f t="shared" si="183"/>
        <v>0</v>
      </c>
      <c r="AX185" s="78">
        <f t="shared" si="184"/>
        <v>0</v>
      </c>
      <c r="AY185" s="77">
        <f t="shared" si="185"/>
        <v>0</v>
      </c>
      <c r="AZ185" s="78">
        <f t="shared" si="186"/>
        <v>0</v>
      </c>
      <c r="BA185" s="100"/>
      <c r="BB185" s="177"/>
      <c r="BC185" s="177"/>
      <c r="BD185" s="177"/>
      <c r="BE185" s="78">
        <f t="shared" si="187"/>
        <v>0</v>
      </c>
      <c r="BF185" s="43"/>
      <c r="BG185" s="43"/>
      <c r="BH185" s="43"/>
      <c r="BI185" s="76">
        <f t="shared" si="188"/>
        <v>0</v>
      </c>
      <c r="BJ185" s="76"/>
      <c r="BK185" s="101">
        <f>(O185/18*BJ185)*30%</f>
        <v>0</v>
      </c>
      <c r="BL185" s="101"/>
      <c r="BM185" s="101">
        <f>(O185/18*BL185)*30%</f>
        <v>0</v>
      </c>
      <c r="BN185" s="76"/>
      <c r="BO185" s="76"/>
      <c r="BP185" s="76"/>
      <c r="BQ185" s="101">
        <f t="shared" si="193"/>
        <v>0</v>
      </c>
      <c r="BR185" s="76">
        <f t="shared" si="194"/>
        <v>0</v>
      </c>
      <c r="BS185" s="76">
        <f t="shared" si="166"/>
        <v>7334.4233333333323</v>
      </c>
      <c r="BT185" s="76">
        <f t="shared" si="167"/>
        <v>0</v>
      </c>
      <c r="BU185" s="76">
        <f t="shared" si="168"/>
        <v>1735.2891666666665</v>
      </c>
      <c r="BV185" s="76">
        <f t="shared" si="169"/>
        <v>9069.7124999999978</v>
      </c>
      <c r="BW185" s="173">
        <f t="shared" si="170"/>
        <v>108836.54999999997</v>
      </c>
    </row>
    <row r="186" spans="1:76" s="3" customFormat="1" ht="19.5" customHeight="1" x14ac:dyDescent="0.3">
      <c r="A186" s="79"/>
      <c r="B186" s="94" t="s">
        <v>416</v>
      </c>
      <c r="C186" s="94" t="s">
        <v>475</v>
      </c>
      <c r="D186" s="95" t="s">
        <v>108</v>
      </c>
      <c r="E186" s="96" t="s">
        <v>440</v>
      </c>
      <c r="F186" s="86"/>
      <c r="G186" s="87"/>
      <c r="H186" s="149"/>
      <c r="I186" s="86"/>
      <c r="J186" s="43" t="s">
        <v>65</v>
      </c>
      <c r="K186" s="43" t="s">
        <v>83</v>
      </c>
      <c r="L186" s="89">
        <v>7.08</v>
      </c>
      <c r="M186" s="43">
        <v>3.53</v>
      </c>
      <c r="N186" s="108">
        <v>17697</v>
      </c>
      <c r="O186" s="76">
        <f t="shared" si="177"/>
        <v>62470.409999999996</v>
      </c>
      <c r="P186" s="43"/>
      <c r="Q186" s="43"/>
      <c r="R186" s="43"/>
      <c r="S186" s="43"/>
      <c r="T186" s="43">
        <v>1</v>
      </c>
      <c r="U186" s="43"/>
      <c r="V186" s="70"/>
      <c r="W186" s="70">
        <f t="shared" si="178"/>
        <v>1</v>
      </c>
      <c r="X186" s="70"/>
      <c r="Y186" s="76">
        <f t="shared" si="156"/>
        <v>0</v>
      </c>
      <c r="Z186" s="76">
        <f t="shared" si="157"/>
        <v>0</v>
      </c>
      <c r="AA186" s="76">
        <f t="shared" si="158"/>
        <v>0</v>
      </c>
      <c r="AB186" s="76">
        <f t="shared" si="159"/>
        <v>0</v>
      </c>
      <c r="AC186" s="76">
        <f t="shared" si="160"/>
        <v>3470.5783333333329</v>
      </c>
      <c r="AD186" s="76">
        <f t="shared" si="161"/>
        <v>0</v>
      </c>
      <c r="AE186" s="76">
        <f t="shared" si="162"/>
        <v>3470.5783333333329</v>
      </c>
      <c r="AF186" s="76">
        <f t="shared" si="163"/>
        <v>867.64458333333323</v>
      </c>
      <c r="AG186" s="101"/>
      <c r="AH186" s="76">
        <f t="shared" si="164"/>
        <v>196.63333333333333</v>
      </c>
      <c r="AI186" s="76">
        <f t="shared" si="165"/>
        <v>4534.8562499999989</v>
      </c>
      <c r="AJ186" s="100"/>
      <c r="AK186" s="100"/>
      <c r="AL186" s="100"/>
      <c r="AM186" s="100"/>
      <c r="AN186" s="78"/>
      <c r="AO186" s="99"/>
      <c r="AP186" s="78"/>
      <c r="AQ186" s="78"/>
      <c r="AR186" s="78"/>
      <c r="AS186" s="99"/>
      <c r="AT186" s="78"/>
      <c r="AU186" s="99"/>
      <c r="AV186" s="78"/>
      <c r="AW186" s="77"/>
      <c r="AX186" s="78"/>
      <c r="AY186" s="77"/>
      <c r="AZ186" s="78"/>
      <c r="BA186" s="100"/>
      <c r="BB186" s="177"/>
      <c r="BC186" s="177"/>
      <c r="BD186" s="177"/>
      <c r="BE186" s="78"/>
      <c r="BF186" s="43"/>
      <c r="BG186" s="43"/>
      <c r="BH186" s="43"/>
      <c r="BI186" s="76"/>
      <c r="BJ186" s="76"/>
      <c r="BK186" s="101"/>
      <c r="BL186" s="101"/>
      <c r="BM186" s="101"/>
      <c r="BN186" s="76"/>
      <c r="BO186" s="76"/>
      <c r="BP186" s="76"/>
      <c r="BQ186" s="101"/>
      <c r="BR186" s="76"/>
      <c r="BS186" s="76">
        <f t="shared" si="166"/>
        <v>3667.2116666666661</v>
      </c>
      <c r="BT186" s="76">
        <f t="shared" si="167"/>
        <v>0</v>
      </c>
      <c r="BU186" s="76">
        <f t="shared" si="168"/>
        <v>867.64458333333323</v>
      </c>
      <c r="BV186" s="76">
        <f t="shared" si="169"/>
        <v>4534.8562499999989</v>
      </c>
      <c r="BW186" s="173">
        <f t="shared" si="170"/>
        <v>54418.274999999987</v>
      </c>
    </row>
    <row r="187" spans="1:76" s="1" customFormat="1" ht="19.5" customHeight="1" x14ac:dyDescent="0.3">
      <c r="A187" s="68">
        <v>1</v>
      </c>
      <c r="B187" s="48" t="s">
        <v>84</v>
      </c>
      <c r="C187" s="48" t="s">
        <v>372</v>
      </c>
      <c r="D187" s="43" t="s">
        <v>61</v>
      </c>
      <c r="E187" s="108" t="s">
        <v>303</v>
      </c>
      <c r="F187" s="48">
        <v>58</v>
      </c>
      <c r="G187" s="111">
        <v>42901</v>
      </c>
      <c r="H187" s="111">
        <v>44727</v>
      </c>
      <c r="I187" s="48" t="s">
        <v>185</v>
      </c>
      <c r="J187" s="43">
        <v>1</v>
      </c>
      <c r="K187" s="43" t="s">
        <v>72</v>
      </c>
      <c r="L187" s="89">
        <v>21.01</v>
      </c>
      <c r="M187" s="43">
        <v>5.12</v>
      </c>
      <c r="N187" s="75">
        <v>17697</v>
      </c>
      <c r="O187" s="76">
        <f t="shared" si="177"/>
        <v>90608.639999999999</v>
      </c>
      <c r="P187" s="43"/>
      <c r="Q187" s="43"/>
      <c r="R187" s="43"/>
      <c r="S187" s="43">
        <v>15</v>
      </c>
      <c r="T187" s="43"/>
      <c r="U187" s="43"/>
      <c r="V187" s="70">
        <f t="shared" ref="V187:V218" si="200">SUM(P187+S187)</f>
        <v>15</v>
      </c>
      <c r="W187" s="70">
        <f t="shared" si="178"/>
        <v>0</v>
      </c>
      <c r="X187" s="70">
        <f t="shared" ref="X187:X218" si="201">SUM(R187+U187)</f>
        <v>0</v>
      </c>
      <c r="Y187" s="76">
        <f t="shared" si="156"/>
        <v>0</v>
      </c>
      <c r="Z187" s="76">
        <f t="shared" si="157"/>
        <v>0</v>
      </c>
      <c r="AA187" s="76">
        <f t="shared" si="158"/>
        <v>0</v>
      </c>
      <c r="AB187" s="76">
        <f t="shared" si="159"/>
        <v>75507.199999999997</v>
      </c>
      <c r="AC187" s="76">
        <f t="shared" si="160"/>
        <v>0</v>
      </c>
      <c r="AD187" s="76">
        <f t="shared" si="161"/>
        <v>0</v>
      </c>
      <c r="AE187" s="76">
        <f t="shared" si="162"/>
        <v>75507.199999999997</v>
      </c>
      <c r="AF187" s="76">
        <f t="shared" si="163"/>
        <v>18876.8</v>
      </c>
      <c r="AG187" s="76">
        <f t="shared" ref="AG187:AG193" si="202">(AE187+AF187)*10%</f>
        <v>9438.4</v>
      </c>
      <c r="AH187" s="76">
        <f t="shared" si="164"/>
        <v>2949.5</v>
      </c>
      <c r="AI187" s="76">
        <f t="shared" si="165"/>
        <v>106771.9</v>
      </c>
      <c r="AJ187" s="82"/>
      <c r="AK187" s="82"/>
      <c r="AL187" s="82"/>
      <c r="AM187" s="99">
        <v>15</v>
      </c>
      <c r="AN187" s="78">
        <f t="shared" ref="AN187:AN218" si="203">N187/18*AM187*40%</f>
        <v>5899</v>
      </c>
      <c r="AO187" s="99"/>
      <c r="AP187" s="78">
        <f t="shared" ref="AP187:AP218" si="204">N187/18*AO187*50%</f>
        <v>0</v>
      </c>
      <c r="AQ187" s="78">
        <f t="shared" ref="AQ187:AR193" si="205">AM187+AO187</f>
        <v>15</v>
      </c>
      <c r="AR187" s="78">
        <f t="shared" si="205"/>
        <v>5899</v>
      </c>
      <c r="AS187" s="99"/>
      <c r="AT187" s="78">
        <f t="shared" ref="AT187:AT218" si="206">N187/18*AS187*50%</f>
        <v>0</v>
      </c>
      <c r="AU187" s="99"/>
      <c r="AV187" s="78">
        <f t="shared" ref="AV187:AV218" si="207">N187/18*AU187*40%</f>
        <v>0</v>
      </c>
      <c r="AW187" s="77">
        <f t="shared" ref="AW187:AW218" si="208">AS187+AU187</f>
        <v>0</v>
      </c>
      <c r="AX187" s="78">
        <f t="shared" ref="AX187:AX218" si="209">AT187+AV187</f>
        <v>0</v>
      </c>
      <c r="AY187" s="77">
        <f t="shared" ref="AY187:AY218" si="210">AQ187+AW187</f>
        <v>15</v>
      </c>
      <c r="AZ187" s="78">
        <f t="shared" ref="AZ187:AZ218" si="211">AR187+AX187</f>
        <v>5899</v>
      </c>
      <c r="BA187" s="100" t="s">
        <v>381</v>
      </c>
      <c r="BB187" s="177">
        <v>1</v>
      </c>
      <c r="BC187" s="177"/>
      <c r="BD187" s="177"/>
      <c r="BE187" s="78">
        <f t="shared" ref="BE187:BE218" si="212">SUM(N187*BB187)*50%+(N187*BC187)*60%+(N187*BD187)*60%</f>
        <v>8848.5</v>
      </c>
      <c r="BF187" s="43"/>
      <c r="BG187" s="43"/>
      <c r="BH187" s="43"/>
      <c r="BI187" s="76">
        <f t="shared" ref="BI187:BI218" si="213">SUM(N187*BF187*20%)+(N187*BG187)*30%</f>
        <v>0</v>
      </c>
      <c r="BJ187" s="76">
        <f>V187+W187+X187</f>
        <v>15</v>
      </c>
      <c r="BK187" s="76">
        <f>(O187/18*BJ187)*1.25*30%</f>
        <v>28315.200000000001</v>
      </c>
      <c r="BL187" s="101"/>
      <c r="BM187" s="101">
        <f>(O187/18*BL187)*30%</f>
        <v>0</v>
      </c>
      <c r="BN187" s="76">
        <f t="shared" si="173"/>
        <v>15</v>
      </c>
      <c r="BO187" s="76">
        <f t="shared" ref="BO187:BO193" si="214">(AE187+AF187)*35%</f>
        <v>33034.400000000001</v>
      </c>
      <c r="BP187" s="76"/>
      <c r="BQ187" s="101">
        <f t="shared" ref="BQ187:BQ218" si="215">7079/18*BP187</f>
        <v>0</v>
      </c>
      <c r="BR187" s="76">
        <f t="shared" ref="BR187:BR218" si="216">AJ187+AK187+AL187+AZ187+BE187+BI187+BK187+BM187+BO187+BQ187</f>
        <v>76097.100000000006</v>
      </c>
      <c r="BS187" s="76">
        <f t="shared" si="166"/>
        <v>87895.099999999991</v>
      </c>
      <c r="BT187" s="76">
        <f t="shared" si="167"/>
        <v>43062.7</v>
      </c>
      <c r="BU187" s="76">
        <f t="shared" si="168"/>
        <v>51911.199999999997</v>
      </c>
      <c r="BV187" s="76">
        <f t="shared" si="169"/>
        <v>182869</v>
      </c>
      <c r="BW187" s="173">
        <f t="shared" si="170"/>
        <v>2194428</v>
      </c>
      <c r="BX187" s="3" t="s">
        <v>270</v>
      </c>
    </row>
    <row r="188" spans="1:76" s="2" customFormat="1" ht="19.5" customHeight="1" x14ac:dyDescent="0.3">
      <c r="A188" s="158">
        <v>2</v>
      </c>
      <c r="B188" s="48" t="s">
        <v>84</v>
      </c>
      <c r="C188" s="91" t="s">
        <v>449</v>
      </c>
      <c r="D188" s="43" t="s">
        <v>61</v>
      </c>
      <c r="E188" s="108" t="s">
        <v>303</v>
      </c>
      <c r="F188" s="48">
        <v>58</v>
      </c>
      <c r="G188" s="111">
        <v>42901</v>
      </c>
      <c r="H188" s="111">
        <v>44727</v>
      </c>
      <c r="I188" s="48" t="s">
        <v>185</v>
      </c>
      <c r="J188" s="43">
        <v>1</v>
      </c>
      <c r="K188" s="43" t="s">
        <v>72</v>
      </c>
      <c r="L188" s="89">
        <v>20.05</v>
      </c>
      <c r="M188" s="43">
        <v>5.12</v>
      </c>
      <c r="N188" s="108">
        <v>17697</v>
      </c>
      <c r="O188" s="76">
        <f t="shared" si="177"/>
        <v>90608.639999999999</v>
      </c>
      <c r="P188" s="43"/>
      <c r="Q188" s="43"/>
      <c r="R188" s="43"/>
      <c r="S188" s="43">
        <v>1</v>
      </c>
      <c r="T188" s="200"/>
      <c r="U188" s="43"/>
      <c r="V188" s="70">
        <f t="shared" si="200"/>
        <v>1</v>
      </c>
      <c r="W188" s="70">
        <f t="shared" si="178"/>
        <v>0</v>
      </c>
      <c r="X188" s="70">
        <f t="shared" si="201"/>
        <v>0</v>
      </c>
      <c r="Y188" s="76">
        <f t="shared" si="156"/>
        <v>0</v>
      </c>
      <c r="Z188" s="76">
        <f t="shared" si="157"/>
        <v>0</v>
      </c>
      <c r="AA188" s="76">
        <f t="shared" si="158"/>
        <v>0</v>
      </c>
      <c r="AB188" s="76">
        <f t="shared" si="159"/>
        <v>5033.8133333333335</v>
      </c>
      <c r="AC188" s="76">
        <f t="shared" si="160"/>
        <v>0</v>
      </c>
      <c r="AD188" s="76">
        <f t="shared" si="161"/>
        <v>0</v>
      </c>
      <c r="AE188" s="76">
        <f t="shared" si="162"/>
        <v>5033.8133333333335</v>
      </c>
      <c r="AF188" s="76">
        <f t="shared" si="163"/>
        <v>1258.4533333333334</v>
      </c>
      <c r="AG188" s="101">
        <f t="shared" si="202"/>
        <v>629.22666666666669</v>
      </c>
      <c r="AH188" s="76">
        <f t="shared" si="164"/>
        <v>196.63333333333333</v>
      </c>
      <c r="AI188" s="76">
        <f t="shared" si="165"/>
        <v>7118.126666666667</v>
      </c>
      <c r="AJ188" s="100"/>
      <c r="AK188" s="100"/>
      <c r="AL188" s="84"/>
      <c r="AM188" s="99"/>
      <c r="AN188" s="78">
        <f t="shared" si="203"/>
        <v>0</v>
      </c>
      <c r="AO188" s="99"/>
      <c r="AP188" s="78">
        <f t="shared" si="204"/>
        <v>0</v>
      </c>
      <c r="AQ188" s="78">
        <f t="shared" si="205"/>
        <v>0</v>
      </c>
      <c r="AR188" s="78">
        <f t="shared" si="205"/>
        <v>0</v>
      </c>
      <c r="AS188" s="99"/>
      <c r="AT188" s="78">
        <f t="shared" si="206"/>
        <v>0</v>
      </c>
      <c r="AU188" s="99"/>
      <c r="AV188" s="78">
        <f t="shared" si="207"/>
        <v>0</v>
      </c>
      <c r="AW188" s="77">
        <f t="shared" si="208"/>
        <v>0</v>
      </c>
      <c r="AX188" s="78">
        <f t="shared" si="209"/>
        <v>0</v>
      </c>
      <c r="AY188" s="77">
        <f t="shared" si="210"/>
        <v>0</v>
      </c>
      <c r="AZ188" s="78">
        <f t="shared" si="211"/>
        <v>0</v>
      </c>
      <c r="BA188" s="100"/>
      <c r="BB188" s="177"/>
      <c r="BC188" s="177"/>
      <c r="BD188" s="177"/>
      <c r="BE188" s="78">
        <f t="shared" si="212"/>
        <v>0</v>
      </c>
      <c r="BF188" s="43"/>
      <c r="BG188" s="43"/>
      <c r="BH188" s="43"/>
      <c r="BI188" s="76">
        <f t="shared" si="213"/>
        <v>0</v>
      </c>
      <c r="BJ188" s="76">
        <f>V188+W188+X188</f>
        <v>1</v>
      </c>
      <c r="BK188" s="76">
        <f>(O188/18*BJ188)*1.25*30%</f>
        <v>1887.6799999999998</v>
      </c>
      <c r="BL188" s="101"/>
      <c r="BM188" s="101">
        <f>(O188/18*BL188)*30%</f>
        <v>0</v>
      </c>
      <c r="BN188" s="76">
        <f t="shared" si="173"/>
        <v>1</v>
      </c>
      <c r="BO188" s="76">
        <f t="shared" si="214"/>
        <v>2202.2933333333331</v>
      </c>
      <c r="BP188" s="76"/>
      <c r="BQ188" s="101">
        <f t="shared" si="215"/>
        <v>0</v>
      </c>
      <c r="BR188" s="76">
        <f t="shared" si="216"/>
        <v>4089.9733333333329</v>
      </c>
      <c r="BS188" s="76">
        <f t="shared" si="166"/>
        <v>5859.6733333333332</v>
      </c>
      <c r="BT188" s="76">
        <f t="shared" si="167"/>
        <v>1887.6799999999998</v>
      </c>
      <c r="BU188" s="76">
        <f t="shared" si="168"/>
        <v>3460.7466666666664</v>
      </c>
      <c r="BV188" s="76">
        <f t="shared" si="169"/>
        <v>11208.1</v>
      </c>
      <c r="BW188" s="173">
        <f t="shared" si="170"/>
        <v>134497.20000000001</v>
      </c>
      <c r="BX188" s="3" t="s">
        <v>265</v>
      </c>
    </row>
    <row r="189" spans="1:76" s="3" customFormat="1" ht="19.5" customHeight="1" x14ac:dyDescent="0.3">
      <c r="A189" s="68">
        <v>3</v>
      </c>
      <c r="B189" s="48" t="s">
        <v>84</v>
      </c>
      <c r="C189" s="91" t="s">
        <v>448</v>
      </c>
      <c r="D189" s="43" t="s">
        <v>61</v>
      </c>
      <c r="E189" s="108" t="s">
        <v>303</v>
      </c>
      <c r="F189" s="48">
        <v>58</v>
      </c>
      <c r="G189" s="111">
        <v>42901</v>
      </c>
      <c r="H189" s="111">
        <v>44727</v>
      </c>
      <c r="I189" s="48" t="s">
        <v>185</v>
      </c>
      <c r="J189" s="43">
        <v>1</v>
      </c>
      <c r="K189" s="43" t="s">
        <v>72</v>
      </c>
      <c r="L189" s="89">
        <v>20.05</v>
      </c>
      <c r="M189" s="43">
        <v>5.12</v>
      </c>
      <c r="N189" s="108">
        <v>17697</v>
      </c>
      <c r="O189" s="76">
        <f t="shared" si="177"/>
        <v>90608.639999999999</v>
      </c>
      <c r="P189" s="43"/>
      <c r="Q189" s="43"/>
      <c r="R189" s="43"/>
      <c r="S189" s="43">
        <v>1</v>
      </c>
      <c r="T189" s="200"/>
      <c r="U189" s="43"/>
      <c r="V189" s="70">
        <f t="shared" si="200"/>
        <v>1</v>
      </c>
      <c r="W189" s="70">
        <f t="shared" si="178"/>
        <v>0</v>
      </c>
      <c r="X189" s="70">
        <f t="shared" si="201"/>
        <v>0</v>
      </c>
      <c r="Y189" s="76">
        <f t="shared" si="156"/>
        <v>0</v>
      </c>
      <c r="Z189" s="76">
        <f t="shared" si="157"/>
        <v>0</v>
      </c>
      <c r="AA189" s="76">
        <f t="shared" si="158"/>
        <v>0</v>
      </c>
      <c r="AB189" s="76">
        <f t="shared" si="159"/>
        <v>5033.8133333333335</v>
      </c>
      <c r="AC189" s="76">
        <f t="shared" si="160"/>
        <v>0</v>
      </c>
      <c r="AD189" s="76">
        <f t="shared" si="161"/>
        <v>0</v>
      </c>
      <c r="AE189" s="76">
        <f t="shared" si="162"/>
        <v>5033.8133333333335</v>
      </c>
      <c r="AF189" s="76">
        <f t="shared" si="163"/>
        <v>1258.4533333333334</v>
      </c>
      <c r="AG189" s="101">
        <f t="shared" si="202"/>
        <v>629.22666666666669</v>
      </c>
      <c r="AH189" s="76">
        <f t="shared" si="164"/>
        <v>196.63333333333333</v>
      </c>
      <c r="AI189" s="76">
        <f t="shared" si="165"/>
        <v>7118.126666666667</v>
      </c>
      <c r="AJ189" s="100"/>
      <c r="AK189" s="100"/>
      <c r="AL189" s="84"/>
      <c r="AM189" s="99"/>
      <c r="AN189" s="78">
        <f t="shared" si="203"/>
        <v>0</v>
      </c>
      <c r="AO189" s="99"/>
      <c r="AP189" s="78">
        <f t="shared" si="204"/>
        <v>0</v>
      </c>
      <c r="AQ189" s="78">
        <f t="shared" si="205"/>
        <v>0</v>
      </c>
      <c r="AR189" s="78">
        <f t="shared" si="205"/>
        <v>0</v>
      </c>
      <c r="AS189" s="99"/>
      <c r="AT189" s="78">
        <f t="shared" si="206"/>
        <v>0</v>
      </c>
      <c r="AU189" s="99"/>
      <c r="AV189" s="78">
        <f t="shared" si="207"/>
        <v>0</v>
      </c>
      <c r="AW189" s="77">
        <f t="shared" si="208"/>
        <v>0</v>
      </c>
      <c r="AX189" s="78">
        <f t="shared" si="209"/>
        <v>0</v>
      </c>
      <c r="AY189" s="77">
        <f t="shared" si="210"/>
        <v>0</v>
      </c>
      <c r="AZ189" s="78">
        <f t="shared" si="211"/>
        <v>0</v>
      </c>
      <c r="BA189" s="100"/>
      <c r="BB189" s="177"/>
      <c r="BC189" s="177"/>
      <c r="BD189" s="177"/>
      <c r="BE189" s="78">
        <f t="shared" si="212"/>
        <v>0</v>
      </c>
      <c r="BF189" s="43"/>
      <c r="BG189" s="43"/>
      <c r="BH189" s="43"/>
      <c r="BI189" s="76">
        <f t="shared" si="213"/>
        <v>0</v>
      </c>
      <c r="BJ189" s="76">
        <f>V189+W189+X189</f>
        <v>1</v>
      </c>
      <c r="BK189" s="76">
        <f>(O189/18*BJ189)*1.25*30%</f>
        <v>1887.6799999999998</v>
      </c>
      <c r="BL189" s="101"/>
      <c r="BM189" s="101">
        <f>(O189/18*BL189)*30%</f>
        <v>0</v>
      </c>
      <c r="BN189" s="76">
        <f t="shared" si="173"/>
        <v>1</v>
      </c>
      <c r="BO189" s="76">
        <f t="shared" si="214"/>
        <v>2202.2933333333331</v>
      </c>
      <c r="BP189" s="76"/>
      <c r="BQ189" s="101">
        <f t="shared" si="215"/>
        <v>0</v>
      </c>
      <c r="BR189" s="76">
        <f t="shared" si="216"/>
        <v>4089.9733333333329</v>
      </c>
      <c r="BS189" s="76">
        <f t="shared" si="166"/>
        <v>5859.6733333333332</v>
      </c>
      <c r="BT189" s="76">
        <f t="shared" si="167"/>
        <v>1887.6799999999998</v>
      </c>
      <c r="BU189" s="76">
        <f t="shared" si="168"/>
        <v>3460.7466666666664</v>
      </c>
      <c r="BV189" s="76">
        <f t="shared" si="169"/>
        <v>11208.1</v>
      </c>
      <c r="BW189" s="173">
        <f t="shared" si="170"/>
        <v>134497.20000000001</v>
      </c>
      <c r="BX189" s="3" t="s">
        <v>265</v>
      </c>
    </row>
    <row r="190" spans="1:76" s="3" customFormat="1" ht="19.5" customHeight="1" x14ac:dyDescent="0.3">
      <c r="A190" s="158">
        <v>4</v>
      </c>
      <c r="B190" s="69" t="s">
        <v>84</v>
      </c>
      <c r="C190" s="69" t="s">
        <v>357</v>
      </c>
      <c r="D190" s="70" t="s">
        <v>61</v>
      </c>
      <c r="E190" s="71" t="s">
        <v>332</v>
      </c>
      <c r="F190" s="86">
        <v>89</v>
      </c>
      <c r="G190" s="87">
        <v>43462</v>
      </c>
      <c r="H190" s="87">
        <v>45288</v>
      </c>
      <c r="I190" s="86" t="s">
        <v>185</v>
      </c>
      <c r="J190" s="70">
        <v>1</v>
      </c>
      <c r="K190" s="70" t="s">
        <v>72</v>
      </c>
      <c r="L190" s="74">
        <v>16.03</v>
      </c>
      <c r="M190" s="70">
        <v>5.03</v>
      </c>
      <c r="N190" s="75">
        <v>17697</v>
      </c>
      <c r="O190" s="76">
        <f t="shared" si="177"/>
        <v>89015.91</v>
      </c>
      <c r="P190" s="70"/>
      <c r="Q190" s="70"/>
      <c r="R190" s="70"/>
      <c r="S190" s="70"/>
      <c r="T190" s="70">
        <v>1</v>
      </c>
      <c r="U190" s="70"/>
      <c r="V190" s="70">
        <f t="shared" si="200"/>
        <v>0</v>
      </c>
      <c r="W190" s="70">
        <f t="shared" si="178"/>
        <v>1</v>
      </c>
      <c r="X190" s="70">
        <f t="shared" si="201"/>
        <v>0</v>
      </c>
      <c r="Y190" s="76">
        <f t="shared" si="156"/>
        <v>0</v>
      </c>
      <c r="Z190" s="76">
        <f t="shared" si="157"/>
        <v>0</v>
      </c>
      <c r="AA190" s="76">
        <f t="shared" si="158"/>
        <v>0</v>
      </c>
      <c r="AB190" s="76">
        <f t="shared" si="159"/>
        <v>0</v>
      </c>
      <c r="AC190" s="76">
        <f t="shared" si="160"/>
        <v>4945.3283333333338</v>
      </c>
      <c r="AD190" s="76">
        <f t="shared" si="161"/>
        <v>0</v>
      </c>
      <c r="AE190" s="76">
        <f t="shared" si="162"/>
        <v>4945.3283333333338</v>
      </c>
      <c r="AF190" s="76">
        <f t="shared" si="163"/>
        <v>1236.3320833333335</v>
      </c>
      <c r="AG190" s="76">
        <f t="shared" si="202"/>
        <v>618.16604166666684</v>
      </c>
      <c r="AH190" s="76">
        <f t="shared" si="164"/>
        <v>196.63333333333333</v>
      </c>
      <c r="AI190" s="76">
        <f t="shared" si="165"/>
        <v>6996.459791666668</v>
      </c>
      <c r="AJ190" s="84"/>
      <c r="AK190" s="84"/>
      <c r="AL190" s="84"/>
      <c r="AM190" s="83"/>
      <c r="AN190" s="78">
        <f t="shared" si="203"/>
        <v>0</v>
      </c>
      <c r="AO190" s="83"/>
      <c r="AP190" s="78">
        <f t="shared" si="204"/>
        <v>0</v>
      </c>
      <c r="AQ190" s="78">
        <f t="shared" si="205"/>
        <v>0</v>
      </c>
      <c r="AR190" s="78">
        <f t="shared" si="205"/>
        <v>0</v>
      </c>
      <c r="AS190" s="83"/>
      <c r="AT190" s="78">
        <f t="shared" si="206"/>
        <v>0</v>
      </c>
      <c r="AU190" s="78"/>
      <c r="AV190" s="78">
        <f t="shared" si="207"/>
        <v>0</v>
      </c>
      <c r="AW190" s="77">
        <f t="shared" si="208"/>
        <v>0</v>
      </c>
      <c r="AX190" s="78">
        <f t="shared" si="209"/>
        <v>0</v>
      </c>
      <c r="AY190" s="77">
        <f t="shared" si="210"/>
        <v>0</v>
      </c>
      <c r="AZ190" s="78">
        <f t="shared" si="211"/>
        <v>0</v>
      </c>
      <c r="BA190" s="84"/>
      <c r="BB190" s="84"/>
      <c r="BC190" s="84"/>
      <c r="BD190" s="84"/>
      <c r="BE190" s="78">
        <f t="shared" si="212"/>
        <v>0</v>
      </c>
      <c r="BF190" s="70"/>
      <c r="BG190" s="70"/>
      <c r="BH190" s="70"/>
      <c r="BI190" s="76">
        <f t="shared" si="213"/>
        <v>0</v>
      </c>
      <c r="BJ190" s="76"/>
      <c r="BK190" s="76"/>
      <c r="BL190" s="76"/>
      <c r="BM190" s="76"/>
      <c r="BN190" s="76">
        <f t="shared" si="173"/>
        <v>1</v>
      </c>
      <c r="BO190" s="76">
        <f t="shared" si="214"/>
        <v>2163.5811458333333</v>
      </c>
      <c r="BP190" s="76"/>
      <c r="BQ190" s="101">
        <f t="shared" si="215"/>
        <v>0</v>
      </c>
      <c r="BR190" s="76">
        <f t="shared" si="216"/>
        <v>2163.5811458333333</v>
      </c>
      <c r="BS190" s="76">
        <f t="shared" si="166"/>
        <v>5760.1277083333334</v>
      </c>
      <c r="BT190" s="76">
        <f t="shared" si="167"/>
        <v>0</v>
      </c>
      <c r="BU190" s="76">
        <f t="shared" si="168"/>
        <v>3399.9132291666665</v>
      </c>
      <c r="BV190" s="76">
        <f t="shared" si="169"/>
        <v>9160.0409375000017</v>
      </c>
      <c r="BW190" s="173">
        <f t="shared" si="170"/>
        <v>109920.49125000002</v>
      </c>
      <c r="BX190" s="11" t="s">
        <v>265</v>
      </c>
    </row>
    <row r="191" spans="1:76" s="11" customFormat="1" ht="19.5" customHeight="1" x14ac:dyDescent="0.3">
      <c r="A191" s="68">
        <v>5</v>
      </c>
      <c r="B191" s="48" t="s">
        <v>84</v>
      </c>
      <c r="C191" s="48" t="s">
        <v>447</v>
      </c>
      <c r="D191" s="43" t="s">
        <v>61</v>
      </c>
      <c r="E191" s="108" t="s">
        <v>303</v>
      </c>
      <c r="F191" s="48">
        <v>58</v>
      </c>
      <c r="G191" s="111">
        <v>42901</v>
      </c>
      <c r="H191" s="111">
        <v>44727</v>
      </c>
      <c r="I191" s="48" t="s">
        <v>185</v>
      </c>
      <c r="J191" s="43">
        <v>1</v>
      </c>
      <c r="K191" s="43" t="s">
        <v>72</v>
      </c>
      <c r="L191" s="89">
        <v>20.05</v>
      </c>
      <c r="M191" s="43">
        <v>5.12</v>
      </c>
      <c r="N191" s="75">
        <v>17697</v>
      </c>
      <c r="O191" s="76">
        <f t="shared" si="177"/>
        <v>90608.639999999999</v>
      </c>
      <c r="P191" s="43">
        <v>0</v>
      </c>
      <c r="Q191" s="43"/>
      <c r="R191" s="43"/>
      <c r="S191" s="43">
        <v>2</v>
      </c>
      <c r="T191" s="43"/>
      <c r="U191" s="43"/>
      <c r="V191" s="70">
        <f t="shared" si="200"/>
        <v>2</v>
      </c>
      <c r="W191" s="70">
        <f t="shared" si="178"/>
        <v>0</v>
      </c>
      <c r="X191" s="70">
        <f t="shared" si="201"/>
        <v>0</v>
      </c>
      <c r="Y191" s="76">
        <f t="shared" si="156"/>
        <v>0</v>
      </c>
      <c r="Z191" s="76">
        <f t="shared" si="157"/>
        <v>0</v>
      </c>
      <c r="AA191" s="76">
        <f t="shared" si="158"/>
        <v>0</v>
      </c>
      <c r="AB191" s="76">
        <f t="shared" si="159"/>
        <v>10067.626666666667</v>
      </c>
      <c r="AC191" s="76">
        <f t="shared" si="160"/>
        <v>0</v>
      </c>
      <c r="AD191" s="76">
        <f t="shared" si="161"/>
        <v>0</v>
      </c>
      <c r="AE191" s="76">
        <f t="shared" si="162"/>
        <v>10067.626666666667</v>
      </c>
      <c r="AF191" s="76">
        <f t="shared" si="163"/>
        <v>2516.9066666666668</v>
      </c>
      <c r="AG191" s="76">
        <f t="shared" si="202"/>
        <v>1258.4533333333334</v>
      </c>
      <c r="AH191" s="76">
        <f t="shared" si="164"/>
        <v>393.26666666666665</v>
      </c>
      <c r="AI191" s="76">
        <f t="shared" si="165"/>
        <v>14236.253333333334</v>
      </c>
      <c r="AJ191" s="100"/>
      <c r="AK191" s="100"/>
      <c r="AL191" s="84"/>
      <c r="AM191" s="99"/>
      <c r="AN191" s="78">
        <f t="shared" si="203"/>
        <v>0</v>
      </c>
      <c r="AO191" s="99"/>
      <c r="AP191" s="78">
        <f t="shared" si="204"/>
        <v>0</v>
      </c>
      <c r="AQ191" s="78">
        <f t="shared" si="205"/>
        <v>0</v>
      </c>
      <c r="AR191" s="78">
        <f t="shared" si="205"/>
        <v>0</v>
      </c>
      <c r="AS191" s="99"/>
      <c r="AT191" s="78">
        <f t="shared" si="206"/>
        <v>0</v>
      </c>
      <c r="AU191" s="99"/>
      <c r="AV191" s="78">
        <f t="shared" si="207"/>
        <v>0</v>
      </c>
      <c r="AW191" s="77">
        <f t="shared" si="208"/>
        <v>0</v>
      </c>
      <c r="AX191" s="78">
        <f t="shared" si="209"/>
        <v>0</v>
      </c>
      <c r="AY191" s="77">
        <f t="shared" si="210"/>
        <v>0</v>
      </c>
      <c r="AZ191" s="78">
        <f t="shared" si="211"/>
        <v>0</v>
      </c>
      <c r="BA191" s="100"/>
      <c r="BB191" s="177"/>
      <c r="BC191" s="177"/>
      <c r="BD191" s="177"/>
      <c r="BE191" s="78">
        <f t="shared" si="212"/>
        <v>0</v>
      </c>
      <c r="BF191" s="43"/>
      <c r="BG191" s="43"/>
      <c r="BH191" s="43"/>
      <c r="BI191" s="76">
        <f t="shared" si="213"/>
        <v>0</v>
      </c>
      <c r="BJ191" s="101"/>
      <c r="BK191" s="101">
        <f>(O191/18*BJ191)*30%</f>
        <v>0</v>
      </c>
      <c r="BL191" s="101"/>
      <c r="BM191" s="101">
        <f>(O191/18*BL191)*30%</f>
        <v>0</v>
      </c>
      <c r="BN191" s="76">
        <f t="shared" si="173"/>
        <v>2</v>
      </c>
      <c r="BO191" s="76">
        <f t="shared" si="214"/>
        <v>4404.5866666666661</v>
      </c>
      <c r="BP191" s="76"/>
      <c r="BQ191" s="101">
        <f t="shared" si="215"/>
        <v>0</v>
      </c>
      <c r="BR191" s="76">
        <f t="shared" si="216"/>
        <v>4404.5866666666661</v>
      </c>
      <c r="BS191" s="76">
        <f t="shared" si="166"/>
        <v>11719.346666666666</v>
      </c>
      <c r="BT191" s="76">
        <f t="shared" si="167"/>
        <v>0</v>
      </c>
      <c r="BU191" s="76">
        <f t="shared" si="168"/>
        <v>6921.4933333333329</v>
      </c>
      <c r="BV191" s="76">
        <f t="shared" si="169"/>
        <v>18640.84</v>
      </c>
      <c r="BW191" s="173">
        <f t="shared" si="170"/>
        <v>223690.08000000002</v>
      </c>
      <c r="BX191" s="3" t="s">
        <v>265</v>
      </c>
    </row>
    <row r="192" spans="1:76" s="11" customFormat="1" ht="19.5" customHeight="1" x14ac:dyDescent="0.3">
      <c r="A192" s="158">
        <v>6</v>
      </c>
      <c r="B192" s="48" t="s">
        <v>84</v>
      </c>
      <c r="C192" s="48" t="s">
        <v>327</v>
      </c>
      <c r="D192" s="43" t="s">
        <v>61</v>
      </c>
      <c r="E192" s="108" t="s">
        <v>303</v>
      </c>
      <c r="F192" s="48">
        <v>58</v>
      </c>
      <c r="G192" s="111">
        <v>42901</v>
      </c>
      <c r="H192" s="111">
        <v>44727</v>
      </c>
      <c r="I192" s="48" t="s">
        <v>185</v>
      </c>
      <c r="J192" s="43">
        <v>1</v>
      </c>
      <c r="K192" s="43" t="s">
        <v>72</v>
      </c>
      <c r="L192" s="89">
        <v>20.05</v>
      </c>
      <c r="M192" s="43">
        <v>5.12</v>
      </c>
      <c r="N192" s="75">
        <v>17697</v>
      </c>
      <c r="O192" s="76">
        <f t="shared" si="177"/>
        <v>90608.639999999999</v>
      </c>
      <c r="P192" s="43">
        <v>0</v>
      </c>
      <c r="Q192" s="43"/>
      <c r="R192" s="43"/>
      <c r="S192" s="43">
        <v>1</v>
      </c>
      <c r="T192" s="43"/>
      <c r="U192" s="43"/>
      <c r="V192" s="70">
        <f t="shared" si="200"/>
        <v>1</v>
      </c>
      <c r="W192" s="70">
        <f t="shared" si="178"/>
        <v>0</v>
      </c>
      <c r="X192" s="70">
        <f t="shared" si="201"/>
        <v>0</v>
      </c>
      <c r="Y192" s="76">
        <f t="shared" si="156"/>
        <v>0</v>
      </c>
      <c r="Z192" s="76">
        <f t="shared" si="157"/>
        <v>0</v>
      </c>
      <c r="AA192" s="76">
        <f t="shared" si="158"/>
        <v>0</v>
      </c>
      <c r="AB192" s="76">
        <f t="shared" si="159"/>
        <v>5033.8133333333335</v>
      </c>
      <c r="AC192" s="76">
        <f t="shared" si="160"/>
        <v>0</v>
      </c>
      <c r="AD192" s="76">
        <f t="shared" si="161"/>
        <v>0</v>
      </c>
      <c r="AE192" s="76">
        <f t="shared" si="162"/>
        <v>5033.8133333333335</v>
      </c>
      <c r="AF192" s="76">
        <f t="shared" si="163"/>
        <v>1258.4533333333334</v>
      </c>
      <c r="AG192" s="76">
        <f t="shared" si="202"/>
        <v>629.22666666666669</v>
      </c>
      <c r="AH192" s="76">
        <f t="shared" si="164"/>
        <v>196.63333333333333</v>
      </c>
      <c r="AI192" s="76">
        <f t="shared" si="165"/>
        <v>7118.126666666667</v>
      </c>
      <c r="AJ192" s="100"/>
      <c r="AK192" s="100"/>
      <c r="AL192" s="84"/>
      <c r="AM192" s="99"/>
      <c r="AN192" s="78">
        <f t="shared" si="203"/>
        <v>0</v>
      </c>
      <c r="AO192" s="99"/>
      <c r="AP192" s="78">
        <f t="shared" si="204"/>
        <v>0</v>
      </c>
      <c r="AQ192" s="78">
        <f t="shared" si="205"/>
        <v>0</v>
      </c>
      <c r="AR192" s="78">
        <f t="shared" si="205"/>
        <v>0</v>
      </c>
      <c r="AS192" s="99"/>
      <c r="AT192" s="78">
        <f t="shared" si="206"/>
        <v>0</v>
      </c>
      <c r="AU192" s="99"/>
      <c r="AV192" s="78">
        <f t="shared" si="207"/>
        <v>0</v>
      </c>
      <c r="AW192" s="77">
        <f t="shared" si="208"/>
        <v>0</v>
      </c>
      <c r="AX192" s="78">
        <f t="shared" si="209"/>
        <v>0</v>
      </c>
      <c r="AY192" s="77">
        <f t="shared" si="210"/>
        <v>0</v>
      </c>
      <c r="AZ192" s="78">
        <f t="shared" si="211"/>
        <v>0</v>
      </c>
      <c r="BA192" s="100"/>
      <c r="BB192" s="177"/>
      <c r="BC192" s="177"/>
      <c r="BD192" s="177"/>
      <c r="BE192" s="78">
        <f t="shared" si="212"/>
        <v>0</v>
      </c>
      <c r="BF192" s="43"/>
      <c r="BG192" s="43"/>
      <c r="BH192" s="43"/>
      <c r="BI192" s="76">
        <f t="shared" si="213"/>
        <v>0</v>
      </c>
      <c r="BJ192" s="101"/>
      <c r="BK192" s="101">
        <f>(O192/18*BJ192)*30%</f>
        <v>0</v>
      </c>
      <c r="BL192" s="101"/>
      <c r="BM192" s="101">
        <f>(O192/18*BL192)*30%</f>
        <v>0</v>
      </c>
      <c r="BN192" s="76">
        <f t="shared" si="173"/>
        <v>1</v>
      </c>
      <c r="BO192" s="76">
        <f t="shared" si="214"/>
        <v>2202.2933333333331</v>
      </c>
      <c r="BP192" s="76"/>
      <c r="BQ192" s="101">
        <f t="shared" si="215"/>
        <v>0</v>
      </c>
      <c r="BR192" s="76">
        <f t="shared" si="216"/>
        <v>2202.2933333333331</v>
      </c>
      <c r="BS192" s="76">
        <f t="shared" si="166"/>
        <v>5859.6733333333332</v>
      </c>
      <c r="BT192" s="76">
        <f t="shared" si="167"/>
        <v>0</v>
      </c>
      <c r="BU192" s="76">
        <f t="shared" si="168"/>
        <v>3460.7466666666664</v>
      </c>
      <c r="BV192" s="76">
        <f t="shared" si="169"/>
        <v>9320.42</v>
      </c>
      <c r="BW192" s="173">
        <f t="shared" si="170"/>
        <v>111845.04000000001</v>
      </c>
      <c r="BX192" s="3" t="s">
        <v>265</v>
      </c>
    </row>
    <row r="193" spans="1:77" s="11" customFormat="1" ht="19.5" customHeight="1" x14ac:dyDescent="0.3">
      <c r="A193" s="68">
        <v>7</v>
      </c>
      <c r="B193" s="48" t="s">
        <v>84</v>
      </c>
      <c r="C193" s="48" t="s">
        <v>258</v>
      </c>
      <c r="D193" s="43" t="s">
        <v>61</v>
      </c>
      <c r="E193" s="108" t="s">
        <v>303</v>
      </c>
      <c r="F193" s="48">
        <v>58</v>
      </c>
      <c r="G193" s="111">
        <v>42901</v>
      </c>
      <c r="H193" s="111">
        <v>44727</v>
      </c>
      <c r="I193" s="48" t="s">
        <v>185</v>
      </c>
      <c r="J193" s="43">
        <v>1</v>
      </c>
      <c r="K193" s="43" t="s">
        <v>72</v>
      </c>
      <c r="L193" s="89">
        <v>20.05</v>
      </c>
      <c r="M193" s="43">
        <v>5.12</v>
      </c>
      <c r="N193" s="75">
        <v>17697</v>
      </c>
      <c r="O193" s="76">
        <f t="shared" si="177"/>
        <v>90608.639999999999</v>
      </c>
      <c r="P193" s="43">
        <v>0</v>
      </c>
      <c r="Q193" s="43"/>
      <c r="R193" s="43"/>
      <c r="S193" s="43">
        <v>1</v>
      </c>
      <c r="T193" s="43"/>
      <c r="U193" s="43"/>
      <c r="V193" s="70">
        <f t="shared" si="200"/>
        <v>1</v>
      </c>
      <c r="W193" s="70">
        <f t="shared" si="178"/>
        <v>0</v>
      </c>
      <c r="X193" s="70">
        <f t="shared" si="201"/>
        <v>0</v>
      </c>
      <c r="Y193" s="76">
        <f t="shared" si="156"/>
        <v>0</v>
      </c>
      <c r="Z193" s="76">
        <f t="shared" si="157"/>
        <v>0</v>
      </c>
      <c r="AA193" s="76">
        <f t="shared" si="158"/>
        <v>0</v>
      </c>
      <c r="AB193" s="76">
        <f t="shared" si="159"/>
        <v>5033.8133333333335</v>
      </c>
      <c r="AC193" s="76">
        <f t="shared" si="160"/>
        <v>0</v>
      </c>
      <c r="AD193" s="76">
        <f t="shared" si="161"/>
        <v>0</v>
      </c>
      <c r="AE193" s="76">
        <f t="shared" si="162"/>
        <v>5033.8133333333335</v>
      </c>
      <c r="AF193" s="76">
        <f t="shared" si="163"/>
        <v>1258.4533333333334</v>
      </c>
      <c r="AG193" s="76">
        <f t="shared" si="202"/>
        <v>629.22666666666669</v>
      </c>
      <c r="AH193" s="76">
        <f t="shared" si="164"/>
        <v>196.63333333333333</v>
      </c>
      <c r="AI193" s="76">
        <f t="shared" si="165"/>
        <v>7118.126666666667</v>
      </c>
      <c r="AJ193" s="100"/>
      <c r="AK193" s="100"/>
      <c r="AL193" s="84"/>
      <c r="AM193" s="99"/>
      <c r="AN193" s="78">
        <f t="shared" si="203"/>
        <v>0</v>
      </c>
      <c r="AO193" s="99"/>
      <c r="AP193" s="78">
        <f t="shared" si="204"/>
        <v>0</v>
      </c>
      <c r="AQ193" s="78">
        <f t="shared" si="205"/>
        <v>0</v>
      </c>
      <c r="AR193" s="78">
        <f t="shared" si="205"/>
        <v>0</v>
      </c>
      <c r="AS193" s="99"/>
      <c r="AT193" s="78">
        <f t="shared" si="206"/>
        <v>0</v>
      </c>
      <c r="AU193" s="99"/>
      <c r="AV193" s="78">
        <f t="shared" si="207"/>
        <v>0</v>
      </c>
      <c r="AW193" s="77">
        <f t="shared" si="208"/>
        <v>0</v>
      </c>
      <c r="AX193" s="78">
        <f t="shared" si="209"/>
        <v>0</v>
      </c>
      <c r="AY193" s="77">
        <f t="shared" si="210"/>
        <v>0</v>
      </c>
      <c r="AZ193" s="78">
        <f t="shared" si="211"/>
        <v>0</v>
      </c>
      <c r="BA193" s="100"/>
      <c r="BB193" s="177"/>
      <c r="BC193" s="177"/>
      <c r="BD193" s="177"/>
      <c r="BE193" s="78">
        <f t="shared" si="212"/>
        <v>0</v>
      </c>
      <c r="BF193" s="43"/>
      <c r="BG193" s="43"/>
      <c r="BH193" s="43"/>
      <c r="BI193" s="76">
        <f t="shared" si="213"/>
        <v>0</v>
      </c>
      <c r="BJ193" s="101"/>
      <c r="BK193" s="101">
        <f>(O193/18*BJ193)*30%</f>
        <v>0</v>
      </c>
      <c r="BL193" s="101"/>
      <c r="BM193" s="101">
        <f>(O193/18*BL193)*30%</f>
        <v>0</v>
      </c>
      <c r="BN193" s="76">
        <f t="shared" si="173"/>
        <v>1</v>
      </c>
      <c r="BO193" s="76">
        <f t="shared" si="214"/>
        <v>2202.2933333333331</v>
      </c>
      <c r="BP193" s="76"/>
      <c r="BQ193" s="101">
        <f t="shared" si="215"/>
        <v>0</v>
      </c>
      <c r="BR193" s="76">
        <f t="shared" si="216"/>
        <v>2202.2933333333331</v>
      </c>
      <c r="BS193" s="76">
        <f t="shared" si="166"/>
        <v>5859.6733333333332</v>
      </c>
      <c r="BT193" s="76">
        <f t="shared" si="167"/>
        <v>0</v>
      </c>
      <c r="BU193" s="76">
        <f t="shared" si="168"/>
        <v>3460.7466666666664</v>
      </c>
      <c r="BV193" s="76">
        <f t="shared" si="169"/>
        <v>9320.42</v>
      </c>
      <c r="BW193" s="173">
        <f t="shared" si="170"/>
        <v>111845.04000000001</v>
      </c>
      <c r="BX193" s="3" t="s">
        <v>265</v>
      </c>
    </row>
    <row r="194" spans="1:77" s="3" customFormat="1" ht="19.5" customHeight="1" x14ac:dyDescent="0.3">
      <c r="A194" s="158">
        <v>1</v>
      </c>
      <c r="B194" s="48" t="s">
        <v>414</v>
      </c>
      <c r="C194" s="48" t="s">
        <v>415</v>
      </c>
      <c r="D194" s="43" t="s">
        <v>61</v>
      </c>
      <c r="E194" s="43" t="s">
        <v>436</v>
      </c>
      <c r="F194" s="97">
        <v>9</v>
      </c>
      <c r="G194" s="98">
        <v>41449</v>
      </c>
      <c r="H194" s="98">
        <v>43275</v>
      </c>
      <c r="I194" s="97" t="s">
        <v>183</v>
      </c>
      <c r="J194" s="43" t="s">
        <v>453</v>
      </c>
      <c r="K194" s="43" t="s">
        <v>64</v>
      </c>
      <c r="L194" s="89">
        <v>29.03</v>
      </c>
      <c r="M194" s="89">
        <v>5.41</v>
      </c>
      <c r="N194" s="108">
        <v>17697</v>
      </c>
      <c r="O194" s="76">
        <f t="shared" si="177"/>
        <v>95740.77</v>
      </c>
      <c r="P194" s="43"/>
      <c r="Q194" s="43"/>
      <c r="R194" s="43"/>
      <c r="S194" s="43"/>
      <c r="T194" s="43">
        <v>2</v>
      </c>
      <c r="U194" s="43"/>
      <c r="V194" s="70">
        <f t="shared" si="200"/>
        <v>0</v>
      </c>
      <c r="W194" s="70">
        <f t="shared" si="178"/>
        <v>2</v>
      </c>
      <c r="X194" s="70">
        <f t="shared" si="201"/>
        <v>0</v>
      </c>
      <c r="Y194" s="76">
        <f t="shared" si="156"/>
        <v>0</v>
      </c>
      <c r="Z194" s="76">
        <f t="shared" si="157"/>
        <v>0</v>
      </c>
      <c r="AA194" s="76">
        <f t="shared" si="158"/>
        <v>0</v>
      </c>
      <c r="AB194" s="76">
        <f t="shared" si="159"/>
        <v>0</v>
      </c>
      <c r="AC194" s="76">
        <f t="shared" si="160"/>
        <v>10637.863333333335</v>
      </c>
      <c r="AD194" s="76">
        <f t="shared" si="161"/>
        <v>0</v>
      </c>
      <c r="AE194" s="76">
        <f t="shared" si="162"/>
        <v>10637.863333333335</v>
      </c>
      <c r="AF194" s="76">
        <f t="shared" si="163"/>
        <v>2659.4658333333336</v>
      </c>
      <c r="AG194" s="101"/>
      <c r="AH194" s="76">
        <f t="shared" si="164"/>
        <v>393.26666666666665</v>
      </c>
      <c r="AI194" s="76">
        <f t="shared" si="165"/>
        <v>13690.595833333335</v>
      </c>
      <c r="AJ194" s="100"/>
      <c r="AK194" s="100"/>
      <c r="AL194" s="100"/>
      <c r="AM194" s="100"/>
      <c r="AN194" s="78">
        <f t="shared" si="203"/>
        <v>0</v>
      </c>
      <c r="AO194" s="99"/>
      <c r="AP194" s="78">
        <f t="shared" si="204"/>
        <v>0</v>
      </c>
      <c r="AQ194" s="78"/>
      <c r="AR194" s="78">
        <f t="shared" ref="AR194:AR235" si="217">AN194+AP194</f>
        <v>0</v>
      </c>
      <c r="AS194" s="99"/>
      <c r="AT194" s="78">
        <f t="shared" si="206"/>
        <v>0</v>
      </c>
      <c r="AU194" s="99"/>
      <c r="AV194" s="78">
        <f t="shared" si="207"/>
        <v>0</v>
      </c>
      <c r="AW194" s="77">
        <f t="shared" si="208"/>
        <v>0</v>
      </c>
      <c r="AX194" s="78">
        <f t="shared" si="209"/>
        <v>0</v>
      </c>
      <c r="AY194" s="77">
        <f t="shared" si="210"/>
        <v>0</v>
      </c>
      <c r="AZ194" s="78">
        <f t="shared" si="211"/>
        <v>0</v>
      </c>
      <c r="BA194" s="100"/>
      <c r="BB194" s="177"/>
      <c r="BC194" s="177"/>
      <c r="BD194" s="177"/>
      <c r="BE194" s="78">
        <f t="shared" si="212"/>
        <v>0</v>
      </c>
      <c r="BF194" s="43"/>
      <c r="BG194" s="43"/>
      <c r="BH194" s="43"/>
      <c r="BI194" s="76">
        <f t="shared" si="213"/>
        <v>0</v>
      </c>
      <c r="BJ194" s="76"/>
      <c r="BK194" s="101"/>
      <c r="BL194" s="101"/>
      <c r="BM194" s="101"/>
      <c r="BN194" s="76"/>
      <c r="BO194" s="76"/>
      <c r="BP194" s="101"/>
      <c r="BQ194" s="101">
        <f t="shared" si="215"/>
        <v>0</v>
      </c>
      <c r="BR194" s="76">
        <f t="shared" si="216"/>
        <v>0</v>
      </c>
      <c r="BS194" s="76">
        <f t="shared" si="166"/>
        <v>11031.130000000001</v>
      </c>
      <c r="BT194" s="76">
        <f t="shared" si="167"/>
        <v>0</v>
      </c>
      <c r="BU194" s="76">
        <f t="shared" si="168"/>
        <v>2659.4658333333336</v>
      </c>
      <c r="BV194" s="76">
        <f t="shared" si="169"/>
        <v>13690.595833333335</v>
      </c>
      <c r="BW194" s="173">
        <f t="shared" si="170"/>
        <v>164287.15000000002</v>
      </c>
      <c r="BX194" s="2"/>
    </row>
    <row r="195" spans="1:77" s="129" customFormat="1" ht="19.5" customHeight="1" x14ac:dyDescent="0.3">
      <c r="A195" s="68">
        <v>2</v>
      </c>
      <c r="B195" s="48" t="s">
        <v>177</v>
      </c>
      <c r="C195" s="48" t="s">
        <v>275</v>
      </c>
      <c r="D195" s="48" t="s">
        <v>61</v>
      </c>
      <c r="E195" s="48" t="s">
        <v>234</v>
      </c>
      <c r="F195" s="48">
        <v>102</v>
      </c>
      <c r="G195" s="111">
        <v>43817</v>
      </c>
      <c r="H195" s="111">
        <v>45644</v>
      </c>
      <c r="I195" s="48" t="s">
        <v>355</v>
      </c>
      <c r="J195" s="43">
        <v>2</v>
      </c>
      <c r="K195" s="43" t="s">
        <v>68</v>
      </c>
      <c r="L195" s="89">
        <v>5.0999999999999996</v>
      </c>
      <c r="M195" s="43">
        <v>4.66</v>
      </c>
      <c r="N195" s="108">
        <v>17697</v>
      </c>
      <c r="O195" s="76">
        <f t="shared" si="177"/>
        <v>82468.02</v>
      </c>
      <c r="P195" s="43">
        <v>2</v>
      </c>
      <c r="Q195" s="43">
        <v>1</v>
      </c>
      <c r="R195" s="43"/>
      <c r="S195" s="43"/>
      <c r="T195" s="43"/>
      <c r="U195" s="43"/>
      <c r="V195" s="70">
        <f t="shared" si="200"/>
        <v>2</v>
      </c>
      <c r="W195" s="70">
        <f t="shared" si="178"/>
        <v>1</v>
      </c>
      <c r="X195" s="70">
        <f t="shared" si="201"/>
        <v>0</v>
      </c>
      <c r="Y195" s="76">
        <f t="shared" si="156"/>
        <v>9163.1133333333346</v>
      </c>
      <c r="Z195" s="76">
        <f t="shared" si="157"/>
        <v>4581.5566666666673</v>
      </c>
      <c r="AA195" s="76">
        <f t="shared" si="158"/>
        <v>0</v>
      </c>
      <c r="AB195" s="76">
        <f t="shared" si="159"/>
        <v>0</v>
      </c>
      <c r="AC195" s="76">
        <f t="shared" si="160"/>
        <v>0</v>
      </c>
      <c r="AD195" s="76">
        <f t="shared" si="161"/>
        <v>0</v>
      </c>
      <c r="AE195" s="76">
        <f t="shared" si="162"/>
        <v>13744.670000000002</v>
      </c>
      <c r="AF195" s="76">
        <f t="shared" si="163"/>
        <v>3436.1675000000005</v>
      </c>
      <c r="AG195" s="76"/>
      <c r="AH195" s="76">
        <f t="shared" si="164"/>
        <v>0</v>
      </c>
      <c r="AI195" s="76">
        <f t="shared" si="165"/>
        <v>17180.837500000001</v>
      </c>
      <c r="AJ195" s="100"/>
      <c r="AK195" s="100"/>
      <c r="AL195" s="100"/>
      <c r="AM195" s="100"/>
      <c r="AN195" s="78">
        <f t="shared" si="203"/>
        <v>0</v>
      </c>
      <c r="AO195" s="100"/>
      <c r="AP195" s="78">
        <f t="shared" si="204"/>
        <v>0</v>
      </c>
      <c r="AQ195" s="78"/>
      <c r="AR195" s="78">
        <f t="shared" si="217"/>
        <v>0</v>
      </c>
      <c r="AS195" s="100"/>
      <c r="AT195" s="78">
        <f t="shared" si="206"/>
        <v>0</v>
      </c>
      <c r="AU195" s="100"/>
      <c r="AV195" s="78">
        <f t="shared" si="207"/>
        <v>0</v>
      </c>
      <c r="AW195" s="77">
        <f t="shared" si="208"/>
        <v>0</v>
      </c>
      <c r="AX195" s="78">
        <f t="shared" si="209"/>
        <v>0</v>
      </c>
      <c r="AY195" s="77">
        <f t="shared" si="210"/>
        <v>0</v>
      </c>
      <c r="AZ195" s="78">
        <f t="shared" si="211"/>
        <v>0</v>
      </c>
      <c r="BA195" s="100"/>
      <c r="BB195" s="100"/>
      <c r="BC195" s="100"/>
      <c r="BD195" s="100"/>
      <c r="BE195" s="78">
        <f t="shared" si="212"/>
        <v>0</v>
      </c>
      <c r="BF195" s="43"/>
      <c r="BG195" s="43"/>
      <c r="BH195" s="43"/>
      <c r="BI195" s="76">
        <f t="shared" si="213"/>
        <v>0</v>
      </c>
      <c r="BJ195" s="101">
        <f>V195+W195+X195</f>
        <v>3</v>
      </c>
      <c r="BK195" s="101">
        <f>(O195/18*BJ195)*1.25*30%</f>
        <v>5154.2512500000003</v>
      </c>
      <c r="BL195" s="101"/>
      <c r="BM195" s="101">
        <f>(O195/18*BL195)*30%</f>
        <v>0</v>
      </c>
      <c r="BN195" s="76">
        <f t="shared" si="173"/>
        <v>3</v>
      </c>
      <c r="BO195" s="76">
        <f>(AE195+AF195)*30%</f>
        <v>5154.2512500000003</v>
      </c>
      <c r="BP195" s="76">
        <f>V195+W195+X195</f>
        <v>3</v>
      </c>
      <c r="BQ195" s="101">
        <f t="shared" si="215"/>
        <v>1179.8333333333333</v>
      </c>
      <c r="BR195" s="76">
        <f t="shared" si="216"/>
        <v>11488.335833333334</v>
      </c>
      <c r="BS195" s="76">
        <f t="shared" si="166"/>
        <v>14924.503333333336</v>
      </c>
      <c r="BT195" s="76">
        <f t="shared" si="167"/>
        <v>5154.2512500000003</v>
      </c>
      <c r="BU195" s="76">
        <f t="shared" si="168"/>
        <v>8590.4187500000007</v>
      </c>
      <c r="BV195" s="76">
        <f t="shared" si="169"/>
        <v>28669.173333333336</v>
      </c>
      <c r="BW195" s="173">
        <f t="shared" si="170"/>
        <v>344030.08</v>
      </c>
      <c r="BX195" s="3" t="s">
        <v>271</v>
      </c>
    </row>
    <row r="196" spans="1:77" s="129" customFormat="1" ht="19.5" customHeight="1" x14ac:dyDescent="0.3">
      <c r="A196" s="158">
        <v>3</v>
      </c>
      <c r="B196" s="48" t="s">
        <v>177</v>
      </c>
      <c r="C196" s="48" t="s">
        <v>329</v>
      </c>
      <c r="D196" s="48" t="s">
        <v>61</v>
      </c>
      <c r="E196" s="48" t="s">
        <v>234</v>
      </c>
      <c r="F196" s="48"/>
      <c r="G196" s="111"/>
      <c r="H196" s="111"/>
      <c r="I196" s="48"/>
      <c r="J196" s="43" t="s">
        <v>65</v>
      </c>
      <c r="K196" s="43" t="s">
        <v>62</v>
      </c>
      <c r="L196" s="89">
        <v>5.0999999999999996</v>
      </c>
      <c r="M196" s="43">
        <v>4.2699999999999996</v>
      </c>
      <c r="N196" s="108">
        <v>17697</v>
      </c>
      <c r="O196" s="76">
        <f t="shared" ref="O196:O227" si="218">N196*M196</f>
        <v>75566.189999999988</v>
      </c>
      <c r="P196" s="43"/>
      <c r="Q196" s="43"/>
      <c r="R196" s="43"/>
      <c r="S196" s="43"/>
      <c r="T196" s="43">
        <v>2</v>
      </c>
      <c r="U196" s="43"/>
      <c r="V196" s="70">
        <f t="shared" si="200"/>
        <v>0</v>
      </c>
      <c r="W196" s="70">
        <f t="shared" ref="W196:W227" si="219">SUM(Q196+T196)</f>
        <v>2</v>
      </c>
      <c r="X196" s="70">
        <f t="shared" si="201"/>
        <v>0</v>
      </c>
      <c r="Y196" s="76">
        <f t="shared" si="156"/>
        <v>0</v>
      </c>
      <c r="Z196" s="76">
        <f t="shared" si="157"/>
        <v>0</v>
      </c>
      <c r="AA196" s="76">
        <f t="shared" si="158"/>
        <v>0</v>
      </c>
      <c r="AB196" s="76">
        <f t="shared" si="159"/>
        <v>0</v>
      </c>
      <c r="AC196" s="76">
        <f t="shared" si="160"/>
        <v>8396.243333333332</v>
      </c>
      <c r="AD196" s="76">
        <f t="shared" si="161"/>
        <v>0</v>
      </c>
      <c r="AE196" s="76">
        <f t="shared" si="162"/>
        <v>8396.243333333332</v>
      </c>
      <c r="AF196" s="76">
        <f t="shared" si="163"/>
        <v>2099.060833333333</v>
      </c>
      <c r="AG196" s="101"/>
      <c r="AH196" s="76">
        <f t="shared" si="164"/>
        <v>393.26666666666665</v>
      </c>
      <c r="AI196" s="76">
        <f t="shared" si="165"/>
        <v>10888.570833333331</v>
      </c>
      <c r="AJ196" s="100"/>
      <c r="AK196" s="100"/>
      <c r="AL196" s="100"/>
      <c r="AM196" s="100"/>
      <c r="AN196" s="78">
        <f t="shared" si="203"/>
        <v>0</v>
      </c>
      <c r="AO196" s="100"/>
      <c r="AP196" s="78">
        <f t="shared" si="204"/>
        <v>0</v>
      </c>
      <c r="AQ196" s="78"/>
      <c r="AR196" s="78">
        <f t="shared" si="217"/>
        <v>0</v>
      </c>
      <c r="AS196" s="100"/>
      <c r="AT196" s="78">
        <f t="shared" si="206"/>
        <v>0</v>
      </c>
      <c r="AU196" s="100"/>
      <c r="AV196" s="78">
        <f t="shared" si="207"/>
        <v>0</v>
      </c>
      <c r="AW196" s="77">
        <f t="shared" si="208"/>
        <v>0</v>
      </c>
      <c r="AX196" s="78">
        <f t="shared" si="209"/>
        <v>0</v>
      </c>
      <c r="AY196" s="77">
        <f t="shared" si="210"/>
        <v>0</v>
      </c>
      <c r="AZ196" s="78">
        <f t="shared" si="211"/>
        <v>0</v>
      </c>
      <c r="BA196" s="100"/>
      <c r="BB196" s="100"/>
      <c r="BC196" s="100"/>
      <c r="BD196" s="100"/>
      <c r="BE196" s="78">
        <f t="shared" si="212"/>
        <v>0</v>
      </c>
      <c r="BF196" s="43"/>
      <c r="BG196" s="43"/>
      <c r="BH196" s="43"/>
      <c r="BI196" s="76">
        <f t="shared" si="213"/>
        <v>0</v>
      </c>
      <c r="BJ196" s="76"/>
      <c r="BK196" s="101">
        <f>(O196/18*BJ196)*30%</f>
        <v>0</v>
      </c>
      <c r="BL196" s="101"/>
      <c r="BM196" s="101">
        <f>(O196/18*BL196)*30%</f>
        <v>0</v>
      </c>
      <c r="BN196" s="76"/>
      <c r="BO196" s="76"/>
      <c r="BP196" s="101"/>
      <c r="BQ196" s="101">
        <f t="shared" si="215"/>
        <v>0</v>
      </c>
      <c r="BR196" s="76">
        <f t="shared" si="216"/>
        <v>0</v>
      </c>
      <c r="BS196" s="76">
        <f t="shared" si="166"/>
        <v>8789.5099999999984</v>
      </c>
      <c r="BT196" s="76">
        <f t="shared" si="167"/>
        <v>0</v>
      </c>
      <c r="BU196" s="76">
        <f t="shared" si="168"/>
        <v>2099.060833333333</v>
      </c>
      <c r="BV196" s="76">
        <f t="shared" si="169"/>
        <v>10888.570833333331</v>
      </c>
      <c r="BW196" s="173">
        <f t="shared" si="170"/>
        <v>130662.84999999998</v>
      </c>
      <c r="BX196" s="2"/>
    </row>
    <row r="197" spans="1:77" s="135" customFormat="1" ht="19.5" customHeight="1" x14ac:dyDescent="0.3">
      <c r="A197" s="68">
        <v>4</v>
      </c>
      <c r="B197" s="48" t="s">
        <v>177</v>
      </c>
      <c r="C197" s="48" t="s">
        <v>418</v>
      </c>
      <c r="D197" s="48" t="s">
        <v>61</v>
      </c>
      <c r="E197" s="48" t="s">
        <v>234</v>
      </c>
      <c r="F197" s="48"/>
      <c r="G197" s="111"/>
      <c r="H197" s="111"/>
      <c r="I197" s="48"/>
      <c r="J197" s="43" t="s">
        <v>65</v>
      </c>
      <c r="K197" s="43" t="s">
        <v>62</v>
      </c>
      <c r="L197" s="89">
        <v>5.0999999999999996</v>
      </c>
      <c r="M197" s="43">
        <v>4.2699999999999996</v>
      </c>
      <c r="N197" s="108">
        <v>17697</v>
      </c>
      <c r="O197" s="76">
        <f t="shared" si="218"/>
        <v>75566.189999999988</v>
      </c>
      <c r="P197" s="43"/>
      <c r="Q197" s="43"/>
      <c r="R197" s="43"/>
      <c r="S197" s="43"/>
      <c r="T197" s="43">
        <v>1</v>
      </c>
      <c r="U197" s="43"/>
      <c r="V197" s="70">
        <f t="shared" si="200"/>
        <v>0</v>
      </c>
      <c r="W197" s="70">
        <f t="shared" si="219"/>
        <v>1</v>
      </c>
      <c r="X197" s="70">
        <f t="shared" si="201"/>
        <v>0</v>
      </c>
      <c r="Y197" s="76">
        <f t="shared" si="156"/>
        <v>0</v>
      </c>
      <c r="Z197" s="76">
        <f t="shared" si="157"/>
        <v>0</v>
      </c>
      <c r="AA197" s="76">
        <f t="shared" si="158"/>
        <v>0</v>
      </c>
      <c r="AB197" s="76">
        <f t="shared" si="159"/>
        <v>0</v>
      </c>
      <c r="AC197" s="76">
        <f t="shared" si="160"/>
        <v>4198.121666666666</v>
      </c>
      <c r="AD197" s="76">
        <f t="shared" si="161"/>
        <v>0</v>
      </c>
      <c r="AE197" s="76">
        <f t="shared" si="162"/>
        <v>4198.121666666666</v>
      </c>
      <c r="AF197" s="76">
        <f t="shared" si="163"/>
        <v>1049.5304166666665</v>
      </c>
      <c r="AG197" s="101"/>
      <c r="AH197" s="76">
        <f t="shared" si="164"/>
        <v>196.63333333333333</v>
      </c>
      <c r="AI197" s="76">
        <f t="shared" si="165"/>
        <v>5444.2854166666657</v>
      </c>
      <c r="AJ197" s="100"/>
      <c r="AK197" s="100"/>
      <c r="AL197" s="100"/>
      <c r="AM197" s="100"/>
      <c r="AN197" s="78">
        <f t="shared" si="203"/>
        <v>0</v>
      </c>
      <c r="AO197" s="100"/>
      <c r="AP197" s="78">
        <f t="shared" si="204"/>
        <v>0</v>
      </c>
      <c r="AQ197" s="78"/>
      <c r="AR197" s="78">
        <f t="shared" si="217"/>
        <v>0</v>
      </c>
      <c r="AS197" s="100"/>
      <c r="AT197" s="78">
        <f t="shared" si="206"/>
        <v>0</v>
      </c>
      <c r="AU197" s="100"/>
      <c r="AV197" s="78">
        <f t="shared" si="207"/>
        <v>0</v>
      </c>
      <c r="AW197" s="77">
        <f t="shared" si="208"/>
        <v>0</v>
      </c>
      <c r="AX197" s="78">
        <f t="shared" si="209"/>
        <v>0</v>
      </c>
      <c r="AY197" s="77">
        <f t="shared" si="210"/>
        <v>0</v>
      </c>
      <c r="AZ197" s="78">
        <f t="shared" si="211"/>
        <v>0</v>
      </c>
      <c r="BA197" s="100"/>
      <c r="BB197" s="100"/>
      <c r="BC197" s="100"/>
      <c r="BD197" s="100"/>
      <c r="BE197" s="78">
        <f t="shared" si="212"/>
        <v>0</v>
      </c>
      <c r="BF197" s="43"/>
      <c r="BG197" s="43"/>
      <c r="BH197" s="43"/>
      <c r="BI197" s="76">
        <f t="shared" si="213"/>
        <v>0</v>
      </c>
      <c r="BJ197" s="76"/>
      <c r="BK197" s="101">
        <f>(O197/18*BJ197)*30%</f>
        <v>0</v>
      </c>
      <c r="BL197" s="101"/>
      <c r="BM197" s="101">
        <f>(O197/18*BL197)*30%</f>
        <v>0</v>
      </c>
      <c r="BN197" s="76"/>
      <c r="BO197" s="76"/>
      <c r="BP197" s="101"/>
      <c r="BQ197" s="101">
        <f t="shared" si="215"/>
        <v>0</v>
      </c>
      <c r="BR197" s="76">
        <f t="shared" si="216"/>
        <v>0</v>
      </c>
      <c r="BS197" s="76">
        <f t="shared" si="166"/>
        <v>4394.7549999999992</v>
      </c>
      <c r="BT197" s="76">
        <f t="shared" si="167"/>
        <v>0</v>
      </c>
      <c r="BU197" s="76">
        <f t="shared" si="168"/>
        <v>1049.5304166666665</v>
      </c>
      <c r="BV197" s="76">
        <f t="shared" si="169"/>
        <v>5444.2854166666657</v>
      </c>
      <c r="BW197" s="173">
        <f t="shared" si="170"/>
        <v>65331.424999999988</v>
      </c>
      <c r="BX197" s="2"/>
    </row>
    <row r="198" spans="1:77" s="11" customFormat="1" ht="19.5" customHeight="1" x14ac:dyDescent="0.3">
      <c r="A198" s="68">
        <v>6</v>
      </c>
      <c r="B198" s="48" t="s">
        <v>223</v>
      </c>
      <c r="C198" s="48" t="s">
        <v>257</v>
      </c>
      <c r="D198" s="43" t="s">
        <v>178</v>
      </c>
      <c r="E198" s="93" t="s">
        <v>225</v>
      </c>
      <c r="F198" s="97">
        <v>101</v>
      </c>
      <c r="G198" s="98">
        <v>43817</v>
      </c>
      <c r="H198" s="98">
        <v>45644</v>
      </c>
      <c r="I198" s="97" t="s">
        <v>354</v>
      </c>
      <c r="J198" s="43">
        <v>2</v>
      </c>
      <c r="K198" s="43" t="s">
        <v>68</v>
      </c>
      <c r="L198" s="89">
        <v>14.09</v>
      </c>
      <c r="M198" s="89">
        <v>4.9000000000000004</v>
      </c>
      <c r="N198" s="108">
        <v>17697</v>
      </c>
      <c r="O198" s="76">
        <f t="shared" si="218"/>
        <v>86715.3</v>
      </c>
      <c r="P198" s="43">
        <v>1</v>
      </c>
      <c r="Q198" s="43">
        <v>4</v>
      </c>
      <c r="R198" s="43"/>
      <c r="S198" s="43"/>
      <c r="T198" s="43"/>
      <c r="U198" s="43"/>
      <c r="V198" s="70">
        <f t="shared" si="200"/>
        <v>1</v>
      </c>
      <c r="W198" s="70">
        <f t="shared" si="219"/>
        <v>4</v>
      </c>
      <c r="X198" s="70">
        <f t="shared" si="201"/>
        <v>0</v>
      </c>
      <c r="Y198" s="76">
        <f t="shared" si="156"/>
        <v>4817.5166666666664</v>
      </c>
      <c r="Z198" s="76">
        <f t="shared" si="157"/>
        <v>19270.066666666666</v>
      </c>
      <c r="AA198" s="76">
        <f t="shared" si="158"/>
        <v>0</v>
      </c>
      <c r="AB198" s="76">
        <f t="shared" si="159"/>
        <v>0</v>
      </c>
      <c r="AC198" s="76">
        <f t="shared" si="160"/>
        <v>0</v>
      </c>
      <c r="AD198" s="76">
        <f t="shared" si="161"/>
        <v>0</v>
      </c>
      <c r="AE198" s="76">
        <f t="shared" si="162"/>
        <v>24087.583333333332</v>
      </c>
      <c r="AF198" s="76">
        <f t="shared" si="163"/>
        <v>6021.895833333333</v>
      </c>
      <c r="AG198" s="76"/>
      <c r="AH198" s="76">
        <f t="shared" si="164"/>
        <v>0</v>
      </c>
      <c r="AI198" s="76">
        <f t="shared" si="165"/>
        <v>30109.479166666664</v>
      </c>
      <c r="AJ198" s="100"/>
      <c r="AK198" s="100"/>
      <c r="AL198" s="100"/>
      <c r="AM198" s="100"/>
      <c r="AN198" s="78">
        <f t="shared" si="203"/>
        <v>0</v>
      </c>
      <c r="AO198" s="99"/>
      <c r="AP198" s="78">
        <f t="shared" si="204"/>
        <v>0</v>
      </c>
      <c r="AQ198" s="78"/>
      <c r="AR198" s="78">
        <f t="shared" si="217"/>
        <v>0</v>
      </c>
      <c r="AS198" s="99"/>
      <c r="AT198" s="78">
        <f t="shared" si="206"/>
        <v>0</v>
      </c>
      <c r="AU198" s="99"/>
      <c r="AV198" s="78">
        <f t="shared" si="207"/>
        <v>0</v>
      </c>
      <c r="AW198" s="77">
        <f t="shared" si="208"/>
        <v>0</v>
      </c>
      <c r="AX198" s="78">
        <f t="shared" si="209"/>
        <v>0</v>
      </c>
      <c r="AY198" s="77">
        <f t="shared" si="210"/>
        <v>0</v>
      </c>
      <c r="AZ198" s="78">
        <f t="shared" si="211"/>
        <v>0</v>
      </c>
      <c r="BA198" s="100"/>
      <c r="BB198" s="177"/>
      <c r="BC198" s="177"/>
      <c r="BD198" s="177"/>
      <c r="BE198" s="78">
        <f t="shared" si="212"/>
        <v>0</v>
      </c>
      <c r="BF198" s="43"/>
      <c r="BG198" s="43"/>
      <c r="BH198" s="43"/>
      <c r="BI198" s="76">
        <f t="shared" si="213"/>
        <v>0</v>
      </c>
      <c r="BJ198" s="101">
        <f>V198+W198+X198</f>
        <v>5</v>
      </c>
      <c r="BK198" s="101">
        <f>(O198/18*BJ198)*1.25*30%</f>
        <v>9032.8437499999982</v>
      </c>
      <c r="BL198" s="101"/>
      <c r="BM198" s="101">
        <f>(O198/18*BL198)*30%</f>
        <v>0</v>
      </c>
      <c r="BN198" s="76">
        <f t="shared" si="173"/>
        <v>5</v>
      </c>
      <c r="BO198" s="76">
        <f>(AE198+AF198)*30%</f>
        <v>9032.8437499999982</v>
      </c>
      <c r="BP198" s="76">
        <v>3.5</v>
      </c>
      <c r="BQ198" s="101">
        <f t="shared" si="215"/>
        <v>1376.4722222222222</v>
      </c>
      <c r="BR198" s="76">
        <f t="shared" si="216"/>
        <v>19442.159722222219</v>
      </c>
      <c r="BS198" s="76">
        <f t="shared" si="166"/>
        <v>25464.055555555555</v>
      </c>
      <c r="BT198" s="76">
        <f t="shared" si="167"/>
        <v>9032.8437499999982</v>
      </c>
      <c r="BU198" s="76">
        <f t="shared" si="168"/>
        <v>15054.739583333332</v>
      </c>
      <c r="BV198" s="76">
        <f t="shared" si="169"/>
        <v>49551.638888888883</v>
      </c>
      <c r="BW198" s="173">
        <f t="shared" si="170"/>
        <v>594619.66666666663</v>
      </c>
      <c r="BX198" s="3" t="s">
        <v>271</v>
      </c>
    </row>
    <row r="199" spans="1:77" s="3" customFormat="1" ht="19.5" customHeight="1" x14ac:dyDescent="0.3">
      <c r="A199" s="158">
        <v>7</v>
      </c>
      <c r="B199" s="48" t="s">
        <v>223</v>
      </c>
      <c r="C199" s="48" t="s">
        <v>269</v>
      </c>
      <c r="D199" s="43" t="s">
        <v>178</v>
      </c>
      <c r="E199" s="93" t="s">
        <v>225</v>
      </c>
      <c r="F199" s="97"/>
      <c r="G199" s="98"/>
      <c r="H199" s="98"/>
      <c r="I199" s="97"/>
      <c r="J199" s="43" t="s">
        <v>65</v>
      </c>
      <c r="K199" s="43" t="s">
        <v>62</v>
      </c>
      <c r="L199" s="89">
        <v>14.09</v>
      </c>
      <c r="M199" s="89">
        <v>4.49</v>
      </c>
      <c r="N199" s="108">
        <v>17697</v>
      </c>
      <c r="O199" s="76">
        <f t="shared" si="218"/>
        <v>79459.53</v>
      </c>
      <c r="P199" s="43"/>
      <c r="Q199" s="43"/>
      <c r="R199" s="43"/>
      <c r="S199" s="43"/>
      <c r="T199" s="43">
        <v>1</v>
      </c>
      <c r="U199" s="43"/>
      <c r="V199" s="70">
        <f t="shared" si="200"/>
        <v>0</v>
      </c>
      <c r="W199" s="70">
        <f t="shared" si="219"/>
        <v>1</v>
      </c>
      <c r="X199" s="70">
        <f t="shared" si="201"/>
        <v>0</v>
      </c>
      <c r="Y199" s="76">
        <f t="shared" si="156"/>
        <v>0</v>
      </c>
      <c r="Z199" s="76">
        <f t="shared" si="157"/>
        <v>0</v>
      </c>
      <c r="AA199" s="76">
        <f t="shared" si="158"/>
        <v>0</v>
      </c>
      <c r="AB199" s="76">
        <f t="shared" si="159"/>
        <v>0</v>
      </c>
      <c r="AC199" s="76">
        <f t="shared" si="160"/>
        <v>4414.4183333333331</v>
      </c>
      <c r="AD199" s="76">
        <f t="shared" si="161"/>
        <v>0</v>
      </c>
      <c r="AE199" s="76">
        <f t="shared" si="162"/>
        <v>4414.4183333333331</v>
      </c>
      <c r="AF199" s="76">
        <f t="shared" si="163"/>
        <v>1103.6045833333333</v>
      </c>
      <c r="AG199" s="101"/>
      <c r="AH199" s="76">
        <f t="shared" si="164"/>
        <v>196.63333333333333</v>
      </c>
      <c r="AI199" s="76">
        <f t="shared" si="165"/>
        <v>5714.65625</v>
      </c>
      <c r="AJ199" s="100"/>
      <c r="AK199" s="100"/>
      <c r="AL199" s="100"/>
      <c r="AM199" s="100"/>
      <c r="AN199" s="78">
        <f t="shared" si="203"/>
        <v>0</v>
      </c>
      <c r="AO199" s="99"/>
      <c r="AP199" s="78">
        <f t="shared" si="204"/>
        <v>0</v>
      </c>
      <c r="AQ199" s="78"/>
      <c r="AR199" s="78">
        <f t="shared" si="217"/>
        <v>0</v>
      </c>
      <c r="AS199" s="99"/>
      <c r="AT199" s="78">
        <f t="shared" si="206"/>
        <v>0</v>
      </c>
      <c r="AU199" s="99"/>
      <c r="AV199" s="78">
        <f t="shared" si="207"/>
        <v>0</v>
      </c>
      <c r="AW199" s="77">
        <f t="shared" si="208"/>
        <v>0</v>
      </c>
      <c r="AX199" s="78">
        <f t="shared" si="209"/>
        <v>0</v>
      </c>
      <c r="AY199" s="77">
        <f t="shared" si="210"/>
        <v>0</v>
      </c>
      <c r="AZ199" s="78">
        <f t="shared" si="211"/>
        <v>0</v>
      </c>
      <c r="BA199" s="100"/>
      <c r="BB199" s="177"/>
      <c r="BC199" s="177"/>
      <c r="BD199" s="177"/>
      <c r="BE199" s="78">
        <f t="shared" si="212"/>
        <v>0</v>
      </c>
      <c r="BF199" s="43"/>
      <c r="BG199" s="43"/>
      <c r="BH199" s="43"/>
      <c r="BI199" s="76">
        <f t="shared" si="213"/>
        <v>0</v>
      </c>
      <c r="BJ199" s="76"/>
      <c r="BK199" s="101">
        <f>(O199/18*BJ199)*30%</f>
        <v>0</v>
      </c>
      <c r="BL199" s="101"/>
      <c r="BM199" s="101">
        <f>(O199/18*BL199)*30%</f>
        <v>0</v>
      </c>
      <c r="BN199" s="76"/>
      <c r="BO199" s="76"/>
      <c r="BP199" s="101"/>
      <c r="BQ199" s="101">
        <f t="shared" si="215"/>
        <v>0</v>
      </c>
      <c r="BR199" s="76">
        <f t="shared" si="216"/>
        <v>0</v>
      </c>
      <c r="BS199" s="76">
        <f t="shared" si="166"/>
        <v>4611.0516666666663</v>
      </c>
      <c r="BT199" s="76">
        <f t="shared" si="167"/>
        <v>0</v>
      </c>
      <c r="BU199" s="76">
        <f t="shared" si="168"/>
        <v>1103.6045833333333</v>
      </c>
      <c r="BV199" s="76">
        <f t="shared" si="169"/>
        <v>5714.65625</v>
      </c>
      <c r="BW199" s="173">
        <f t="shared" si="170"/>
        <v>68575.875</v>
      </c>
      <c r="BX199" s="2"/>
    </row>
    <row r="200" spans="1:77" s="11" customFormat="1" ht="19.5" customHeight="1" x14ac:dyDescent="0.3">
      <c r="A200" s="68">
        <v>8</v>
      </c>
      <c r="B200" s="204" t="s">
        <v>305</v>
      </c>
      <c r="C200" s="48" t="s">
        <v>445</v>
      </c>
      <c r="D200" s="43" t="s">
        <v>61</v>
      </c>
      <c r="E200" s="108" t="s">
        <v>306</v>
      </c>
      <c r="F200" s="48"/>
      <c r="G200" s="111"/>
      <c r="H200" s="111"/>
      <c r="I200" s="48"/>
      <c r="J200" s="43" t="s">
        <v>65</v>
      </c>
      <c r="K200" s="43" t="s">
        <v>62</v>
      </c>
      <c r="L200" s="89">
        <v>1</v>
      </c>
      <c r="M200" s="43">
        <v>4.1399999999999997</v>
      </c>
      <c r="N200" s="75">
        <v>17697</v>
      </c>
      <c r="O200" s="76">
        <f t="shared" si="218"/>
        <v>73265.579999999987</v>
      </c>
      <c r="P200" s="43"/>
      <c r="Q200" s="43"/>
      <c r="R200" s="43"/>
      <c r="S200" s="43"/>
      <c r="T200" s="43">
        <v>3</v>
      </c>
      <c r="U200" s="43"/>
      <c r="V200" s="70">
        <f t="shared" si="200"/>
        <v>0</v>
      </c>
      <c r="W200" s="70">
        <f t="shared" si="219"/>
        <v>3</v>
      </c>
      <c r="X200" s="70">
        <f t="shared" si="201"/>
        <v>0</v>
      </c>
      <c r="Y200" s="76">
        <f t="shared" si="156"/>
        <v>0</v>
      </c>
      <c r="Z200" s="76">
        <f t="shared" si="157"/>
        <v>0</v>
      </c>
      <c r="AA200" s="76">
        <f t="shared" si="158"/>
        <v>0</v>
      </c>
      <c r="AB200" s="76">
        <f t="shared" si="159"/>
        <v>0</v>
      </c>
      <c r="AC200" s="76">
        <f t="shared" si="160"/>
        <v>12210.929999999998</v>
      </c>
      <c r="AD200" s="76">
        <f t="shared" si="161"/>
        <v>0</v>
      </c>
      <c r="AE200" s="76">
        <f t="shared" si="162"/>
        <v>12210.929999999998</v>
      </c>
      <c r="AF200" s="76">
        <f t="shared" si="163"/>
        <v>3052.7324999999996</v>
      </c>
      <c r="AG200" s="76"/>
      <c r="AH200" s="76">
        <f t="shared" si="164"/>
        <v>589.9</v>
      </c>
      <c r="AI200" s="76">
        <f t="shared" si="165"/>
        <v>15853.562499999998</v>
      </c>
      <c r="AJ200" s="82"/>
      <c r="AK200" s="82"/>
      <c r="AL200" s="82"/>
      <c r="AM200" s="99"/>
      <c r="AN200" s="78">
        <f t="shared" si="203"/>
        <v>0</v>
      </c>
      <c r="AO200" s="99"/>
      <c r="AP200" s="78">
        <f t="shared" si="204"/>
        <v>0</v>
      </c>
      <c r="AQ200" s="78"/>
      <c r="AR200" s="78">
        <f t="shared" si="217"/>
        <v>0</v>
      </c>
      <c r="AS200" s="99"/>
      <c r="AT200" s="78">
        <f t="shared" si="206"/>
        <v>0</v>
      </c>
      <c r="AU200" s="99"/>
      <c r="AV200" s="78">
        <f t="shared" si="207"/>
        <v>0</v>
      </c>
      <c r="AW200" s="77">
        <f t="shared" si="208"/>
        <v>0</v>
      </c>
      <c r="AX200" s="78">
        <f t="shared" si="209"/>
        <v>0</v>
      </c>
      <c r="AY200" s="77">
        <f t="shared" si="210"/>
        <v>0</v>
      </c>
      <c r="AZ200" s="78">
        <f t="shared" si="211"/>
        <v>0</v>
      </c>
      <c r="BA200" s="100"/>
      <c r="BB200" s="177"/>
      <c r="BC200" s="177"/>
      <c r="BD200" s="177"/>
      <c r="BE200" s="78">
        <f t="shared" si="212"/>
        <v>0</v>
      </c>
      <c r="BF200" s="43"/>
      <c r="BG200" s="43"/>
      <c r="BH200" s="43"/>
      <c r="BI200" s="76">
        <f t="shared" si="213"/>
        <v>0</v>
      </c>
      <c r="BJ200" s="76">
        <f>V200+W200+X200</f>
        <v>3</v>
      </c>
      <c r="BK200" s="76">
        <f t="shared" ref="BK200:BK212" si="220">(O200/18*BJ200)*1.25*30%</f>
        <v>4579.0987499999992</v>
      </c>
      <c r="BL200" s="101"/>
      <c r="BM200" s="101"/>
      <c r="BN200" s="76"/>
      <c r="BO200" s="76"/>
      <c r="BP200" s="101"/>
      <c r="BQ200" s="101">
        <f t="shared" si="215"/>
        <v>0</v>
      </c>
      <c r="BR200" s="76">
        <f t="shared" si="216"/>
        <v>4579.0987499999992</v>
      </c>
      <c r="BS200" s="76">
        <f t="shared" si="166"/>
        <v>12800.829999999998</v>
      </c>
      <c r="BT200" s="76">
        <f t="shared" si="167"/>
        <v>4579.0987499999992</v>
      </c>
      <c r="BU200" s="76">
        <f t="shared" si="168"/>
        <v>3052.7324999999996</v>
      </c>
      <c r="BV200" s="76">
        <f t="shared" si="169"/>
        <v>20432.661249999997</v>
      </c>
      <c r="BW200" s="173">
        <f t="shared" si="170"/>
        <v>245191.93499999997</v>
      </c>
      <c r="BX200" s="2"/>
      <c r="BY200" s="12"/>
    </row>
    <row r="201" spans="1:77" s="11" customFormat="1" ht="19.5" customHeight="1" x14ac:dyDescent="0.3">
      <c r="A201" s="158">
        <v>9</v>
      </c>
      <c r="B201" s="204" t="s">
        <v>305</v>
      </c>
      <c r="C201" s="48" t="s">
        <v>444</v>
      </c>
      <c r="D201" s="43" t="s">
        <v>61</v>
      </c>
      <c r="E201" s="108" t="s">
        <v>306</v>
      </c>
      <c r="F201" s="48"/>
      <c r="G201" s="111"/>
      <c r="H201" s="111"/>
      <c r="I201" s="48"/>
      <c r="J201" s="43" t="s">
        <v>65</v>
      </c>
      <c r="K201" s="43" t="s">
        <v>62</v>
      </c>
      <c r="L201" s="89">
        <v>1</v>
      </c>
      <c r="M201" s="43">
        <v>4.1399999999999997</v>
      </c>
      <c r="N201" s="75">
        <v>17697</v>
      </c>
      <c r="O201" s="76">
        <f t="shared" si="218"/>
        <v>73265.579999999987</v>
      </c>
      <c r="P201" s="43"/>
      <c r="Q201" s="43"/>
      <c r="R201" s="43"/>
      <c r="S201" s="43"/>
      <c r="T201" s="43">
        <v>2</v>
      </c>
      <c r="U201" s="43"/>
      <c r="V201" s="70">
        <f t="shared" si="200"/>
        <v>0</v>
      </c>
      <c r="W201" s="70">
        <f t="shared" si="219"/>
        <v>2</v>
      </c>
      <c r="X201" s="70">
        <f t="shared" si="201"/>
        <v>0</v>
      </c>
      <c r="Y201" s="76">
        <f t="shared" si="156"/>
        <v>0</v>
      </c>
      <c r="Z201" s="76">
        <f t="shared" si="157"/>
        <v>0</v>
      </c>
      <c r="AA201" s="76">
        <f t="shared" si="158"/>
        <v>0</v>
      </c>
      <c r="AB201" s="76">
        <f t="shared" si="159"/>
        <v>0</v>
      </c>
      <c r="AC201" s="76">
        <f t="shared" si="160"/>
        <v>8140.619999999999</v>
      </c>
      <c r="AD201" s="76">
        <f t="shared" si="161"/>
        <v>0</v>
      </c>
      <c r="AE201" s="76">
        <f t="shared" si="162"/>
        <v>8140.619999999999</v>
      </c>
      <c r="AF201" s="76">
        <f t="shared" si="163"/>
        <v>2035.1549999999997</v>
      </c>
      <c r="AG201" s="76"/>
      <c r="AH201" s="76">
        <f t="shared" si="164"/>
        <v>393.26666666666665</v>
      </c>
      <c r="AI201" s="76">
        <f t="shared" si="165"/>
        <v>10569.041666666664</v>
      </c>
      <c r="AJ201" s="82"/>
      <c r="AK201" s="82"/>
      <c r="AL201" s="82"/>
      <c r="AM201" s="99"/>
      <c r="AN201" s="78">
        <f t="shared" si="203"/>
        <v>0</v>
      </c>
      <c r="AO201" s="99"/>
      <c r="AP201" s="78">
        <f t="shared" si="204"/>
        <v>0</v>
      </c>
      <c r="AQ201" s="78"/>
      <c r="AR201" s="78">
        <f t="shared" si="217"/>
        <v>0</v>
      </c>
      <c r="AS201" s="99"/>
      <c r="AT201" s="78">
        <f t="shared" si="206"/>
        <v>0</v>
      </c>
      <c r="AU201" s="99"/>
      <c r="AV201" s="78">
        <f t="shared" si="207"/>
        <v>0</v>
      </c>
      <c r="AW201" s="77">
        <f t="shared" si="208"/>
        <v>0</v>
      </c>
      <c r="AX201" s="78">
        <f t="shared" si="209"/>
        <v>0</v>
      </c>
      <c r="AY201" s="77">
        <f t="shared" si="210"/>
        <v>0</v>
      </c>
      <c r="AZ201" s="78">
        <f t="shared" si="211"/>
        <v>0</v>
      </c>
      <c r="BA201" s="100"/>
      <c r="BB201" s="177"/>
      <c r="BC201" s="177"/>
      <c r="BD201" s="177"/>
      <c r="BE201" s="78">
        <f t="shared" si="212"/>
        <v>0</v>
      </c>
      <c r="BF201" s="43"/>
      <c r="BG201" s="43"/>
      <c r="BH201" s="43"/>
      <c r="BI201" s="76">
        <f t="shared" si="213"/>
        <v>0</v>
      </c>
      <c r="BJ201" s="76">
        <f>V201+W201+X201</f>
        <v>2</v>
      </c>
      <c r="BK201" s="76">
        <f t="shared" si="220"/>
        <v>3052.7324999999992</v>
      </c>
      <c r="BL201" s="101"/>
      <c r="BM201" s="101"/>
      <c r="BN201" s="76"/>
      <c r="BO201" s="76"/>
      <c r="BP201" s="101"/>
      <c r="BQ201" s="101">
        <f t="shared" si="215"/>
        <v>0</v>
      </c>
      <c r="BR201" s="76">
        <f t="shared" si="216"/>
        <v>3052.7324999999992</v>
      </c>
      <c r="BS201" s="76">
        <f t="shared" si="166"/>
        <v>8533.8866666666654</v>
      </c>
      <c r="BT201" s="76">
        <f t="shared" si="167"/>
        <v>3052.7324999999992</v>
      </c>
      <c r="BU201" s="76">
        <f t="shared" si="168"/>
        <v>2035.1549999999997</v>
      </c>
      <c r="BV201" s="76">
        <f t="shared" si="169"/>
        <v>13621.774166666662</v>
      </c>
      <c r="BW201" s="173">
        <f t="shared" si="170"/>
        <v>163461.28999999995</v>
      </c>
      <c r="BX201" s="2"/>
      <c r="BY201" s="12"/>
    </row>
    <row r="202" spans="1:77" s="11" customFormat="1" ht="19.5" customHeight="1" x14ac:dyDescent="0.3">
      <c r="A202" s="68">
        <v>10</v>
      </c>
      <c r="B202" s="48" t="s">
        <v>305</v>
      </c>
      <c r="C202" s="48" t="s">
        <v>100</v>
      </c>
      <c r="D202" s="43" t="s">
        <v>61</v>
      </c>
      <c r="E202" s="108" t="s">
        <v>306</v>
      </c>
      <c r="F202" s="48"/>
      <c r="G202" s="111"/>
      <c r="H202" s="111"/>
      <c r="I202" s="48"/>
      <c r="J202" s="43" t="s">
        <v>65</v>
      </c>
      <c r="K202" s="43" t="s">
        <v>62</v>
      </c>
      <c r="L202" s="89">
        <v>1</v>
      </c>
      <c r="M202" s="43">
        <v>4.1399999999999997</v>
      </c>
      <c r="N202" s="75">
        <v>17697</v>
      </c>
      <c r="O202" s="76">
        <f t="shared" si="218"/>
        <v>73265.579999999987</v>
      </c>
      <c r="P202" s="43"/>
      <c r="Q202" s="43"/>
      <c r="R202" s="43"/>
      <c r="S202" s="43"/>
      <c r="T202" s="43">
        <v>6</v>
      </c>
      <c r="U202" s="43"/>
      <c r="V202" s="70">
        <f t="shared" si="200"/>
        <v>0</v>
      </c>
      <c r="W202" s="70">
        <f t="shared" si="219"/>
        <v>6</v>
      </c>
      <c r="X202" s="70">
        <f t="shared" si="201"/>
        <v>0</v>
      </c>
      <c r="Y202" s="76">
        <f t="shared" si="156"/>
        <v>0</v>
      </c>
      <c r="Z202" s="76">
        <f t="shared" si="157"/>
        <v>0</v>
      </c>
      <c r="AA202" s="76">
        <f t="shared" si="158"/>
        <v>0</v>
      </c>
      <c r="AB202" s="76">
        <f t="shared" si="159"/>
        <v>0</v>
      </c>
      <c r="AC202" s="76">
        <f t="shared" si="160"/>
        <v>24421.859999999997</v>
      </c>
      <c r="AD202" s="76">
        <f t="shared" si="161"/>
        <v>0</v>
      </c>
      <c r="AE202" s="76">
        <f t="shared" si="162"/>
        <v>24421.859999999997</v>
      </c>
      <c r="AF202" s="76">
        <f t="shared" si="163"/>
        <v>6105.4649999999992</v>
      </c>
      <c r="AG202" s="76"/>
      <c r="AH202" s="76">
        <f t="shared" si="164"/>
        <v>1179.8</v>
      </c>
      <c r="AI202" s="76">
        <f t="shared" si="165"/>
        <v>31707.124999999996</v>
      </c>
      <c r="AJ202" s="82"/>
      <c r="AK202" s="82"/>
      <c r="AL202" s="82"/>
      <c r="AM202" s="99"/>
      <c r="AN202" s="78">
        <f t="shared" si="203"/>
        <v>0</v>
      </c>
      <c r="AO202" s="99"/>
      <c r="AP202" s="78">
        <f t="shared" si="204"/>
        <v>0</v>
      </c>
      <c r="AQ202" s="78"/>
      <c r="AR202" s="78">
        <f t="shared" si="217"/>
        <v>0</v>
      </c>
      <c r="AS202" s="99"/>
      <c r="AT202" s="78">
        <f t="shared" si="206"/>
        <v>0</v>
      </c>
      <c r="AU202" s="99">
        <v>5</v>
      </c>
      <c r="AV202" s="78">
        <f t="shared" si="207"/>
        <v>1966.3333333333333</v>
      </c>
      <c r="AW202" s="77">
        <f t="shared" si="208"/>
        <v>5</v>
      </c>
      <c r="AX202" s="78">
        <f t="shared" si="209"/>
        <v>1966.3333333333333</v>
      </c>
      <c r="AY202" s="77">
        <f t="shared" si="210"/>
        <v>5</v>
      </c>
      <c r="AZ202" s="78">
        <f t="shared" si="211"/>
        <v>1966.3333333333333</v>
      </c>
      <c r="BA202" s="100" t="s">
        <v>384</v>
      </c>
      <c r="BB202" s="177"/>
      <c r="BC202" s="177">
        <v>1</v>
      </c>
      <c r="BD202" s="177"/>
      <c r="BE202" s="78">
        <f t="shared" si="212"/>
        <v>10618.199999999999</v>
      </c>
      <c r="BF202" s="43"/>
      <c r="BG202" s="43"/>
      <c r="BH202" s="43"/>
      <c r="BI202" s="76">
        <f t="shared" si="213"/>
        <v>0</v>
      </c>
      <c r="BJ202" s="76">
        <f>V202+W202+X202</f>
        <v>6</v>
      </c>
      <c r="BK202" s="76">
        <f t="shared" si="220"/>
        <v>9158.1974999999984</v>
      </c>
      <c r="BL202" s="101"/>
      <c r="BM202" s="101"/>
      <c r="BN202" s="76"/>
      <c r="BO202" s="76"/>
      <c r="BP202" s="101"/>
      <c r="BQ202" s="101">
        <f t="shared" si="215"/>
        <v>0</v>
      </c>
      <c r="BR202" s="76">
        <f t="shared" si="216"/>
        <v>21742.730833333331</v>
      </c>
      <c r="BS202" s="76">
        <f t="shared" si="166"/>
        <v>25601.659999999996</v>
      </c>
      <c r="BT202" s="76">
        <f t="shared" si="167"/>
        <v>21742.730833333331</v>
      </c>
      <c r="BU202" s="76">
        <f t="shared" si="168"/>
        <v>6105.4649999999992</v>
      </c>
      <c r="BV202" s="76">
        <f t="shared" si="169"/>
        <v>53449.855833333328</v>
      </c>
      <c r="BW202" s="173">
        <f t="shared" si="170"/>
        <v>641398.2699999999</v>
      </c>
      <c r="BX202" s="2"/>
      <c r="BY202" s="12"/>
    </row>
    <row r="203" spans="1:77" s="11" customFormat="1" ht="19.5" customHeight="1" x14ac:dyDescent="0.3">
      <c r="A203" s="158">
        <v>11</v>
      </c>
      <c r="B203" s="204" t="s">
        <v>305</v>
      </c>
      <c r="C203" s="48" t="s">
        <v>314</v>
      </c>
      <c r="D203" s="43" t="s">
        <v>61</v>
      </c>
      <c r="E203" s="108" t="s">
        <v>306</v>
      </c>
      <c r="F203" s="48"/>
      <c r="G203" s="111"/>
      <c r="H203" s="111"/>
      <c r="I203" s="48"/>
      <c r="J203" s="43" t="s">
        <v>65</v>
      </c>
      <c r="K203" s="43" t="s">
        <v>62</v>
      </c>
      <c r="L203" s="89">
        <v>1</v>
      </c>
      <c r="M203" s="43">
        <v>4.1399999999999997</v>
      </c>
      <c r="N203" s="108">
        <v>17697</v>
      </c>
      <c r="O203" s="76">
        <f t="shared" si="218"/>
        <v>73265.579999999987</v>
      </c>
      <c r="P203" s="43"/>
      <c r="Q203" s="43"/>
      <c r="R203" s="43"/>
      <c r="S203" s="43"/>
      <c r="T203" s="43">
        <v>2</v>
      </c>
      <c r="U203" s="43"/>
      <c r="V203" s="70">
        <f t="shared" si="200"/>
        <v>0</v>
      </c>
      <c r="W203" s="70">
        <f t="shared" si="219"/>
        <v>2</v>
      </c>
      <c r="X203" s="70">
        <f t="shared" si="201"/>
        <v>0</v>
      </c>
      <c r="Y203" s="76">
        <f t="shared" si="156"/>
        <v>0</v>
      </c>
      <c r="Z203" s="76">
        <f t="shared" si="157"/>
        <v>0</v>
      </c>
      <c r="AA203" s="76">
        <f t="shared" si="158"/>
        <v>0</v>
      </c>
      <c r="AB203" s="76">
        <f t="shared" si="159"/>
        <v>0</v>
      </c>
      <c r="AC203" s="76">
        <f t="shared" si="160"/>
        <v>8140.619999999999</v>
      </c>
      <c r="AD203" s="76">
        <f t="shared" si="161"/>
        <v>0</v>
      </c>
      <c r="AE203" s="76">
        <f t="shared" si="162"/>
        <v>8140.619999999999</v>
      </c>
      <c r="AF203" s="76">
        <f t="shared" si="163"/>
        <v>2035.1549999999997</v>
      </c>
      <c r="AG203" s="101"/>
      <c r="AH203" s="76">
        <f t="shared" si="164"/>
        <v>393.26666666666665</v>
      </c>
      <c r="AI203" s="76">
        <f t="shared" si="165"/>
        <v>10569.041666666664</v>
      </c>
      <c r="AJ203" s="100"/>
      <c r="AK203" s="100"/>
      <c r="AL203" s="84"/>
      <c r="AM203" s="99"/>
      <c r="AN203" s="78">
        <f t="shared" si="203"/>
        <v>0</v>
      </c>
      <c r="AO203" s="99"/>
      <c r="AP203" s="78">
        <f t="shared" si="204"/>
        <v>0</v>
      </c>
      <c r="AQ203" s="78"/>
      <c r="AR203" s="78">
        <f t="shared" si="217"/>
        <v>0</v>
      </c>
      <c r="AS203" s="99"/>
      <c r="AT203" s="78">
        <f t="shared" si="206"/>
        <v>0</v>
      </c>
      <c r="AU203" s="99"/>
      <c r="AV203" s="78">
        <f t="shared" si="207"/>
        <v>0</v>
      </c>
      <c r="AW203" s="77">
        <f t="shared" si="208"/>
        <v>0</v>
      </c>
      <c r="AX203" s="78">
        <f t="shared" si="209"/>
        <v>0</v>
      </c>
      <c r="AY203" s="77">
        <f t="shared" si="210"/>
        <v>0</v>
      </c>
      <c r="AZ203" s="78">
        <f t="shared" si="211"/>
        <v>0</v>
      </c>
      <c r="BA203" s="100"/>
      <c r="BB203" s="177"/>
      <c r="BC203" s="177"/>
      <c r="BD203" s="177"/>
      <c r="BE203" s="78">
        <f t="shared" si="212"/>
        <v>0</v>
      </c>
      <c r="BF203" s="43"/>
      <c r="BG203" s="43"/>
      <c r="BH203" s="43"/>
      <c r="BI203" s="76">
        <f t="shared" si="213"/>
        <v>0</v>
      </c>
      <c r="BJ203" s="76">
        <f>V203+W203+X203</f>
        <v>2</v>
      </c>
      <c r="BK203" s="76">
        <f t="shared" si="220"/>
        <v>3052.7324999999992</v>
      </c>
      <c r="BL203" s="101"/>
      <c r="BM203" s="101"/>
      <c r="BN203" s="76"/>
      <c r="BO203" s="76"/>
      <c r="BP203" s="101"/>
      <c r="BQ203" s="101">
        <f t="shared" si="215"/>
        <v>0</v>
      </c>
      <c r="BR203" s="76">
        <f t="shared" si="216"/>
        <v>3052.7324999999992</v>
      </c>
      <c r="BS203" s="76">
        <f t="shared" si="166"/>
        <v>8533.8866666666654</v>
      </c>
      <c r="BT203" s="76">
        <f t="shared" si="167"/>
        <v>3052.7324999999992</v>
      </c>
      <c r="BU203" s="76">
        <f t="shared" si="168"/>
        <v>2035.1549999999997</v>
      </c>
      <c r="BV203" s="76">
        <f t="shared" si="169"/>
        <v>13621.774166666662</v>
      </c>
      <c r="BW203" s="173">
        <f t="shared" si="170"/>
        <v>163461.28999999995</v>
      </c>
      <c r="BX203" s="1"/>
      <c r="BY203" s="12"/>
    </row>
    <row r="204" spans="1:77" s="11" customFormat="1" ht="19.5" customHeight="1" x14ac:dyDescent="0.3">
      <c r="A204" s="68">
        <v>12</v>
      </c>
      <c r="B204" s="204" t="s">
        <v>305</v>
      </c>
      <c r="C204" s="48" t="s">
        <v>409</v>
      </c>
      <c r="D204" s="43" t="s">
        <v>61</v>
      </c>
      <c r="E204" s="108" t="s">
        <v>306</v>
      </c>
      <c r="F204" s="48"/>
      <c r="G204" s="111"/>
      <c r="H204" s="111"/>
      <c r="I204" s="48"/>
      <c r="J204" s="43" t="s">
        <v>65</v>
      </c>
      <c r="K204" s="43" t="s">
        <v>62</v>
      </c>
      <c r="L204" s="89">
        <v>1</v>
      </c>
      <c r="M204" s="43">
        <v>4.1399999999999997</v>
      </c>
      <c r="N204" s="75">
        <v>17697</v>
      </c>
      <c r="O204" s="76">
        <f t="shared" si="218"/>
        <v>73265.579999999987</v>
      </c>
      <c r="P204" s="43"/>
      <c r="Q204" s="43"/>
      <c r="R204" s="43"/>
      <c r="S204" s="43"/>
      <c r="T204" s="43">
        <v>1</v>
      </c>
      <c r="U204" s="43"/>
      <c r="V204" s="70">
        <f t="shared" si="200"/>
        <v>0</v>
      </c>
      <c r="W204" s="70">
        <f t="shared" si="219"/>
        <v>1</v>
      </c>
      <c r="X204" s="70">
        <f t="shared" si="201"/>
        <v>0</v>
      </c>
      <c r="Y204" s="76">
        <f t="shared" si="156"/>
        <v>0</v>
      </c>
      <c r="Z204" s="76">
        <f t="shared" si="157"/>
        <v>0</v>
      </c>
      <c r="AA204" s="76">
        <f t="shared" si="158"/>
        <v>0</v>
      </c>
      <c r="AB204" s="76">
        <f t="shared" si="159"/>
        <v>0</v>
      </c>
      <c r="AC204" s="76">
        <f t="shared" si="160"/>
        <v>4070.3099999999995</v>
      </c>
      <c r="AD204" s="76">
        <f t="shared" si="161"/>
        <v>0</v>
      </c>
      <c r="AE204" s="76">
        <f t="shared" si="162"/>
        <v>4070.3099999999995</v>
      </c>
      <c r="AF204" s="76">
        <f t="shared" si="163"/>
        <v>1017.5774999999999</v>
      </c>
      <c r="AG204" s="76"/>
      <c r="AH204" s="76">
        <f t="shared" si="164"/>
        <v>196.63333333333333</v>
      </c>
      <c r="AI204" s="76">
        <f t="shared" si="165"/>
        <v>5284.5208333333321</v>
      </c>
      <c r="AJ204" s="82"/>
      <c r="AK204" s="82"/>
      <c r="AL204" s="82"/>
      <c r="AM204" s="99"/>
      <c r="AN204" s="78">
        <f t="shared" si="203"/>
        <v>0</v>
      </c>
      <c r="AO204" s="99"/>
      <c r="AP204" s="78">
        <f t="shared" si="204"/>
        <v>0</v>
      </c>
      <c r="AQ204" s="78"/>
      <c r="AR204" s="78">
        <f t="shared" si="217"/>
        <v>0</v>
      </c>
      <c r="AS204" s="99"/>
      <c r="AT204" s="78">
        <f t="shared" si="206"/>
        <v>0</v>
      </c>
      <c r="AU204" s="99"/>
      <c r="AV204" s="78">
        <f t="shared" si="207"/>
        <v>0</v>
      </c>
      <c r="AW204" s="77">
        <f t="shared" si="208"/>
        <v>0</v>
      </c>
      <c r="AX204" s="78">
        <f t="shared" si="209"/>
        <v>0</v>
      </c>
      <c r="AY204" s="77">
        <f t="shared" si="210"/>
        <v>0</v>
      </c>
      <c r="AZ204" s="78">
        <f t="shared" si="211"/>
        <v>0</v>
      </c>
      <c r="BA204" s="100"/>
      <c r="BB204" s="177"/>
      <c r="BC204" s="177"/>
      <c r="BD204" s="177"/>
      <c r="BE204" s="78">
        <f t="shared" si="212"/>
        <v>0</v>
      </c>
      <c r="BF204" s="43"/>
      <c r="BG204" s="43"/>
      <c r="BH204" s="43"/>
      <c r="BI204" s="76">
        <f t="shared" si="213"/>
        <v>0</v>
      </c>
      <c r="BJ204" s="76"/>
      <c r="BK204" s="76">
        <f t="shared" si="220"/>
        <v>0</v>
      </c>
      <c r="BL204" s="101"/>
      <c r="BM204" s="101"/>
      <c r="BN204" s="76"/>
      <c r="BO204" s="76"/>
      <c r="BP204" s="101"/>
      <c r="BQ204" s="101">
        <f t="shared" si="215"/>
        <v>0</v>
      </c>
      <c r="BR204" s="76">
        <f t="shared" si="216"/>
        <v>0</v>
      </c>
      <c r="BS204" s="76">
        <f t="shared" si="166"/>
        <v>4266.9433333333327</v>
      </c>
      <c r="BT204" s="76">
        <f t="shared" si="167"/>
        <v>0</v>
      </c>
      <c r="BU204" s="76">
        <f t="shared" si="168"/>
        <v>1017.5774999999999</v>
      </c>
      <c r="BV204" s="76">
        <f t="shared" si="169"/>
        <v>5284.5208333333321</v>
      </c>
      <c r="BW204" s="173">
        <f t="shared" si="170"/>
        <v>63414.249999999985</v>
      </c>
      <c r="BX204" s="2"/>
      <c r="BY204" s="12"/>
    </row>
    <row r="205" spans="1:77" s="343" customFormat="1" ht="19.5" customHeight="1" x14ac:dyDescent="0.3">
      <c r="A205" s="348">
        <v>13</v>
      </c>
      <c r="B205" s="349" t="s">
        <v>254</v>
      </c>
      <c r="C205" s="349" t="s">
        <v>106</v>
      </c>
      <c r="D205" s="341" t="s">
        <v>61</v>
      </c>
      <c r="E205" s="350" t="s">
        <v>255</v>
      </c>
      <c r="F205" s="344">
        <v>151</v>
      </c>
      <c r="G205" s="345">
        <v>44074</v>
      </c>
      <c r="H205" s="345">
        <v>45899</v>
      </c>
      <c r="I205" s="344" t="s">
        <v>106</v>
      </c>
      <c r="J205" s="341" t="s">
        <v>540</v>
      </c>
      <c r="K205" s="341" t="s">
        <v>64</v>
      </c>
      <c r="L205" s="351">
        <v>19.079999999999998</v>
      </c>
      <c r="M205" s="351">
        <v>5.24</v>
      </c>
      <c r="N205" s="352">
        <v>17697</v>
      </c>
      <c r="O205" s="353">
        <f t="shared" si="218"/>
        <v>92732.28</v>
      </c>
      <c r="P205" s="341"/>
      <c r="Q205" s="341"/>
      <c r="R205" s="341"/>
      <c r="S205" s="341"/>
      <c r="T205" s="341">
        <v>6</v>
      </c>
      <c r="U205" s="341"/>
      <c r="V205" s="342">
        <f t="shared" si="200"/>
        <v>0</v>
      </c>
      <c r="W205" s="342">
        <f t="shared" si="219"/>
        <v>6</v>
      </c>
      <c r="X205" s="342">
        <f t="shared" si="201"/>
        <v>0</v>
      </c>
      <c r="Y205" s="353">
        <f t="shared" si="156"/>
        <v>0</v>
      </c>
      <c r="Z205" s="353">
        <f t="shared" si="157"/>
        <v>0</v>
      </c>
      <c r="AA205" s="353">
        <f t="shared" si="158"/>
        <v>0</v>
      </c>
      <c r="AB205" s="353">
        <f t="shared" si="159"/>
        <v>0</v>
      </c>
      <c r="AC205" s="353">
        <f t="shared" si="160"/>
        <v>30910.76</v>
      </c>
      <c r="AD205" s="353">
        <f t="shared" si="161"/>
        <v>0</v>
      </c>
      <c r="AE205" s="353">
        <f t="shared" si="162"/>
        <v>30910.76</v>
      </c>
      <c r="AF205" s="353">
        <f t="shared" si="163"/>
        <v>7727.69</v>
      </c>
      <c r="AG205" s="353">
        <f t="shared" ref="AG205:AG235" si="221">(AE205+AF205)*10%</f>
        <v>3863.8449999999998</v>
      </c>
      <c r="AH205" s="353">
        <f t="shared" si="164"/>
        <v>1179.8</v>
      </c>
      <c r="AI205" s="353">
        <f t="shared" si="165"/>
        <v>43682.095000000001</v>
      </c>
      <c r="AJ205" s="354"/>
      <c r="AK205" s="354"/>
      <c r="AL205" s="354"/>
      <c r="AM205" s="355"/>
      <c r="AN205" s="356">
        <f t="shared" si="203"/>
        <v>0</v>
      </c>
      <c r="AO205" s="355"/>
      <c r="AP205" s="356">
        <f t="shared" si="204"/>
        <v>0</v>
      </c>
      <c r="AQ205" s="356">
        <f t="shared" ref="AQ205:AQ214" si="222">AM205+AO205</f>
        <v>0</v>
      </c>
      <c r="AR205" s="356">
        <f t="shared" si="217"/>
        <v>0</v>
      </c>
      <c r="AS205" s="355"/>
      <c r="AT205" s="356">
        <f t="shared" si="206"/>
        <v>0</v>
      </c>
      <c r="AU205" s="355">
        <v>5</v>
      </c>
      <c r="AV205" s="356">
        <f t="shared" si="207"/>
        <v>1966.3333333333333</v>
      </c>
      <c r="AW205" s="357">
        <f t="shared" si="208"/>
        <v>5</v>
      </c>
      <c r="AX205" s="356">
        <f t="shared" si="209"/>
        <v>1966.3333333333333</v>
      </c>
      <c r="AY205" s="357">
        <f t="shared" si="210"/>
        <v>5</v>
      </c>
      <c r="AZ205" s="356">
        <f t="shared" si="211"/>
        <v>1966.3333333333333</v>
      </c>
      <c r="BA205" s="358"/>
      <c r="BB205" s="359"/>
      <c r="BC205" s="359"/>
      <c r="BD205" s="359"/>
      <c r="BE205" s="356">
        <f t="shared" si="212"/>
        <v>0</v>
      </c>
      <c r="BF205" s="341"/>
      <c r="BG205" s="341"/>
      <c r="BH205" s="341"/>
      <c r="BI205" s="353">
        <f t="shared" si="213"/>
        <v>0</v>
      </c>
      <c r="BJ205" s="353">
        <f>V205+W205+X205</f>
        <v>6</v>
      </c>
      <c r="BK205" s="353">
        <f t="shared" si="220"/>
        <v>11591.534999999998</v>
      </c>
      <c r="BL205" s="360"/>
      <c r="BM205" s="360">
        <f t="shared" ref="BM205:BM214" si="223">(O205/18*BL205)*30%</f>
        <v>0</v>
      </c>
      <c r="BN205" s="353">
        <f t="shared" si="173"/>
        <v>6</v>
      </c>
      <c r="BO205" s="353">
        <f>(AE205+AF205)*40%</f>
        <v>15455.38</v>
      </c>
      <c r="BP205" s="360"/>
      <c r="BQ205" s="360">
        <f t="shared" si="215"/>
        <v>0</v>
      </c>
      <c r="BR205" s="353">
        <f t="shared" si="216"/>
        <v>29013.248333333329</v>
      </c>
      <c r="BS205" s="353">
        <f t="shared" si="166"/>
        <v>35954.404999999999</v>
      </c>
      <c r="BT205" s="353">
        <f t="shared" si="167"/>
        <v>13557.868333333332</v>
      </c>
      <c r="BU205" s="353">
        <f t="shared" si="168"/>
        <v>23183.07</v>
      </c>
      <c r="BV205" s="353">
        <f t="shared" si="169"/>
        <v>72695.343333333323</v>
      </c>
      <c r="BW205" s="361">
        <f t="shared" si="170"/>
        <v>872344.11999999988</v>
      </c>
      <c r="BX205" s="346" t="s">
        <v>339</v>
      </c>
      <c r="BY205" s="362"/>
    </row>
    <row r="206" spans="1:77" s="11" customFormat="1" ht="19.5" customHeight="1" x14ac:dyDescent="0.3">
      <c r="A206" s="68">
        <v>14</v>
      </c>
      <c r="B206" s="204" t="s">
        <v>171</v>
      </c>
      <c r="C206" s="48" t="s">
        <v>80</v>
      </c>
      <c r="D206" s="43" t="s">
        <v>61</v>
      </c>
      <c r="E206" s="93" t="s">
        <v>172</v>
      </c>
      <c r="F206" s="86">
        <v>5</v>
      </c>
      <c r="G206" s="87">
        <v>42607</v>
      </c>
      <c r="H206" s="87">
        <v>44433</v>
      </c>
      <c r="I206" s="86" t="s">
        <v>186</v>
      </c>
      <c r="J206" s="43" t="s">
        <v>58</v>
      </c>
      <c r="K206" s="43" t="s">
        <v>64</v>
      </c>
      <c r="L206" s="89">
        <v>25.1</v>
      </c>
      <c r="M206" s="89">
        <v>5.41</v>
      </c>
      <c r="N206" s="75">
        <v>17697</v>
      </c>
      <c r="O206" s="76">
        <f t="shared" si="218"/>
        <v>95740.77</v>
      </c>
      <c r="P206" s="43"/>
      <c r="Q206" s="43">
        <v>5</v>
      </c>
      <c r="R206" s="43"/>
      <c r="S206" s="43"/>
      <c r="T206" s="43"/>
      <c r="U206" s="43"/>
      <c r="V206" s="70">
        <f t="shared" si="200"/>
        <v>0</v>
      </c>
      <c r="W206" s="70">
        <f t="shared" si="219"/>
        <v>5</v>
      </c>
      <c r="X206" s="70">
        <f t="shared" si="201"/>
        <v>0</v>
      </c>
      <c r="Y206" s="76">
        <f t="shared" si="156"/>
        <v>0</v>
      </c>
      <c r="Z206" s="76">
        <f t="shared" si="157"/>
        <v>26594.658333333336</v>
      </c>
      <c r="AA206" s="76">
        <f t="shared" si="158"/>
        <v>0</v>
      </c>
      <c r="AB206" s="76">
        <f t="shared" si="159"/>
        <v>0</v>
      </c>
      <c r="AC206" s="76">
        <f t="shared" si="160"/>
        <v>0</v>
      </c>
      <c r="AD206" s="76">
        <f t="shared" si="161"/>
        <v>0</v>
      </c>
      <c r="AE206" s="76">
        <f t="shared" si="162"/>
        <v>26594.658333333336</v>
      </c>
      <c r="AF206" s="76">
        <f t="shared" si="163"/>
        <v>6648.6645833333341</v>
      </c>
      <c r="AG206" s="76">
        <f t="shared" si="221"/>
        <v>3324.3322916666675</v>
      </c>
      <c r="AH206" s="76">
        <f t="shared" si="164"/>
        <v>0</v>
      </c>
      <c r="AI206" s="76">
        <f t="shared" si="165"/>
        <v>36567.655208333337</v>
      </c>
      <c r="AJ206" s="82"/>
      <c r="AK206" s="82"/>
      <c r="AL206" s="82"/>
      <c r="AM206" s="99"/>
      <c r="AN206" s="78">
        <f t="shared" si="203"/>
        <v>0</v>
      </c>
      <c r="AO206" s="99"/>
      <c r="AP206" s="78">
        <f t="shared" si="204"/>
        <v>0</v>
      </c>
      <c r="AQ206" s="78">
        <f t="shared" si="222"/>
        <v>0</v>
      </c>
      <c r="AR206" s="78">
        <f t="shared" si="217"/>
        <v>0</v>
      </c>
      <c r="AS206" s="99"/>
      <c r="AT206" s="78">
        <f t="shared" si="206"/>
        <v>0</v>
      </c>
      <c r="AU206" s="99">
        <v>5</v>
      </c>
      <c r="AV206" s="78">
        <f t="shared" si="207"/>
        <v>1966.3333333333333</v>
      </c>
      <c r="AW206" s="77">
        <f t="shared" si="208"/>
        <v>5</v>
      </c>
      <c r="AX206" s="78">
        <f t="shared" si="209"/>
        <v>1966.3333333333333</v>
      </c>
      <c r="AY206" s="77">
        <f t="shared" si="210"/>
        <v>5</v>
      </c>
      <c r="AZ206" s="78">
        <f t="shared" si="211"/>
        <v>1966.3333333333333</v>
      </c>
      <c r="BA206" s="100"/>
      <c r="BB206" s="177"/>
      <c r="BC206" s="177"/>
      <c r="BD206" s="177"/>
      <c r="BE206" s="78">
        <f t="shared" si="212"/>
        <v>0</v>
      </c>
      <c r="BF206" s="43"/>
      <c r="BG206" s="43"/>
      <c r="BH206" s="43"/>
      <c r="BI206" s="76">
        <f t="shared" si="213"/>
        <v>0</v>
      </c>
      <c r="BJ206" s="76">
        <f>V206+W206+X206</f>
        <v>5</v>
      </c>
      <c r="BK206" s="76">
        <f t="shared" si="220"/>
        <v>9972.9968750000007</v>
      </c>
      <c r="BL206" s="101"/>
      <c r="BM206" s="101">
        <f t="shared" si="223"/>
        <v>0</v>
      </c>
      <c r="BN206" s="76">
        <f t="shared" si="173"/>
        <v>5</v>
      </c>
      <c r="BO206" s="76">
        <f>(AE206+AF206)*40%</f>
        <v>13297.32916666667</v>
      </c>
      <c r="BP206" s="101"/>
      <c r="BQ206" s="101">
        <f t="shared" si="215"/>
        <v>0</v>
      </c>
      <c r="BR206" s="76">
        <f t="shared" si="216"/>
        <v>25236.659375000003</v>
      </c>
      <c r="BS206" s="76">
        <f t="shared" si="166"/>
        <v>29918.990625000006</v>
      </c>
      <c r="BT206" s="76">
        <f t="shared" si="167"/>
        <v>11939.330208333335</v>
      </c>
      <c r="BU206" s="76">
        <f t="shared" si="168"/>
        <v>19945.993750000005</v>
      </c>
      <c r="BV206" s="76">
        <f t="shared" si="169"/>
        <v>61804.31458333334</v>
      </c>
      <c r="BW206" s="173">
        <f t="shared" si="170"/>
        <v>741651.77500000014</v>
      </c>
      <c r="BX206" s="3" t="s">
        <v>339</v>
      </c>
    </row>
    <row r="207" spans="1:77" s="11" customFormat="1" ht="19.5" customHeight="1" x14ac:dyDescent="0.3">
      <c r="A207" s="158">
        <v>15</v>
      </c>
      <c r="B207" s="204" t="s">
        <v>171</v>
      </c>
      <c r="C207" s="48" t="s">
        <v>406</v>
      </c>
      <c r="D207" s="43" t="s">
        <v>61</v>
      </c>
      <c r="E207" s="93" t="s">
        <v>172</v>
      </c>
      <c r="F207" s="86">
        <v>5</v>
      </c>
      <c r="G207" s="87">
        <v>42607</v>
      </c>
      <c r="H207" s="87">
        <v>44433</v>
      </c>
      <c r="I207" s="86" t="s">
        <v>186</v>
      </c>
      <c r="J207" s="43" t="s">
        <v>58</v>
      </c>
      <c r="K207" s="43" t="s">
        <v>64</v>
      </c>
      <c r="L207" s="89">
        <v>25.1</v>
      </c>
      <c r="M207" s="89">
        <v>5.41</v>
      </c>
      <c r="N207" s="75">
        <v>17697</v>
      </c>
      <c r="O207" s="76">
        <f t="shared" si="218"/>
        <v>95740.77</v>
      </c>
      <c r="P207" s="43">
        <v>0</v>
      </c>
      <c r="Q207" s="43"/>
      <c r="R207" s="43"/>
      <c r="S207" s="43">
        <v>0</v>
      </c>
      <c r="T207" s="43">
        <v>1</v>
      </c>
      <c r="U207" s="43"/>
      <c r="V207" s="70">
        <f t="shared" si="200"/>
        <v>0</v>
      </c>
      <c r="W207" s="70">
        <f t="shared" si="219"/>
        <v>1</v>
      </c>
      <c r="X207" s="70">
        <f t="shared" si="201"/>
        <v>0</v>
      </c>
      <c r="Y207" s="76">
        <f t="shared" si="156"/>
        <v>0</v>
      </c>
      <c r="Z207" s="76">
        <f t="shared" si="157"/>
        <v>0</v>
      </c>
      <c r="AA207" s="76">
        <f t="shared" si="158"/>
        <v>0</v>
      </c>
      <c r="AB207" s="76">
        <f t="shared" si="159"/>
        <v>0</v>
      </c>
      <c r="AC207" s="76">
        <f t="shared" si="160"/>
        <v>5318.9316666666673</v>
      </c>
      <c r="AD207" s="76">
        <f t="shared" si="161"/>
        <v>0</v>
      </c>
      <c r="AE207" s="76">
        <f t="shared" si="162"/>
        <v>5318.9316666666673</v>
      </c>
      <c r="AF207" s="76">
        <f t="shared" si="163"/>
        <v>1329.7329166666668</v>
      </c>
      <c r="AG207" s="76">
        <f t="shared" si="221"/>
        <v>664.86645833333341</v>
      </c>
      <c r="AH207" s="76">
        <f t="shared" si="164"/>
        <v>196.63333333333333</v>
      </c>
      <c r="AI207" s="76">
        <f t="shared" si="165"/>
        <v>7510.1643750000003</v>
      </c>
      <c r="AJ207" s="82"/>
      <c r="AK207" s="82"/>
      <c r="AL207" s="82"/>
      <c r="AM207" s="99"/>
      <c r="AN207" s="78">
        <f t="shared" si="203"/>
        <v>0</v>
      </c>
      <c r="AO207" s="99"/>
      <c r="AP207" s="78">
        <f t="shared" si="204"/>
        <v>0</v>
      </c>
      <c r="AQ207" s="78">
        <f t="shared" si="222"/>
        <v>0</v>
      </c>
      <c r="AR207" s="78">
        <f t="shared" si="217"/>
        <v>0</v>
      </c>
      <c r="AS207" s="99"/>
      <c r="AT207" s="78">
        <f t="shared" si="206"/>
        <v>0</v>
      </c>
      <c r="AU207" s="99"/>
      <c r="AV207" s="78">
        <f t="shared" si="207"/>
        <v>0</v>
      </c>
      <c r="AW207" s="77">
        <f t="shared" si="208"/>
        <v>0</v>
      </c>
      <c r="AX207" s="78">
        <f t="shared" si="209"/>
        <v>0</v>
      </c>
      <c r="AY207" s="77">
        <f t="shared" si="210"/>
        <v>0</v>
      </c>
      <c r="AZ207" s="78">
        <f t="shared" si="211"/>
        <v>0</v>
      </c>
      <c r="BA207" s="100"/>
      <c r="BB207" s="177"/>
      <c r="BC207" s="177"/>
      <c r="BD207" s="177"/>
      <c r="BE207" s="78">
        <f t="shared" si="212"/>
        <v>0</v>
      </c>
      <c r="BF207" s="43"/>
      <c r="BG207" s="43"/>
      <c r="BH207" s="43"/>
      <c r="BI207" s="76">
        <f t="shared" si="213"/>
        <v>0</v>
      </c>
      <c r="BJ207" s="101"/>
      <c r="BK207" s="76">
        <f t="shared" si="220"/>
        <v>0</v>
      </c>
      <c r="BL207" s="101"/>
      <c r="BM207" s="101">
        <f t="shared" si="223"/>
        <v>0</v>
      </c>
      <c r="BN207" s="76">
        <f t="shared" si="173"/>
        <v>1</v>
      </c>
      <c r="BO207" s="76">
        <f>(AE207+AF207)*40%</f>
        <v>2659.4658333333336</v>
      </c>
      <c r="BP207" s="101"/>
      <c r="BQ207" s="101">
        <f t="shared" si="215"/>
        <v>0</v>
      </c>
      <c r="BR207" s="76">
        <f t="shared" si="216"/>
        <v>2659.4658333333336</v>
      </c>
      <c r="BS207" s="76">
        <f t="shared" si="166"/>
        <v>6180.4314583333344</v>
      </c>
      <c r="BT207" s="76">
        <f t="shared" si="167"/>
        <v>0</v>
      </c>
      <c r="BU207" s="76">
        <f t="shared" si="168"/>
        <v>3989.1987500000005</v>
      </c>
      <c r="BV207" s="76">
        <f t="shared" si="169"/>
        <v>10169.630208333334</v>
      </c>
      <c r="BW207" s="173">
        <f t="shared" si="170"/>
        <v>122035.5625</v>
      </c>
      <c r="BX207" s="3" t="s">
        <v>339</v>
      </c>
    </row>
    <row r="208" spans="1:77" s="11" customFormat="1" ht="19.5" customHeight="1" x14ac:dyDescent="0.3">
      <c r="A208" s="68">
        <v>16</v>
      </c>
      <c r="B208" s="48" t="s">
        <v>171</v>
      </c>
      <c r="C208" s="48" t="s">
        <v>80</v>
      </c>
      <c r="D208" s="43" t="s">
        <v>61</v>
      </c>
      <c r="E208" s="93" t="s">
        <v>172</v>
      </c>
      <c r="F208" s="86">
        <v>5</v>
      </c>
      <c r="G208" s="87">
        <v>42607</v>
      </c>
      <c r="H208" s="87">
        <v>44433</v>
      </c>
      <c r="I208" s="86" t="s">
        <v>186</v>
      </c>
      <c r="J208" s="43" t="s">
        <v>58</v>
      </c>
      <c r="K208" s="43" t="s">
        <v>64</v>
      </c>
      <c r="L208" s="89">
        <v>25.1</v>
      </c>
      <c r="M208" s="89">
        <v>5.41</v>
      </c>
      <c r="N208" s="75">
        <v>17697</v>
      </c>
      <c r="O208" s="76">
        <f t="shared" si="218"/>
        <v>95740.77</v>
      </c>
      <c r="P208" s="43"/>
      <c r="Q208" s="43">
        <v>15</v>
      </c>
      <c r="R208" s="43"/>
      <c r="S208" s="43"/>
      <c r="T208" s="43">
        <v>5</v>
      </c>
      <c r="U208" s="43"/>
      <c r="V208" s="70">
        <f t="shared" si="200"/>
        <v>0</v>
      </c>
      <c r="W208" s="70">
        <f t="shared" si="219"/>
        <v>20</v>
      </c>
      <c r="X208" s="70">
        <f t="shared" si="201"/>
        <v>0</v>
      </c>
      <c r="Y208" s="76">
        <f t="shared" si="156"/>
        <v>0</v>
      </c>
      <c r="Z208" s="76">
        <f t="shared" si="157"/>
        <v>79783.975000000006</v>
      </c>
      <c r="AA208" s="76">
        <f t="shared" si="158"/>
        <v>0</v>
      </c>
      <c r="AB208" s="76">
        <f t="shared" si="159"/>
        <v>0</v>
      </c>
      <c r="AC208" s="76">
        <f t="shared" si="160"/>
        <v>26594.658333333336</v>
      </c>
      <c r="AD208" s="76">
        <f t="shared" si="161"/>
        <v>0</v>
      </c>
      <c r="AE208" s="76">
        <f t="shared" si="162"/>
        <v>106378.63333333335</v>
      </c>
      <c r="AF208" s="76">
        <f t="shared" si="163"/>
        <v>26594.658333333336</v>
      </c>
      <c r="AG208" s="76">
        <f t="shared" si="221"/>
        <v>13297.32916666667</v>
      </c>
      <c r="AH208" s="76">
        <f t="shared" si="164"/>
        <v>983.16666666666663</v>
      </c>
      <c r="AI208" s="76">
        <f t="shared" si="165"/>
        <v>147253.78750000003</v>
      </c>
      <c r="AJ208" s="82"/>
      <c r="AK208" s="82"/>
      <c r="AL208" s="82"/>
      <c r="AM208" s="99"/>
      <c r="AN208" s="78">
        <f t="shared" si="203"/>
        <v>0</v>
      </c>
      <c r="AO208" s="99"/>
      <c r="AP208" s="78">
        <f t="shared" si="204"/>
        <v>0</v>
      </c>
      <c r="AQ208" s="78">
        <f t="shared" si="222"/>
        <v>0</v>
      </c>
      <c r="AR208" s="78">
        <f t="shared" si="217"/>
        <v>0</v>
      </c>
      <c r="AS208" s="99"/>
      <c r="AT208" s="78">
        <f t="shared" si="206"/>
        <v>0</v>
      </c>
      <c r="AU208" s="99">
        <v>20</v>
      </c>
      <c r="AV208" s="78">
        <f t="shared" si="207"/>
        <v>7865.333333333333</v>
      </c>
      <c r="AW208" s="77">
        <f t="shared" si="208"/>
        <v>20</v>
      </c>
      <c r="AX208" s="78">
        <f t="shared" si="209"/>
        <v>7865.333333333333</v>
      </c>
      <c r="AY208" s="77">
        <f t="shared" si="210"/>
        <v>20</v>
      </c>
      <c r="AZ208" s="78">
        <f t="shared" si="211"/>
        <v>7865.333333333333</v>
      </c>
      <c r="BA208" s="100"/>
      <c r="BB208" s="177"/>
      <c r="BC208" s="177"/>
      <c r="BD208" s="177"/>
      <c r="BE208" s="78">
        <f t="shared" si="212"/>
        <v>0</v>
      </c>
      <c r="BF208" s="43"/>
      <c r="BG208" s="43"/>
      <c r="BH208" s="43"/>
      <c r="BI208" s="76">
        <f t="shared" si="213"/>
        <v>0</v>
      </c>
      <c r="BJ208" s="76">
        <f>V208+W208+X208</f>
        <v>20</v>
      </c>
      <c r="BK208" s="76">
        <f t="shared" si="220"/>
        <v>39891.987500000003</v>
      </c>
      <c r="BL208" s="101"/>
      <c r="BM208" s="101">
        <f t="shared" si="223"/>
        <v>0</v>
      </c>
      <c r="BN208" s="76">
        <f t="shared" si="173"/>
        <v>20</v>
      </c>
      <c r="BO208" s="76">
        <f>(AE208+AF208)*40%</f>
        <v>53189.31666666668</v>
      </c>
      <c r="BP208" s="101"/>
      <c r="BQ208" s="101">
        <f t="shared" si="215"/>
        <v>0</v>
      </c>
      <c r="BR208" s="76">
        <f t="shared" si="216"/>
        <v>100946.63750000001</v>
      </c>
      <c r="BS208" s="76">
        <f t="shared" si="166"/>
        <v>120659.12916666669</v>
      </c>
      <c r="BT208" s="76">
        <f t="shared" si="167"/>
        <v>47757.320833333339</v>
      </c>
      <c r="BU208" s="76">
        <f t="shared" si="168"/>
        <v>79783.97500000002</v>
      </c>
      <c r="BV208" s="76">
        <f t="shared" si="169"/>
        <v>248200.42500000005</v>
      </c>
      <c r="BW208" s="173">
        <f t="shared" si="170"/>
        <v>2978405.1000000006</v>
      </c>
      <c r="BX208" s="3" t="s">
        <v>339</v>
      </c>
    </row>
    <row r="209" spans="1:77" s="7" customFormat="1" ht="19.5" customHeight="1" x14ac:dyDescent="0.3">
      <c r="A209" s="158">
        <v>17</v>
      </c>
      <c r="B209" s="48" t="s">
        <v>137</v>
      </c>
      <c r="C209" s="48" t="s">
        <v>73</v>
      </c>
      <c r="D209" s="43" t="s">
        <v>61</v>
      </c>
      <c r="E209" s="93" t="s">
        <v>74</v>
      </c>
      <c r="F209" s="86">
        <v>75</v>
      </c>
      <c r="G209" s="87">
        <v>43207</v>
      </c>
      <c r="H209" s="87">
        <v>45033</v>
      </c>
      <c r="I209" s="86" t="s">
        <v>73</v>
      </c>
      <c r="J209" s="43">
        <v>1</v>
      </c>
      <c r="K209" s="43" t="s">
        <v>72</v>
      </c>
      <c r="L209" s="89">
        <v>22.05</v>
      </c>
      <c r="M209" s="43">
        <v>5.12</v>
      </c>
      <c r="N209" s="75">
        <v>17697</v>
      </c>
      <c r="O209" s="76">
        <f t="shared" si="218"/>
        <v>90608.639999999999</v>
      </c>
      <c r="P209" s="43"/>
      <c r="Q209" s="43">
        <v>7</v>
      </c>
      <c r="R209" s="43">
        <v>7</v>
      </c>
      <c r="S209" s="43"/>
      <c r="T209" s="43">
        <v>13</v>
      </c>
      <c r="U209" s="43"/>
      <c r="V209" s="70">
        <f t="shared" si="200"/>
        <v>0</v>
      </c>
      <c r="W209" s="70">
        <f t="shared" si="219"/>
        <v>20</v>
      </c>
      <c r="X209" s="70">
        <f t="shared" si="201"/>
        <v>7</v>
      </c>
      <c r="Y209" s="76">
        <f t="shared" si="156"/>
        <v>0</v>
      </c>
      <c r="Z209" s="76">
        <f t="shared" si="157"/>
        <v>35236.693333333336</v>
      </c>
      <c r="AA209" s="76">
        <f t="shared" si="158"/>
        <v>35236.693333333336</v>
      </c>
      <c r="AB209" s="76">
        <f t="shared" si="159"/>
        <v>0</v>
      </c>
      <c r="AC209" s="76">
        <f t="shared" si="160"/>
        <v>65439.573333333334</v>
      </c>
      <c r="AD209" s="76">
        <f t="shared" si="161"/>
        <v>0</v>
      </c>
      <c r="AE209" s="76">
        <f t="shared" si="162"/>
        <v>135912.96000000002</v>
      </c>
      <c r="AF209" s="76">
        <f t="shared" si="163"/>
        <v>33978.240000000005</v>
      </c>
      <c r="AG209" s="76">
        <f t="shared" si="221"/>
        <v>16989.120000000003</v>
      </c>
      <c r="AH209" s="76">
        <f t="shared" si="164"/>
        <v>2556.2333333333336</v>
      </c>
      <c r="AI209" s="76">
        <f t="shared" si="165"/>
        <v>189436.55333333334</v>
      </c>
      <c r="AJ209" s="82"/>
      <c r="AK209" s="82"/>
      <c r="AL209" s="82"/>
      <c r="AM209" s="99"/>
      <c r="AN209" s="78">
        <f t="shared" si="203"/>
        <v>0</v>
      </c>
      <c r="AO209" s="99"/>
      <c r="AP209" s="78">
        <f t="shared" si="204"/>
        <v>0</v>
      </c>
      <c r="AQ209" s="78">
        <f t="shared" si="222"/>
        <v>0</v>
      </c>
      <c r="AR209" s="78">
        <f t="shared" si="217"/>
        <v>0</v>
      </c>
      <c r="AS209" s="99"/>
      <c r="AT209" s="78">
        <f t="shared" si="206"/>
        <v>0</v>
      </c>
      <c r="AU209" s="99"/>
      <c r="AV209" s="78">
        <f t="shared" si="207"/>
        <v>0</v>
      </c>
      <c r="AW209" s="77">
        <f t="shared" si="208"/>
        <v>0</v>
      </c>
      <c r="AX209" s="78">
        <f t="shared" si="209"/>
        <v>0</v>
      </c>
      <c r="AY209" s="77">
        <f t="shared" si="210"/>
        <v>0</v>
      </c>
      <c r="AZ209" s="78">
        <f t="shared" si="211"/>
        <v>0</v>
      </c>
      <c r="BA209" s="100" t="s">
        <v>392</v>
      </c>
      <c r="BB209" s="100"/>
      <c r="BC209" s="100">
        <v>1</v>
      </c>
      <c r="BD209" s="100"/>
      <c r="BE209" s="78">
        <f t="shared" si="212"/>
        <v>10618.199999999999</v>
      </c>
      <c r="BF209" s="43"/>
      <c r="BG209" s="43"/>
      <c r="BH209" s="43"/>
      <c r="BI209" s="76">
        <f t="shared" si="213"/>
        <v>0</v>
      </c>
      <c r="BJ209" s="76">
        <f>V209+W209+X209</f>
        <v>27</v>
      </c>
      <c r="BK209" s="76">
        <f t="shared" si="220"/>
        <v>50967.359999999993</v>
      </c>
      <c r="BL209" s="101"/>
      <c r="BM209" s="101">
        <f t="shared" si="223"/>
        <v>0</v>
      </c>
      <c r="BN209" s="76"/>
      <c r="BO209" s="76"/>
      <c r="BP209" s="101"/>
      <c r="BQ209" s="101">
        <f t="shared" si="215"/>
        <v>0</v>
      </c>
      <c r="BR209" s="76">
        <f t="shared" si="216"/>
        <v>61585.55999999999</v>
      </c>
      <c r="BS209" s="76">
        <f t="shared" si="166"/>
        <v>155458.31333333335</v>
      </c>
      <c r="BT209" s="76">
        <f t="shared" si="167"/>
        <v>61585.55999999999</v>
      </c>
      <c r="BU209" s="76">
        <f t="shared" si="168"/>
        <v>33978.240000000005</v>
      </c>
      <c r="BV209" s="76">
        <f t="shared" si="169"/>
        <v>251022.11333333334</v>
      </c>
      <c r="BW209" s="173">
        <f t="shared" si="170"/>
        <v>3012265.3600000003</v>
      </c>
      <c r="BX209" s="2"/>
    </row>
    <row r="210" spans="1:77" s="7" customFormat="1" ht="19.5" customHeight="1" x14ac:dyDescent="0.3">
      <c r="A210" s="68">
        <v>18</v>
      </c>
      <c r="B210" s="48" t="s">
        <v>137</v>
      </c>
      <c r="C210" s="48" t="s">
        <v>396</v>
      </c>
      <c r="D210" s="43" t="s">
        <v>61</v>
      </c>
      <c r="E210" s="93" t="s">
        <v>74</v>
      </c>
      <c r="F210" s="86">
        <v>75</v>
      </c>
      <c r="G210" s="87">
        <v>43207</v>
      </c>
      <c r="H210" s="87">
        <v>45033</v>
      </c>
      <c r="I210" s="86" t="s">
        <v>73</v>
      </c>
      <c r="J210" s="43">
        <v>1</v>
      </c>
      <c r="K210" s="43" t="s">
        <v>72</v>
      </c>
      <c r="L210" s="89">
        <v>22.05</v>
      </c>
      <c r="M210" s="43">
        <v>5.12</v>
      </c>
      <c r="N210" s="108">
        <v>17697</v>
      </c>
      <c r="O210" s="76">
        <f t="shared" si="218"/>
        <v>90608.639999999999</v>
      </c>
      <c r="P210" s="43"/>
      <c r="Q210" s="43"/>
      <c r="R210" s="43">
        <v>1</v>
      </c>
      <c r="S210" s="43"/>
      <c r="T210" s="43"/>
      <c r="U210" s="43"/>
      <c r="V210" s="70">
        <f t="shared" si="200"/>
        <v>0</v>
      </c>
      <c r="W210" s="70">
        <f t="shared" si="219"/>
        <v>0</v>
      </c>
      <c r="X210" s="70">
        <f t="shared" si="201"/>
        <v>1</v>
      </c>
      <c r="Y210" s="76">
        <f t="shared" si="156"/>
        <v>0</v>
      </c>
      <c r="Z210" s="76">
        <f t="shared" si="157"/>
        <v>0</v>
      </c>
      <c r="AA210" s="76">
        <f t="shared" si="158"/>
        <v>5033.8133333333335</v>
      </c>
      <c r="AB210" s="76">
        <f t="shared" si="159"/>
        <v>0</v>
      </c>
      <c r="AC210" s="76">
        <f t="shared" si="160"/>
        <v>0</v>
      </c>
      <c r="AD210" s="76">
        <f t="shared" si="161"/>
        <v>0</v>
      </c>
      <c r="AE210" s="76">
        <f t="shared" si="162"/>
        <v>5033.8133333333335</v>
      </c>
      <c r="AF210" s="76">
        <f t="shared" si="163"/>
        <v>1258.4533333333334</v>
      </c>
      <c r="AG210" s="101">
        <f t="shared" si="221"/>
        <v>629.22666666666669</v>
      </c>
      <c r="AH210" s="76">
        <f t="shared" si="164"/>
        <v>0</v>
      </c>
      <c r="AI210" s="76">
        <f t="shared" si="165"/>
        <v>6921.4933333333338</v>
      </c>
      <c r="AJ210" s="100"/>
      <c r="AK210" s="100"/>
      <c r="AL210" s="100"/>
      <c r="AM210" s="99"/>
      <c r="AN210" s="78">
        <f t="shared" si="203"/>
        <v>0</v>
      </c>
      <c r="AO210" s="99"/>
      <c r="AP210" s="78">
        <f t="shared" si="204"/>
        <v>0</v>
      </c>
      <c r="AQ210" s="78">
        <f t="shared" si="222"/>
        <v>0</v>
      </c>
      <c r="AR210" s="78">
        <f t="shared" si="217"/>
        <v>0</v>
      </c>
      <c r="AS210" s="99"/>
      <c r="AT210" s="78">
        <f t="shared" si="206"/>
        <v>0</v>
      </c>
      <c r="AU210" s="99"/>
      <c r="AV210" s="78">
        <f t="shared" si="207"/>
        <v>0</v>
      </c>
      <c r="AW210" s="77">
        <f t="shared" si="208"/>
        <v>0</v>
      </c>
      <c r="AX210" s="78">
        <f t="shared" si="209"/>
        <v>0</v>
      </c>
      <c r="AY210" s="77">
        <f t="shared" si="210"/>
        <v>0</v>
      </c>
      <c r="AZ210" s="78">
        <f t="shared" si="211"/>
        <v>0</v>
      </c>
      <c r="BA210" s="100"/>
      <c r="BB210" s="100"/>
      <c r="BC210" s="100"/>
      <c r="BD210" s="100"/>
      <c r="BE210" s="78">
        <f t="shared" si="212"/>
        <v>0</v>
      </c>
      <c r="BF210" s="43"/>
      <c r="BG210" s="43"/>
      <c r="BH210" s="43"/>
      <c r="BI210" s="76">
        <f t="shared" si="213"/>
        <v>0</v>
      </c>
      <c r="BJ210" s="76">
        <f>V210+W210+X210</f>
        <v>1</v>
      </c>
      <c r="BK210" s="76">
        <f t="shared" si="220"/>
        <v>1887.6799999999998</v>
      </c>
      <c r="BL210" s="101"/>
      <c r="BM210" s="101">
        <f t="shared" si="223"/>
        <v>0</v>
      </c>
      <c r="BN210" s="76"/>
      <c r="BO210" s="76"/>
      <c r="BP210" s="101"/>
      <c r="BQ210" s="101">
        <f t="shared" si="215"/>
        <v>0</v>
      </c>
      <c r="BR210" s="76">
        <f t="shared" si="216"/>
        <v>1887.6799999999998</v>
      </c>
      <c r="BS210" s="76">
        <f t="shared" si="166"/>
        <v>5663.04</v>
      </c>
      <c r="BT210" s="76">
        <f t="shared" si="167"/>
        <v>1887.6799999999998</v>
      </c>
      <c r="BU210" s="76">
        <f t="shared" si="168"/>
        <v>1258.4533333333334</v>
      </c>
      <c r="BV210" s="76">
        <f t="shared" si="169"/>
        <v>8809.1733333333341</v>
      </c>
      <c r="BW210" s="173">
        <f t="shared" si="170"/>
        <v>105710.08000000002</v>
      </c>
      <c r="BX210" s="2"/>
    </row>
    <row r="211" spans="1:77" s="135" customFormat="1" ht="19.5" customHeight="1" x14ac:dyDescent="0.3">
      <c r="A211" s="158">
        <v>19</v>
      </c>
      <c r="B211" s="48" t="s">
        <v>137</v>
      </c>
      <c r="C211" s="48" t="s">
        <v>397</v>
      </c>
      <c r="D211" s="43" t="s">
        <v>61</v>
      </c>
      <c r="E211" s="93" t="s">
        <v>74</v>
      </c>
      <c r="F211" s="86">
        <v>75</v>
      </c>
      <c r="G211" s="87">
        <v>43207</v>
      </c>
      <c r="H211" s="87">
        <v>45033</v>
      </c>
      <c r="I211" s="86" t="s">
        <v>73</v>
      </c>
      <c r="J211" s="43">
        <v>1</v>
      </c>
      <c r="K211" s="43" t="s">
        <v>72</v>
      </c>
      <c r="L211" s="89">
        <v>22.05</v>
      </c>
      <c r="M211" s="43">
        <v>5.12</v>
      </c>
      <c r="N211" s="108">
        <v>17697</v>
      </c>
      <c r="O211" s="76">
        <f t="shared" si="218"/>
        <v>90608.639999999999</v>
      </c>
      <c r="P211" s="43"/>
      <c r="Q211" s="43"/>
      <c r="R211" s="43">
        <v>1</v>
      </c>
      <c r="S211" s="43"/>
      <c r="T211" s="43"/>
      <c r="U211" s="43"/>
      <c r="V211" s="70">
        <f t="shared" si="200"/>
        <v>0</v>
      </c>
      <c r="W211" s="70">
        <f t="shared" si="219"/>
        <v>0</v>
      </c>
      <c r="X211" s="70">
        <f t="shared" si="201"/>
        <v>1</v>
      </c>
      <c r="Y211" s="76">
        <f t="shared" si="156"/>
        <v>0</v>
      </c>
      <c r="Z211" s="76">
        <f t="shared" si="157"/>
        <v>0</v>
      </c>
      <c r="AA211" s="76">
        <f t="shared" si="158"/>
        <v>5033.8133333333335</v>
      </c>
      <c r="AB211" s="76">
        <f t="shared" si="159"/>
        <v>0</v>
      </c>
      <c r="AC211" s="76">
        <f t="shared" si="160"/>
        <v>0</v>
      </c>
      <c r="AD211" s="76">
        <f t="shared" si="161"/>
        <v>0</v>
      </c>
      <c r="AE211" s="76">
        <f t="shared" si="162"/>
        <v>5033.8133333333335</v>
      </c>
      <c r="AF211" s="76">
        <f t="shared" si="163"/>
        <v>1258.4533333333334</v>
      </c>
      <c r="AG211" s="101">
        <f t="shared" si="221"/>
        <v>629.22666666666669</v>
      </c>
      <c r="AH211" s="76">
        <f t="shared" si="164"/>
        <v>0</v>
      </c>
      <c r="AI211" s="76">
        <f t="shared" si="165"/>
        <v>6921.4933333333338</v>
      </c>
      <c r="AJ211" s="100"/>
      <c r="AK211" s="100"/>
      <c r="AL211" s="100"/>
      <c r="AM211" s="99"/>
      <c r="AN211" s="78">
        <f t="shared" si="203"/>
        <v>0</v>
      </c>
      <c r="AO211" s="99"/>
      <c r="AP211" s="78">
        <f t="shared" si="204"/>
        <v>0</v>
      </c>
      <c r="AQ211" s="78">
        <f t="shared" si="222"/>
        <v>0</v>
      </c>
      <c r="AR211" s="78">
        <f t="shared" si="217"/>
        <v>0</v>
      </c>
      <c r="AS211" s="99"/>
      <c r="AT211" s="78">
        <f t="shared" si="206"/>
        <v>0</v>
      </c>
      <c r="AU211" s="99"/>
      <c r="AV211" s="78">
        <f t="shared" si="207"/>
        <v>0</v>
      </c>
      <c r="AW211" s="77">
        <f t="shared" si="208"/>
        <v>0</v>
      </c>
      <c r="AX211" s="78">
        <f t="shared" si="209"/>
        <v>0</v>
      </c>
      <c r="AY211" s="77">
        <f t="shared" si="210"/>
        <v>0</v>
      </c>
      <c r="AZ211" s="78">
        <f t="shared" si="211"/>
        <v>0</v>
      </c>
      <c r="BA211" s="100"/>
      <c r="BB211" s="100"/>
      <c r="BC211" s="100"/>
      <c r="BD211" s="100"/>
      <c r="BE211" s="78">
        <f t="shared" si="212"/>
        <v>0</v>
      </c>
      <c r="BF211" s="43"/>
      <c r="BG211" s="43"/>
      <c r="BH211" s="43"/>
      <c r="BI211" s="76">
        <f t="shared" si="213"/>
        <v>0</v>
      </c>
      <c r="BJ211" s="76">
        <f>V211+W211+X211</f>
        <v>1</v>
      </c>
      <c r="BK211" s="76">
        <f t="shared" si="220"/>
        <v>1887.6799999999998</v>
      </c>
      <c r="BL211" s="101"/>
      <c r="BM211" s="101">
        <f t="shared" si="223"/>
        <v>0</v>
      </c>
      <c r="BN211" s="76"/>
      <c r="BO211" s="76"/>
      <c r="BP211" s="101"/>
      <c r="BQ211" s="101">
        <f t="shared" si="215"/>
        <v>0</v>
      </c>
      <c r="BR211" s="76">
        <f t="shared" si="216"/>
        <v>1887.6799999999998</v>
      </c>
      <c r="BS211" s="76">
        <f t="shared" si="166"/>
        <v>5663.04</v>
      </c>
      <c r="BT211" s="76">
        <f t="shared" si="167"/>
        <v>1887.6799999999998</v>
      </c>
      <c r="BU211" s="76">
        <f t="shared" si="168"/>
        <v>1258.4533333333334</v>
      </c>
      <c r="BV211" s="76">
        <f t="shared" si="169"/>
        <v>8809.1733333333341</v>
      </c>
      <c r="BW211" s="173">
        <f t="shared" si="170"/>
        <v>105710.08000000002</v>
      </c>
      <c r="BX211" s="2"/>
    </row>
    <row r="212" spans="1:77" s="11" customFormat="1" ht="19.5" customHeight="1" x14ac:dyDescent="0.3">
      <c r="A212" s="68">
        <v>20</v>
      </c>
      <c r="B212" s="48" t="s">
        <v>137</v>
      </c>
      <c r="C212" s="48" t="s">
        <v>464</v>
      </c>
      <c r="D212" s="43" t="s">
        <v>61</v>
      </c>
      <c r="E212" s="93" t="s">
        <v>74</v>
      </c>
      <c r="F212" s="86">
        <v>75</v>
      </c>
      <c r="G212" s="87">
        <v>43207</v>
      </c>
      <c r="H212" s="87">
        <v>45033</v>
      </c>
      <c r="I212" s="86" t="s">
        <v>73</v>
      </c>
      <c r="J212" s="43">
        <v>1</v>
      </c>
      <c r="K212" s="43" t="s">
        <v>72</v>
      </c>
      <c r="L212" s="89">
        <v>22.05</v>
      </c>
      <c r="M212" s="43">
        <v>5.12</v>
      </c>
      <c r="N212" s="108">
        <v>17697</v>
      </c>
      <c r="O212" s="76">
        <f t="shared" si="218"/>
        <v>90608.639999999999</v>
      </c>
      <c r="P212" s="43"/>
      <c r="Q212" s="43">
        <v>0.5</v>
      </c>
      <c r="R212" s="43"/>
      <c r="S212" s="43"/>
      <c r="T212" s="43"/>
      <c r="U212" s="43"/>
      <c r="V212" s="70">
        <f t="shared" si="200"/>
        <v>0</v>
      </c>
      <c r="W212" s="70">
        <f t="shared" si="219"/>
        <v>0.5</v>
      </c>
      <c r="X212" s="70">
        <f t="shared" si="201"/>
        <v>0</v>
      </c>
      <c r="Y212" s="76">
        <f t="shared" si="156"/>
        <v>0</v>
      </c>
      <c r="Z212" s="76">
        <f t="shared" si="157"/>
        <v>2516.9066666666668</v>
      </c>
      <c r="AA212" s="76">
        <f t="shared" si="158"/>
        <v>0</v>
      </c>
      <c r="AB212" s="76">
        <f t="shared" si="159"/>
        <v>0</v>
      </c>
      <c r="AC212" s="76">
        <f t="shared" si="160"/>
        <v>0</v>
      </c>
      <c r="AD212" s="76">
        <f t="shared" si="161"/>
        <v>0</v>
      </c>
      <c r="AE212" s="76">
        <f t="shared" si="162"/>
        <v>2516.9066666666668</v>
      </c>
      <c r="AF212" s="76">
        <f t="shared" si="163"/>
        <v>629.22666666666669</v>
      </c>
      <c r="AG212" s="76">
        <f t="shared" si="221"/>
        <v>314.61333333333334</v>
      </c>
      <c r="AH212" s="76">
        <f t="shared" si="164"/>
        <v>0</v>
      </c>
      <c r="AI212" s="76">
        <f t="shared" si="165"/>
        <v>3460.7466666666669</v>
      </c>
      <c r="AJ212" s="100"/>
      <c r="AK212" s="100"/>
      <c r="AL212" s="100"/>
      <c r="AM212" s="100"/>
      <c r="AN212" s="78">
        <f t="shared" si="203"/>
        <v>0</v>
      </c>
      <c r="AO212" s="99"/>
      <c r="AP212" s="78">
        <f t="shared" si="204"/>
        <v>0</v>
      </c>
      <c r="AQ212" s="78">
        <f t="shared" si="222"/>
        <v>0</v>
      </c>
      <c r="AR212" s="78">
        <f t="shared" si="217"/>
        <v>0</v>
      </c>
      <c r="AS212" s="99"/>
      <c r="AT212" s="78">
        <f t="shared" si="206"/>
        <v>0</v>
      </c>
      <c r="AU212" s="99"/>
      <c r="AV212" s="78">
        <f t="shared" si="207"/>
        <v>0</v>
      </c>
      <c r="AW212" s="77">
        <f t="shared" si="208"/>
        <v>0</v>
      </c>
      <c r="AX212" s="78">
        <f t="shared" si="209"/>
        <v>0</v>
      </c>
      <c r="AY212" s="77">
        <f t="shared" si="210"/>
        <v>0</v>
      </c>
      <c r="AZ212" s="78">
        <f t="shared" si="211"/>
        <v>0</v>
      </c>
      <c r="BA212" s="100"/>
      <c r="BB212" s="100"/>
      <c r="BC212" s="100"/>
      <c r="BD212" s="100"/>
      <c r="BE212" s="78">
        <f t="shared" si="212"/>
        <v>0</v>
      </c>
      <c r="BF212" s="43"/>
      <c r="BG212" s="43"/>
      <c r="BH212" s="43"/>
      <c r="BI212" s="76">
        <f t="shared" si="213"/>
        <v>0</v>
      </c>
      <c r="BJ212" s="101">
        <f>V212+W212+X212</f>
        <v>0.5</v>
      </c>
      <c r="BK212" s="101">
        <f t="shared" si="220"/>
        <v>943.83999999999992</v>
      </c>
      <c r="BL212" s="101"/>
      <c r="BM212" s="101">
        <f t="shared" si="223"/>
        <v>0</v>
      </c>
      <c r="BN212" s="76"/>
      <c r="BO212" s="76"/>
      <c r="BP212" s="76">
        <v>2</v>
      </c>
      <c r="BQ212" s="101">
        <f t="shared" si="215"/>
        <v>786.55555555555554</v>
      </c>
      <c r="BR212" s="76">
        <f t="shared" si="216"/>
        <v>1730.3955555555553</v>
      </c>
      <c r="BS212" s="76">
        <f t="shared" si="166"/>
        <v>3618.0755555555556</v>
      </c>
      <c r="BT212" s="76">
        <f t="shared" si="167"/>
        <v>943.83999999999992</v>
      </c>
      <c r="BU212" s="76">
        <f t="shared" si="168"/>
        <v>629.22666666666669</v>
      </c>
      <c r="BV212" s="76">
        <f t="shared" si="169"/>
        <v>5191.1422222222227</v>
      </c>
      <c r="BW212" s="173">
        <f t="shared" si="170"/>
        <v>62293.706666666672</v>
      </c>
      <c r="BX212" s="136"/>
    </row>
    <row r="213" spans="1:77" s="11" customFormat="1" ht="19.5" customHeight="1" x14ac:dyDescent="0.3">
      <c r="A213" s="158">
        <v>21</v>
      </c>
      <c r="B213" s="48" t="s">
        <v>137</v>
      </c>
      <c r="C213" s="48" t="s">
        <v>441</v>
      </c>
      <c r="D213" s="43" t="s">
        <v>61</v>
      </c>
      <c r="E213" s="93" t="s">
        <v>74</v>
      </c>
      <c r="F213" s="86">
        <v>75</v>
      </c>
      <c r="G213" s="87">
        <v>43207</v>
      </c>
      <c r="H213" s="87">
        <v>45033</v>
      </c>
      <c r="I213" s="86" t="s">
        <v>73</v>
      </c>
      <c r="J213" s="43">
        <v>1</v>
      </c>
      <c r="K213" s="43" t="s">
        <v>72</v>
      </c>
      <c r="L213" s="89">
        <v>22.05</v>
      </c>
      <c r="M213" s="43">
        <v>5.12</v>
      </c>
      <c r="N213" s="108">
        <v>17697</v>
      </c>
      <c r="O213" s="76">
        <f t="shared" si="218"/>
        <v>90608.639999999999</v>
      </c>
      <c r="P213" s="43"/>
      <c r="Q213" s="43"/>
      <c r="R213" s="43"/>
      <c r="S213" s="43"/>
      <c r="T213" s="43">
        <v>1</v>
      </c>
      <c r="U213" s="43"/>
      <c r="V213" s="70">
        <f t="shared" si="200"/>
        <v>0</v>
      </c>
      <c r="W213" s="70">
        <f t="shared" si="219"/>
        <v>1</v>
      </c>
      <c r="X213" s="70">
        <f t="shared" si="201"/>
        <v>0</v>
      </c>
      <c r="Y213" s="76">
        <f t="shared" si="156"/>
        <v>0</v>
      </c>
      <c r="Z213" s="76">
        <f t="shared" si="157"/>
        <v>0</v>
      </c>
      <c r="AA213" s="76">
        <f t="shared" si="158"/>
        <v>0</v>
      </c>
      <c r="AB213" s="76">
        <f t="shared" si="159"/>
        <v>0</v>
      </c>
      <c r="AC213" s="76">
        <f t="shared" si="160"/>
        <v>5033.8133333333335</v>
      </c>
      <c r="AD213" s="76">
        <f t="shared" si="161"/>
        <v>0</v>
      </c>
      <c r="AE213" s="76">
        <f t="shared" si="162"/>
        <v>5033.8133333333335</v>
      </c>
      <c r="AF213" s="76">
        <f t="shared" si="163"/>
        <v>1258.4533333333334</v>
      </c>
      <c r="AG213" s="76">
        <f t="shared" si="221"/>
        <v>629.22666666666669</v>
      </c>
      <c r="AH213" s="76">
        <f t="shared" si="164"/>
        <v>196.63333333333333</v>
      </c>
      <c r="AI213" s="76">
        <f t="shared" si="165"/>
        <v>7118.126666666667</v>
      </c>
      <c r="AJ213" s="100"/>
      <c r="AK213" s="100"/>
      <c r="AL213" s="100"/>
      <c r="AM213" s="99"/>
      <c r="AN213" s="78">
        <f t="shared" si="203"/>
        <v>0</v>
      </c>
      <c r="AO213" s="99"/>
      <c r="AP213" s="78">
        <f t="shared" si="204"/>
        <v>0</v>
      </c>
      <c r="AQ213" s="78">
        <f t="shared" si="222"/>
        <v>0</v>
      </c>
      <c r="AR213" s="78">
        <f t="shared" si="217"/>
        <v>0</v>
      </c>
      <c r="AS213" s="99"/>
      <c r="AT213" s="78">
        <f t="shared" si="206"/>
        <v>0</v>
      </c>
      <c r="AU213" s="99"/>
      <c r="AV213" s="78">
        <f t="shared" si="207"/>
        <v>0</v>
      </c>
      <c r="AW213" s="77">
        <f t="shared" si="208"/>
        <v>0</v>
      </c>
      <c r="AX213" s="78">
        <f t="shared" si="209"/>
        <v>0</v>
      </c>
      <c r="AY213" s="77">
        <f t="shared" si="210"/>
        <v>0</v>
      </c>
      <c r="AZ213" s="78">
        <f t="shared" si="211"/>
        <v>0</v>
      </c>
      <c r="BA213" s="100"/>
      <c r="BB213" s="100"/>
      <c r="BC213" s="100"/>
      <c r="BD213" s="100"/>
      <c r="BE213" s="78">
        <f t="shared" si="212"/>
        <v>0</v>
      </c>
      <c r="BF213" s="43"/>
      <c r="BG213" s="43"/>
      <c r="BH213" s="43"/>
      <c r="BI213" s="76">
        <f t="shared" si="213"/>
        <v>0</v>
      </c>
      <c r="BJ213" s="101"/>
      <c r="BK213" s="101">
        <f>(O213/18*BJ213)*30%</f>
        <v>0</v>
      </c>
      <c r="BL213" s="101"/>
      <c r="BM213" s="101">
        <f t="shared" si="223"/>
        <v>0</v>
      </c>
      <c r="BN213" s="76"/>
      <c r="BO213" s="76"/>
      <c r="BP213" s="101"/>
      <c r="BQ213" s="101">
        <f t="shared" si="215"/>
        <v>0</v>
      </c>
      <c r="BR213" s="76">
        <f t="shared" si="216"/>
        <v>0</v>
      </c>
      <c r="BS213" s="76">
        <f t="shared" si="166"/>
        <v>5859.6733333333332</v>
      </c>
      <c r="BT213" s="76">
        <f t="shared" si="167"/>
        <v>0</v>
      </c>
      <c r="BU213" s="76">
        <f t="shared" si="168"/>
        <v>1258.4533333333334</v>
      </c>
      <c r="BV213" s="76">
        <f t="shared" si="169"/>
        <v>7118.126666666667</v>
      </c>
      <c r="BW213" s="173">
        <f t="shared" si="170"/>
        <v>85417.52</v>
      </c>
      <c r="BX213" s="2"/>
    </row>
    <row r="214" spans="1:77" s="11" customFormat="1" ht="19.5" customHeight="1" x14ac:dyDescent="0.3">
      <c r="A214" s="68">
        <v>22</v>
      </c>
      <c r="B214" s="48" t="s">
        <v>137</v>
      </c>
      <c r="C214" s="48" t="s">
        <v>328</v>
      </c>
      <c r="D214" s="43" t="s">
        <v>61</v>
      </c>
      <c r="E214" s="93" t="s">
        <v>74</v>
      </c>
      <c r="F214" s="86">
        <v>75</v>
      </c>
      <c r="G214" s="87">
        <v>43207</v>
      </c>
      <c r="H214" s="87">
        <v>45033</v>
      </c>
      <c r="I214" s="86" t="s">
        <v>73</v>
      </c>
      <c r="J214" s="43">
        <v>1</v>
      </c>
      <c r="K214" s="43" t="s">
        <v>72</v>
      </c>
      <c r="L214" s="89">
        <v>22.05</v>
      </c>
      <c r="M214" s="43">
        <v>5.12</v>
      </c>
      <c r="N214" s="75">
        <v>17697</v>
      </c>
      <c r="O214" s="76">
        <f t="shared" si="218"/>
        <v>90608.639999999999</v>
      </c>
      <c r="P214" s="43">
        <v>0</v>
      </c>
      <c r="Q214" s="43"/>
      <c r="R214" s="43"/>
      <c r="S214" s="43">
        <v>0</v>
      </c>
      <c r="T214" s="43">
        <v>1</v>
      </c>
      <c r="U214" s="43"/>
      <c r="V214" s="70">
        <f t="shared" si="200"/>
        <v>0</v>
      </c>
      <c r="W214" s="70">
        <f t="shared" si="219"/>
        <v>1</v>
      </c>
      <c r="X214" s="70">
        <f t="shared" si="201"/>
        <v>0</v>
      </c>
      <c r="Y214" s="76">
        <f t="shared" si="156"/>
        <v>0</v>
      </c>
      <c r="Z214" s="76">
        <f t="shared" si="157"/>
        <v>0</v>
      </c>
      <c r="AA214" s="76">
        <f t="shared" si="158"/>
        <v>0</v>
      </c>
      <c r="AB214" s="76">
        <f t="shared" si="159"/>
        <v>0</v>
      </c>
      <c r="AC214" s="76">
        <f t="shared" si="160"/>
        <v>5033.8133333333335</v>
      </c>
      <c r="AD214" s="76">
        <f t="shared" si="161"/>
        <v>0</v>
      </c>
      <c r="AE214" s="76">
        <f t="shared" si="162"/>
        <v>5033.8133333333335</v>
      </c>
      <c r="AF214" s="76">
        <f t="shared" si="163"/>
        <v>1258.4533333333334</v>
      </c>
      <c r="AG214" s="76">
        <f t="shared" si="221"/>
        <v>629.22666666666669</v>
      </c>
      <c r="AH214" s="76">
        <f t="shared" si="164"/>
        <v>196.63333333333333</v>
      </c>
      <c r="AI214" s="76">
        <f t="shared" si="165"/>
        <v>7118.126666666667</v>
      </c>
      <c r="AJ214" s="100"/>
      <c r="AK214" s="100"/>
      <c r="AL214" s="100"/>
      <c r="AM214" s="99"/>
      <c r="AN214" s="78">
        <f t="shared" si="203"/>
        <v>0</v>
      </c>
      <c r="AO214" s="99"/>
      <c r="AP214" s="78">
        <f t="shared" si="204"/>
        <v>0</v>
      </c>
      <c r="AQ214" s="78">
        <f t="shared" si="222"/>
        <v>0</v>
      </c>
      <c r="AR214" s="78">
        <f t="shared" si="217"/>
        <v>0</v>
      </c>
      <c r="AS214" s="99"/>
      <c r="AT214" s="78">
        <f t="shared" si="206"/>
        <v>0</v>
      </c>
      <c r="AU214" s="99"/>
      <c r="AV214" s="78">
        <f t="shared" si="207"/>
        <v>0</v>
      </c>
      <c r="AW214" s="77">
        <f t="shared" si="208"/>
        <v>0</v>
      </c>
      <c r="AX214" s="78">
        <f t="shared" si="209"/>
        <v>0</v>
      </c>
      <c r="AY214" s="77">
        <f t="shared" si="210"/>
        <v>0</v>
      </c>
      <c r="AZ214" s="78">
        <f t="shared" si="211"/>
        <v>0</v>
      </c>
      <c r="BA214" s="100"/>
      <c r="BB214" s="100"/>
      <c r="BC214" s="100"/>
      <c r="BD214" s="100"/>
      <c r="BE214" s="78">
        <f t="shared" si="212"/>
        <v>0</v>
      </c>
      <c r="BF214" s="43"/>
      <c r="BG214" s="43"/>
      <c r="BH214" s="43"/>
      <c r="BI214" s="76">
        <f t="shared" si="213"/>
        <v>0</v>
      </c>
      <c r="BJ214" s="101"/>
      <c r="BK214" s="101">
        <f>(O214/18*BJ214)*30%</f>
        <v>0</v>
      </c>
      <c r="BL214" s="101"/>
      <c r="BM214" s="101">
        <f t="shared" si="223"/>
        <v>0</v>
      </c>
      <c r="BN214" s="76"/>
      <c r="BO214" s="76"/>
      <c r="BP214" s="101"/>
      <c r="BQ214" s="101">
        <f t="shared" si="215"/>
        <v>0</v>
      </c>
      <c r="BR214" s="76">
        <f t="shared" si="216"/>
        <v>0</v>
      </c>
      <c r="BS214" s="76">
        <f t="shared" si="166"/>
        <v>5859.6733333333332</v>
      </c>
      <c r="BT214" s="76">
        <f t="shared" si="167"/>
        <v>0</v>
      </c>
      <c r="BU214" s="76">
        <f t="shared" si="168"/>
        <v>1258.4533333333334</v>
      </c>
      <c r="BV214" s="76">
        <f t="shared" si="169"/>
        <v>7118.126666666667</v>
      </c>
      <c r="BW214" s="173">
        <f t="shared" si="170"/>
        <v>85417.52</v>
      </c>
      <c r="BX214" s="2"/>
    </row>
    <row r="215" spans="1:77" s="2" customFormat="1" ht="19.5" customHeight="1" x14ac:dyDescent="0.3">
      <c r="A215" s="158">
        <v>23</v>
      </c>
      <c r="B215" s="48" t="s">
        <v>382</v>
      </c>
      <c r="C215" s="48" t="s">
        <v>245</v>
      </c>
      <c r="D215" s="43" t="s">
        <v>61</v>
      </c>
      <c r="E215" s="108" t="s">
        <v>383</v>
      </c>
      <c r="F215" s="48"/>
      <c r="G215" s="111"/>
      <c r="H215" s="111"/>
      <c r="I215" s="48"/>
      <c r="J215" s="43" t="s">
        <v>65</v>
      </c>
      <c r="K215" s="43" t="s">
        <v>62</v>
      </c>
      <c r="L215" s="89">
        <v>11.02</v>
      </c>
      <c r="M215" s="43">
        <v>4.38</v>
      </c>
      <c r="N215" s="75">
        <v>17697</v>
      </c>
      <c r="O215" s="76">
        <f t="shared" si="218"/>
        <v>77512.86</v>
      </c>
      <c r="P215" s="43"/>
      <c r="Q215" s="43"/>
      <c r="R215" s="43"/>
      <c r="S215" s="43"/>
      <c r="T215" s="43">
        <v>4</v>
      </c>
      <c r="U215" s="43"/>
      <c r="V215" s="70">
        <f t="shared" si="200"/>
        <v>0</v>
      </c>
      <c r="W215" s="70">
        <f t="shared" si="219"/>
        <v>4</v>
      </c>
      <c r="X215" s="70">
        <f t="shared" si="201"/>
        <v>0</v>
      </c>
      <c r="Y215" s="76">
        <f t="shared" si="156"/>
        <v>0</v>
      </c>
      <c r="Z215" s="76">
        <f t="shared" si="157"/>
        <v>0</v>
      </c>
      <c r="AA215" s="76">
        <f t="shared" si="158"/>
        <v>0</v>
      </c>
      <c r="AB215" s="76">
        <f t="shared" si="159"/>
        <v>0</v>
      </c>
      <c r="AC215" s="76">
        <f t="shared" si="160"/>
        <v>17225.080000000002</v>
      </c>
      <c r="AD215" s="76">
        <f t="shared" si="161"/>
        <v>0</v>
      </c>
      <c r="AE215" s="76">
        <f t="shared" si="162"/>
        <v>17225.080000000002</v>
      </c>
      <c r="AF215" s="76">
        <f t="shared" si="163"/>
        <v>4306.2700000000004</v>
      </c>
      <c r="AG215" s="76">
        <f t="shared" si="221"/>
        <v>2153.1350000000002</v>
      </c>
      <c r="AH215" s="76">
        <f t="shared" si="164"/>
        <v>786.5333333333333</v>
      </c>
      <c r="AI215" s="76">
        <f t="shared" si="165"/>
        <v>24471.018333333333</v>
      </c>
      <c r="AJ215" s="82"/>
      <c r="AK215" s="82"/>
      <c r="AL215" s="82"/>
      <c r="AM215" s="99"/>
      <c r="AN215" s="78">
        <f t="shared" si="203"/>
        <v>0</v>
      </c>
      <c r="AO215" s="99"/>
      <c r="AP215" s="78">
        <f t="shared" si="204"/>
        <v>0</v>
      </c>
      <c r="AQ215" s="78"/>
      <c r="AR215" s="78">
        <f t="shared" si="217"/>
        <v>0</v>
      </c>
      <c r="AS215" s="99"/>
      <c r="AT215" s="78">
        <f t="shared" si="206"/>
        <v>0</v>
      </c>
      <c r="AU215" s="99"/>
      <c r="AV215" s="78">
        <f t="shared" si="207"/>
        <v>0</v>
      </c>
      <c r="AW215" s="77">
        <f t="shared" si="208"/>
        <v>0</v>
      </c>
      <c r="AX215" s="78">
        <f t="shared" si="209"/>
        <v>0</v>
      </c>
      <c r="AY215" s="77">
        <f t="shared" si="210"/>
        <v>0</v>
      </c>
      <c r="AZ215" s="78">
        <f t="shared" si="211"/>
        <v>0</v>
      </c>
      <c r="BA215" s="100"/>
      <c r="BB215" s="177"/>
      <c r="BC215" s="177"/>
      <c r="BD215" s="177"/>
      <c r="BE215" s="78">
        <f t="shared" si="212"/>
        <v>0</v>
      </c>
      <c r="BF215" s="43"/>
      <c r="BG215" s="43"/>
      <c r="BH215" s="43"/>
      <c r="BI215" s="76">
        <f t="shared" si="213"/>
        <v>0</v>
      </c>
      <c r="BJ215" s="76">
        <f t="shared" ref="BJ215:BJ221" si="224">V215+W215+X215</f>
        <v>4</v>
      </c>
      <c r="BK215" s="76">
        <f t="shared" ref="BK215:BK221" si="225">(O215/18*BJ215)*1.25*30%</f>
        <v>6459.4050000000007</v>
      </c>
      <c r="BL215" s="101"/>
      <c r="BM215" s="101"/>
      <c r="BN215" s="76"/>
      <c r="BO215" s="76"/>
      <c r="BP215" s="101"/>
      <c r="BQ215" s="101">
        <f t="shared" si="215"/>
        <v>0</v>
      </c>
      <c r="BR215" s="76">
        <f t="shared" si="216"/>
        <v>6459.4050000000007</v>
      </c>
      <c r="BS215" s="76">
        <f t="shared" si="166"/>
        <v>20164.748333333337</v>
      </c>
      <c r="BT215" s="76">
        <f t="shared" si="167"/>
        <v>6459.4050000000007</v>
      </c>
      <c r="BU215" s="76">
        <f t="shared" si="168"/>
        <v>4306.2700000000004</v>
      </c>
      <c r="BV215" s="76">
        <f t="shared" si="169"/>
        <v>30930.423333333332</v>
      </c>
      <c r="BW215" s="173">
        <f t="shared" si="170"/>
        <v>371165.07999999996</v>
      </c>
      <c r="BY215" s="131"/>
    </row>
    <row r="216" spans="1:77" s="3" customFormat="1" ht="19.5" customHeight="1" x14ac:dyDescent="0.3">
      <c r="A216" s="68">
        <v>24</v>
      </c>
      <c r="B216" s="48" t="s">
        <v>382</v>
      </c>
      <c r="C216" s="48" t="s">
        <v>184</v>
      </c>
      <c r="D216" s="43" t="s">
        <v>61</v>
      </c>
      <c r="E216" s="108" t="s">
        <v>383</v>
      </c>
      <c r="F216" s="48"/>
      <c r="G216" s="111"/>
      <c r="H216" s="111"/>
      <c r="I216" s="48"/>
      <c r="J216" s="43" t="s">
        <v>65</v>
      </c>
      <c r="K216" s="43" t="s">
        <v>62</v>
      </c>
      <c r="L216" s="89">
        <v>11.02</v>
      </c>
      <c r="M216" s="43">
        <v>4.38</v>
      </c>
      <c r="N216" s="75">
        <v>17697</v>
      </c>
      <c r="O216" s="76">
        <f t="shared" si="218"/>
        <v>77512.86</v>
      </c>
      <c r="P216" s="43"/>
      <c r="Q216" s="43"/>
      <c r="R216" s="43"/>
      <c r="S216" s="43"/>
      <c r="T216" s="43">
        <v>6</v>
      </c>
      <c r="U216" s="43"/>
      <c r="V216" s="70">
        <f t="shared" si="200"/>
        <v>0</v>
      </c>
      <c r="W216" s="70">
        <f t="shared" si="219"/>
        <v>6</v>
      </c>
      <c r="X216" s="70">
        <f t="shared" si="201"/>
        <v>0</v>
      </c>
      <c r="Y216" s="76">
        <f t="shared" ref="Y216:Y235" si="226">SUM(O216/18*P216)</f>
        <v>0</v>
      </c>
      <c r="Z216" s="76">
        <f t="shared" ref="Z216:Z235" si="227">SUM(O216/18*Q216)</f>
        <v>0</v>
      </c>
      <c r="AA216" s="76">
        <f t="shared" ref="AA216:AA235" si="228">SUM(O216/18*R216)</f>
        <v>0</v>
      </c>
      <c r="AB216" s="76">
        <f t="shared" ref="AB216:AB235" si="229">SUM(O216/18*S216)</f>
        <v>0</v>
      </c>
      <c r="AC216" s="76">
        <f t="shared" ref="AC216:AC235" si="230">SUM(O216/18*T216)</f>
        <v>25837.620000000003</v>
      </c>
      <c r="AD216" s="76">
        <f t="shared" ref="AD216:AD235" si="231">SUM(O216/18*U216)</f>
        <v>0</v>
      </c>
      <c r="AE216" s="76">
        <f t="shared" ref="AE216:AE235" si="232">SUM(Y216:AD216)</f>
        <v>25837.620000000003</v>
      </c>
      <c r="AF216" s="76">
        <f t="shared" ref="AF216:AF235" si="233">AE216*25%</f>
        <v>6459.4050000000007</v>
      </c>
      <c r="AG216" s="76">
        <f t="shared" si="221"/>
        <v>3229.7025000000003</v>
      </c>
      <c r="AH216" s="76">
        <f t="shared" ref="AH216:AH235" si="234">SUM(N216/18*S216+N216/18*T216+N216/18*U216)*20%</f>
        <v>1179.8</v>
      </c>
      <c r="AI216" s="76">
        <f t="shared" ref="AI216:AI235" si="235">AH216+AG216+AF216+AE216</f>
        <v>36706.527500000004</v>
      </c>
      <c r="AJ216" s="82"/>
      <c r="AK216" s="82"/>
      <c r="AL216" s="82"/>
      <c r="AM216" s="99"/>
      <c r="AN216" s="78">
        <f t="shared" si="203"/>
        <v>0</v>
      </c>
      <c r="AO216" s="99"/>
      <c r="AP216" s="78">
        <f t="shared" si="204"/>
        <v>0</v>
      </c>
      <c r="AQ216" s="78"/>
      <c r="AR216" s="78">
        <f t="shared" si="217"/>
        <v>0</v>
      </c>
      <c r="AS216" s="99"/>
      <c r="AT216" s="78">
        <f t="shared" si="206"/>
        <v>0</v>
      </c>
      <c r="AU216" s="99"/>
      <c r="AV216" s="78">
        <f t="shared" si="207"/>
        <v>0</v>
      </c>
      <c r="AW216" s="77">
        <f t="shared" si="208"/>
        <v>0</v>
      </c>
      <c r="AX216" s="78">
        <f t="shared" si="209"/>
        <v>0</v>
      </c>
      <c r="AY216" s="77">
        <f t="shared" si="210"/>
        <v>0</v>
      </c>
      <c r="AZ216" s="78">
        <f t="shared" si="211"/>
        <v>0</v>
      </c>
      <c r="BA216" s="100"/>
      <c r="BB216" s="177"/>
      <c r="BC216" s="177"/>
      <c r="BD216" s="177"/>
      <c r="BE216" s="78">
        <f t="shared" si="212"/>
        <v>0</v>
      </c>
      <c r="BF216" s="43"/>
      <c r="BG216" s="43"/>
      <c r="BH216" s="43"/>
      <c r="BI216" s="76">
        <f t="shared" si="213"/>
        <v>0</v>
      </c>
      <c r="BJ216" s="76">
        <f t="shared" si="224"/>
        <v>6</v>
      </c>
      <c r="BK216" s="76">
        <f t="shared" si="225"/>
        <v>9689.1075000000001</v>
      </c>
      <c r="BL216" s="101"/>
      <c r="BM216" s="101"/>
      <c r="BN216" s="76"/>
      <c r="BO216" s="76"/>
      <c r="BP216" s="101"/>
      <c r="BQ216" s="101">
        <f t="shared" si="215"/>
        <v>0</v>
      </c>
      <c r="BR216" s="76">
        <f t="shared" si="216"/>
        <v>9689.1075000000001</v>
      </c>
      <c r="BS216" s="76">
        <f t="shared" ref="BS216:BS235" si="236">AE216+AG216+AH216+AJ216+AK216+AL216+BI216+BQ216</f>
        <v>30247.122500000001</v>
      </c>
      <c r="BT216" s="76">
        <f t="shared" ref="BT216:BT235" si="237">AZ216+BE216+BK216+BM216</f>
        <v>9689.1075000000001</v>
      </c>
      <c r="BU216" s="76">
        <f t="shared" ref="BU216:BU235" si="238">AF216+BO216</f>
        <v>6459.4050000000007</v>
      </c>
      <c r="BV216" s="76">
        <f t="shared" ref="BV216:BV235" si="239">SUM(AI216+BR216)</f>
        <v>46395.635000000002</v>
      </c>
      <c r="BW216" s="173">
        <f t="shared" ref="BW216:BW235" si="240">BV216*12</f>
        <v>556747.62</v>
      </c>
      <c r="BX216" s="2"/>
    </row>
    <row r="217" spans="1:77" s="3" customFormat="1" ht="19.5" customHeight="1" x14ac:dyDescent="0.3">
      <c r="A217" s="158">
        <v>25</v>
      </c>
      <c r="B217" s="48" t="s">
        <v>382</v>
      </c>
      <c r="C217" s="48" t="s">
        <v>73</v>
      </c>
      <c r="D217" s="43" t="s">
        <v>61</v>
      </c>
      <c r="E217" s="108" t="s">
        <v>383</v>
      </c>
      <c r="F217" s="48"/>
      <c r="G217" s="111"/>
      <c r="H217" s="111"/>
      <c r="I217" s="48"/>
      <c r="J217" s="43" t="s">
        <v>65</v>
      </c>
      <c r="K217" s="43" t="s">
        <v>62</v>
      </c>
      <c r="L217" s="89">
        <v>11.02</v>
      </c>
      <c r="M217" s="43">
        <v>4.38</v>
      </c>
      <c r="N217" s="75">
        <v>17697</v>
      </c>
      <c r="O217" s="76">
        <f t="shared" si="218"/>
        <v>77512.86</v>
      </c>
      <c r="P217" s="43"/>
      <c r="Q217" s="43"/>
      <c r="R217" s="43"/>
      <c r="S217" s="43"/>
      <c r="T217" s="43">
        <v>9</v>
      </c>
      <c r="U217" s="43"/>
      <c r="V217" s="70">
        <f t="shared" si="200"/>
        <v>0</v>
      </c>
      <c r="W217" s="70">
        <f t="shared" si="219"/>
        <v>9</v>
      </c>
      <c r="X217" s="70">
        <f t="shared" si="201"/>
        <v>0</v>
      </c>
      <c r="Y217" s="76">
        <f t="shared" si="226"/>
        <v>0</v>
      </c>
      <c r="Z217" s="76">
        <f t="shared" si="227"/>
        <v>0</v>
      </c>
      <c r="AA217" s="76">
        <f t="shared" si="228"/>
        <v>0</v>
      </c>
      <c r="AB217" s="76">
        <f t="shared" si="229"/>
        <v>0</v>
      </c>
      <c r="AC217" s="76">
        <f t="shared" si="230"/>
        <v>38756.430000000008</v>
      </c>
      <c r="AD217" s="76">
        <f t="shared" si="231"/>
        <v>0</v>
      </c>
      <c r="AE217" s="76">
        <f t="shared" si="232"/>
        <v>38756.430000000008</v>
      </c>
      <c r="AF217" s="76">
        <f t="shared" si="233"/>
        <v>9689.1075000000019</v>
      </c>
      <c r="AG217" s="76">
        <f t="shared" si="221"/>
        <v>4844.5537500000009</v>
      </c>
      <c r="AH217" s="76">
        <f t="shared" si="234"/>
        <v>1769.7</v>
      </c>
      <c r="AI217" s="76">
        <f t="shared" si="235"/>
        <v>55059.791250000009</v>
      </c>
      <c r="AJ217" s="82"/>
      <c r="AK217" s="82"/>
      <c r="AL217" s="82"/>
      <c r="AM217" s="99"/>
      <c r="AN217" s="78">
        <f t="shared" si="203"/>
        <v>0</v>
      </c>
      <c r="AO217" s="99"/>
      <c r="AP217" s="78">
        <f t="shared" si="204"/>
        <v>0</v>
      </c>
      <c r="AQ217" s="78"/>
      <c r="AR217" s="78">
        <f t="shared" si="217"/>
        <v>0</v>
      </c>
      <c r="AS217" s="99"/>
      <c r="AT217" s="78">
        <f t="shared" si="206"/>
        <v>0</v>
      </c>
      <c r="AU217" s="99"/>
      <c r="AV217" s="78">
        <f t="shared" si="207"/>
        <v>0</v>
      </c>
      <c r="AW217" s="77">
        <f t="shared" si="208"/>
        <v>0</v>
      </c>
      <c r="AX217" s="78">
        <f t="shared" si="209"/>
        <v>0</v>
      </c>
      <c r="AY217" s="77">
        <f t="shared" si="210"/>
        <v>0</v>
      </c>
      <c r="AZ217" s="78">
        <f t="shared" si="211"/>
        <v>0</v>
      </c>
      <c r="BA217" s="100"/>
      <c r="BB217" s="177"/>
      <c r="BC217" s="177"/>
      <c r="BD217" s="177"/>
      <c r="BE217" s="78">
        <f t="shared" si="212"/>
        <v>0</v>
      </c>
      <c r="BF217" s="43"/>
      <c r="BG217" s="43"/>
      <c r="BH217" s="43"/>
      <c r="BI217" s="76">
        <f t="shared" si="213"/>
        <v>0</v>
      </c>
      <c r="BJ217" s="76">
        <f t="shared" si="224"/>
        <v>9</v>
      </c>
      <c r="BK217" s="76">
        <f t="shared" si="225"/>
        <v>14533.661250000001</v>
      </c>
      <c r="BL217" s="101"/>
      <c r="BM217" s="101"/>
      <c r="BN217" s="76"/>
      <c r="BO217" s="76"/>
      <c r="BP217" s="101"/>
      <c r="BQ217" s="101">
        <f t="shared" si="215"/>
        <v>0</v>
      </c>
      <c r="BR217" s="76">
        <f t="shared" si="216"/>
        <v>14533.661250000001</v>
      </c>
      <c r="BS217" s="76">
        <f t="shared" si="236"/>
        <v>45370.683750000004</v>
      </c>
      <c r="BT217" s="76">
        <f t="shared" si="237"/>
        <v>14533.661250000001</v>
      </c>
      <c r="BU217" s="76">
        <f t="shared" si="238"/>
        <v>9689.1075000000019</v>
      </c>
      <c r="BV217" s="76">
        <f t="shared" si="239"/>
        <v>69593.452500000014</v>
      </c>
      <c r="BW217" s="173">
        <f t="shared" si="240"/>
        <v>835121.43000000017</v>
      </c>
      <c r="BX217" s="2"/>
    </row>
    <row r="218" spans="1:77" s="3" customFormat="1" ht="19.5" customHeight="1" x14ac:dyDescent="0.3">
      <c r="A218" s="68">
        <v>26</v>
      </c>
      <c r="B218" s="48" t="s">
        <v>121</v>
      </c>
      <c r="C218" s="48" t="s">
        <v>122</v>
      </c>
      <c r="D218" s="43" t="s">
        <v>61</v>
      </c>
      <c r="E218" s="93" t="s">
        <v>123</v>
      </c>
      <c r="F218" s="86">
        <v>81</v>
      </c>
      <c r="G218" s="98">
        <v>43335</v>
      </c>
      <c r="H218" s="88">
        <v>45161</v>
      </c>
      <c r="I218" s="86" t="s">
        <v>192</v>
      </c>
      <c r="J218" s="43" t="s">
        <v>58</v>
      </c>
      <c r="K218" s="43" t="s">
        <v>64</v>
      </c>
      <c r="L218" s="89">
        <v>25.02</v>
      </c>
      <c r="M218" s="43">
        <v>5.41</v>
      </c>
      <c r="N218" s="75">
        <v>17697</v>
      </c>
      <c r="O218" s="76">
        <f t="shared" si="218"/>
        <v>95740.77</v>
      </c>
      <c r="P218" s="43"/>
      <c r="Q218" s="43">
        <v>4</v>
      </c>
      <c r="R218" s="43">
        <v>6</v>
      </c>
      <c r="S218" s="43"/>
      <c r="T218" s="43">
        <v>6</v>
      </c>
      <c r="U218" s="43"/>
      <c r="V218" s="70">
        <f t="shared" si="200"/>
        <v>0</v>
      </c>
      <c r="W218" s="70">
        <f t="shared" si="219"/>
        <v>10</v>
      </c>
      <c r="X218" s="70">
        <f t="shared" si="201"/>
        <v>6</v>
      </c>
      <c r="Y218" s="76">
        <f t="shared" si="226"/>
        <v>0</v>
      </c>
      <c r="Z218" s="76">
        <f t="shared" si="227"/>
        <v>21275.726666666669</v>
      </c>
      <c r="AA218" s="76">
        <f t="shared" si="228"/>
        <v>31913.590000000004</v>
      </c>
      <c r="AB218" s="76">
        <f t="shared" si="229"/>
        <v>0</v>
      </c>
      <c r="AC218" s="76">
        <f t="shared" si="230"/>
        <v>31913.590000000004</v>
      </c>
      <c r="AD218" s="76">
        <f t="shared" si="231"/>
        <v>0</v>
      </c>
      <c r="AE218" s="76">
        <f t="shared" si="232"/>
        <v>85102.906666666677</v>
      </c>
      <c r="AF218" s="76">
        <f t="shared" si="233"/>
        <v>21275.726666666669</v>
      </c>
      <c r="AG218" s="76">
        <f t="shared" si="221"/>
        <v>10637.863333333335</v>
      </c>
      <c r="AH218" s="76">
        <f t="shared" si="234"/>
        <v>1179.8</v>
      </c>
      <c r="AI218" s="76">
        <f t="shared" si="235"/>
        <v>118196.29666666668</v>
      </c>
      <c r="AJ218" s="82"/>
      <c r="AK218" s="82"/>
      <c r="AL218" s="82"/>
      <c r="AM218" s="99"/>
      <c r="AN218" s="78">
        <f t="shared" si="203"/>
        <v>0</v>
      </c>
      <c r="AO218" s="99"/>
      <c r="AP218" s="78">
        <f t="shared" si="204"/>
        <v>0</v>
      </c>
      <c r="AQ218" s="78">
        <f t="shared" ref="AQ218:AQ225" si="241">AM218+AO218</f>
        <v>0</v>
      </c>
      <c r="AR218" s="78">
        <f t="shared" si="217"/>
        <v>0</v>
      </c>
      <c r="AS218" s="99"/>
      <c r="AT218" s="78">
        <f t="shared" si="206"/>
        <v>0</v>
      </c>
      <c r="AU218" s="99">
        <v>13</v>
      </c>
      <c r="AV218" s="78">
        <f t="shared" si="207"/>
        <v>5112.4666666666672</v>
      </c>
      <c r="AW218" s="77">
        <f t="shared" si="208"/>
        <v>13</v>
      </c>
      <c r="AX218" s="78">
        <f t="shared" si="209"/>
        <v>5112.4666666666672</v>
      </c>
      <c r="AY218" s="77">
        <f t="shared" si="210"/>
        <v>13</v>
      </c>
      <c r="AZ218" s="78">
        <f t="shared" si="211"/>
        <v>5112.4666666666672</v>
      </c>
      <c r="BA218" s="100" t="s">
        <v>206</v>
      </c>
      <c r="BB218" s="177"/>
      <c r="BC218" s="177"/>
      <c r="BD218" s="177">
        <v>0.5</v>
      </c>
      <c r="BE218" s="78">
        <f t="shared" si="212"/>
        <v>5309.0999999999995</v>
      </c>
      <c r="BF218" s="43">
        <v>1</v>
      </c>
      <c r="BG218" s="43"/>
      <c r="BH218" s="43"/>
      <c r="BI218" s="76">
        <f t="shared" si="213"/>
        <v>3539.4</v>
      </c>
      <c r="BJ218" s="76">
        <f t="shared" si="224"/>
        <v>16</v>
      </c>
      <c r="BK218" s="76">
        <f t="shared" si="225"/>
        <v>31913.590000000004</v>
      </c>
      <c r="BL218" s="101"/>
      <c r="BM218" s="101">
        <v>35394</v>
      </c>
      <c r="BN218" s="76">
        <f t="shared" ref="BN218:BN235" si="242">V218+W218+X218</f>
        <v>16</v>
      </c>
      <c r="BO218" s="76">
        <f t="shared" ref="BO218:BO224" si="243">(AE218+AF218)*40%</f>
        <v>42551.453333333338</v>
      </c>
      <c r="BP218" s="76"/>
      <c r="BQ218" s="101">
        <f t="shared" si="215"/>
        <v>0</v>
      </c>
      <c r="BR218" s="76">
        <f t="shared" si="216"/>
        <v>123820.01000000001</v>
      </c>
      <c r="BS218" s="76">
        <f t="shared" si="236"/>
        <v>100459.97000000002</v>
      </c>
      <c r="BT218" s="76">
        <f t="shared" si="237"/>
        <v>77729.156666666677</v>
      </c>
      <c r="BU218" s="76">
        <f t="shared" si="238"/>
        <v>63827.180000000008</v>
      </c>
      <c r="BV218" s="76">
        <f t="shared" si="239"/>
        <v>242016.3066666667</v>
      </c>
      <c r="BW218" s="173">
        <f t="shared" si="240"/>
        <v>2904195.6800000006</v>
      </c>
      <c r="BX218" s="3" t="s">
        <v>266</v>
      </c>
    </row>
    <row r="219" spans="1:77" s="4" customFormat="1" ht="19.5" customHeight="1" x14ac:dyDescent="0.3">
      <c r="A219" s="158">
        <v>27</v>
      </c>
      <c r="B219" s="48" t="s">
        <v>121</v>
      </c>
      <c r="C219" s="48" t="s">
        <v>70</v>
      </c>
      <c r="D219" s="43" t="s">
        <v>61</v>
      </c>
      <c r="E219" s="93" t="s">
        <v>123</v>
      </c>
      <c r="F219" s="86">
        <v>81</v>
      </c>
      <c r="G219" s="98">
        <v>43335</v>
      </c>
      <c r="H219" s="88">
        <v>45161</v>
      </c>
      <c r="I219" s="86" t="s">
        <v>192</v>
      </c>
      <c r="J219" s="43" t="s">
        <v>58</v>
      </c>
      <c r="K219" s="43" t="s">
        <v>64</v>
      </c>
      <c r="L219" s="89">
        <v>25.02</v>
      </c>
      <c r="M219" s="43">
        <v>5.41</v>
      </c>
      <c r="N219" s="75">
        <v>17697</v>
      </c>
      <c r="O219" s="76">
        <f t="shared" si="218"/>
        <v>95740.77</v>
      </c>
      <c r="P219" s="43"/>
      <c r="Q219" s="43">
        <v>2</v>
      </c>
      <c r="R219" s="43"/>
      <c r="S219" s="43"/>
      <c r="T219" s="43">
        <v>2</v>
      </c>
      <c r="U219" s="43"/>
      <c r="V219" s="70">
        <f t="shared" ref="V219:V235" si="244">SUM(P219+S219)</f>
        <v>0</v>
      </c>
      <c r="W219" s="70">
        <f t="shared" si="219"/>
        <v>4</v>
      </c>
      <c r="X219" s="70">
        <f t="shared" ref="X219:X235" si="245">SUM(R219+U219)</f>
        <v>0</v>
      </c>
      <c r="Y219" s="76">
        <f t="shared" si="226"/>
        <v>0</v>
      </c>
      <c r="Z219" s="76">
        <f t="shared" si="227"/>
        <v>10637.863333333335</v>
      </c>
      <c r="AA219" s="76">
        <f t="shared" si="228"/>
        <v>0</v>
      </c>
      <c r="AB219" s="76">
        <f t="shared" si="229"/>
        <v>0</v>
      </c>
      <c r="AC219" s="76">
        <f t="shared" si="230"/>
        <v>10637.863333333335</v>
      </c>
      <c r="AD219" s="76">
        <f t="shared" si="231"/>
        <v>0</v>
      </c>
      <c r="AE219" s="76">
        <f t="shared" si="232"/>
        <v>21275.726666666669</v>
      </c>
      <c r="AF219" s="76">
        <f t="shared" si="233"/>
        <v>5318.9316666666673</v>
      </c>
      <c r="AG219" s="76">
        <f t="shared" si="221"/>
        <v>2659.4658333333336</v>
      </c>
      <c r="AH219" s="76">
        <f t="shared" si="234"/>
        <v>393.26666666666665</v>
      </c>
      <c r="AI219" s="76">
        <f t="shared" si="235"/>
        <v>29647.390833333338</v>
      </c>
      <c r="AJ219" s="82"/>
      <c r="AK219" s="82"/>
      <c r="AL219" s="82"/>
      <c r="AM219" s="99"/>
      <c r="AN219" s="78">
        <f t="shared" ref="AN219:AN235" si="246">N219/18*AM219*40%</f>
        <v>0</v>
      </c>
      <c r="AO219" s="99"/>
      <c r="AP219" s="78">
        <f t="shared" ref="AP219:AP235" si="247">N219/18*AO219*50%</f>
        <v>0</v>
      </c>
      <c r="AQ219" s="78">
        <f t="shared" si="241"/>
        <v>0</v>
      </c>
      <c r="AR219" s="78">
        <f t="shared" si="217"/>
        <v>0</v>
      </c>
      <c r="AS219" s="99"/>
      <c r="AT219" s="78">
        <f t="shared" ref="AT219:AT235" si="248">N219/18*AS219*50%</f>
        <v>0</v>
      </c>
      <c r="AU219" s="99"/>
      <c r="AV219" s="78">
        <f t="shared" ref="AV219:AV235" si="249">N219/18*AU219*40%</f>
        <v>0</v>
      </c>
      <c r="AW219" s="77">
        <f t="shared" ref="AW219:AW235" si="250">AS219+AU219</f>
        <v>0</v>
      </c>
      <c r="AX219" s="78">
        <f t="shared" ref="AX219:AX235" si="251">AT219+AV219</f>
        <v>0</v>
      </c>
      <c r="AY219" s="77">
        <f t="shared" ref="AY219:AY235" si="252">AQ219+AW219</f>
        <v>0</v>
      </c>
      <c r="AZ219" s="78">
        <f t="shared" ref="AZ219:AZ235" si="253">AR219+AX219</f>
        <v>0</v>
      </c>
      <c r="BA219" s="100"/>
      <c r="BB219" s="177"/>
      <c r="BC219" s="177"/>
      <c r="BD219" s="177"/>
      <c r="BE219" s="78">
        <f t="shared" ref="BE219:BE235" si="254">SUM(N219*BB219)*50%+(N219*BC219)*60%+(N219*BD219)*60%</f>
        <v>0</v>
      </c>
      <c r="BF219" s="43"/>
      <c r="BG219" s="43"/>
      <c r="BH219" s="43"/>
      <c r="BI219" s="76">
        <f t="shared" ref="BI219:BI235" si="255">SUM(N219*BF219*20%)+(N219*BG219)*30%</f>
        <v>0</v>
      </c>
      <c r="BJ219" s="76">
        <f t="shared" si="224"/>
        <v>4</v>
      </c>
      <c r="BK219" s="76">
        <f t="shared" si="225"/>
        <v>7978.3975000000009</v>
      </c>
      <c r="BL219" s="101"/>
      <c r="BM219" s="101">
        <f t="shared" ref="BM219:BM230" si="256">(O219/18*BL219)*30%</f>
        <v>0</v>
      </c>
      <c r="BN219" s="76">
        <f t="shared" si="242"/>
        <v>4</v>
      </c>
      <c r="BO219" s="76">
        <f t="shared" si="243"/>
        <v>10637.863333333335</v>
      </c>
      <c r="BP219" s="76"/>
      <c r="BQ219" s="101">
        <f t="shared" ref="BQ219:BQ235" si="257">7079/18*BP219</f>
        <v>0</v>
      </c>
      <c r="BR219" s="76">
        <f t="shared" ref="BR219:BR235" si="258">AJ219+AK219+AL219+AZ219+BE219+BI219+BK219+BM219+BO219+BQ219</f>
        <v>18616.260833333334</v>
      </c>
      <c r="BS219" s="76">
        <f t="shared" si="236"/>
        <v>24328.459166666671</v>
      </c>
      <c r="BT219" s="76">
        <f t="shared" si="237"/>
        <v>7978.3975000000009</v>
      </c>
      <c r="BU219" s="76">
        <f t="shared" si="238"/>
        <v>15956.795000000002</v>
      </c>
      <c r="BV219" s="76">
        <f t="shared" si="239"/>
        <v>48263.651666666672</v>
      </c>
      <c r="BW219" s="173">
        <f t="shared" si="240"/>
        <v>579163.82000000007</v>
      </c>
      <c r="BX219" s="3" t="s">
        <v>266</v>
      </c>
    </row>
    <row r="220" spans="1:77" s="2" customFormat="1" ht="19.5" customHeight="1" x14ac:dyDescent="0.3">
      <c r="A220" s="68">
        <v>28</v>
      </c>
      <c r="B220" s="48" t="s">
        <v>121</v>
      </c>
      <c r="C220" s="48" t="s">
        <v>130</v>
      </c>
      <c r="D220" s="43" t="s">
        <v>61</v>
      </c>
      <c r="E220" s="93" t="s">
        <v>123</v>
      </c>
      <c r="F220" s="86">
        <v>81</v>
      </c>
      <c r="G220" s="98">
        <v>43335</v>
      </c>
      <c r="H220" s="88">
        <v>45161</v>
      </c>
      <c r="I220" s="86" t="s">
        <v>192</v>
      </c>
      <c r="J220" s="43" t="s">
        <v>58</v>
      </c>
      <c r="K220" s="43" t="s">
        <v>64</v>
      </c>
      <c r="L220" s="89">
        <v>25.02</v>
      </c>
      <c r="M220" s="43">
        <v>5.41</v>
      </c>
      <c r="N220" s="108">
        <v>17697</v>
      </c>
      <c r="O220" s="76">
        <f t="shared" si="218"/>
        <v>95740.77</v>
      </c>
      <c r="P220" s="43"/>
      <c r="Q220" s="43"/>
      <c r="R220" s="43">
        <v>1</v>
      </c>
      <c r="S220" s="43"/>
      <c r="T220" s="43"/>
      <c r="U220" s="43"/>
      <c r="V220" s="70">
        <f t="shared" si="244"/>
        <v>0</v>
      </c>
      <c r="W220" s="70">
        <f t="shared" si="219"/>
        <v>0</v>
      </c>
      <c r="X220" s="70">
        <f t="shared" si="245"/>
        <v>1</v>
      </c>
      <c r="Y220" s="76">
        <f t="shared" si="226"/>
        <v>0</v>
      </c>
      <c r="Z220" s="76">
        <f t="shared" si="227"/>
        <v>0</v>
      </c>
      <c r="AA220" s="76">
        <f t="shared" si="228"/>
        <v>5318.9316666666673</v>
      </c>
      <c r="AB220" s="76">
        <f t="shared" si="229"/>
        <v>0</v>
      </c>
      <c r="AC220" s="76">
        <f t="shared" si="230"/>
        <v>0</v>
      </c>
      <c r="AD220" s="76">
        <f t="shared" si="231"/>
        <v>0</v>
      </c>
      <c r="AE220" s="76">
        <f t="shared" si="232"/>
        <v>5318.9316666666673</v>
      </c>
      <c r="AF220" s="76">
        <f t="shared" si="233"/>
        <v>1329.7329166666668</v>
      </c>
      <c r="AG220" s="101">
        <f t="shared" si="221"/>
        <v>664.86645833333341</v>
      </c>
      <c r="AH220" s="76">
        <f t="shared" si="234"/>
        <v>0</v>
      </c>
      <c r="AI220" s="76">
        <f t="shared" si="235"/>
        <v>7313.5310416666671</v>
      </c>
      <c r="AJ220" s="100"/>
      <c r="AK220" s="100"/>
      <c r="AL220" s="100"/>
      <c r="AM220" s="99"/>
      <c r="AN220" s="78">
        <f t="shared" si="246"/>
        <v>0</v>
      </c>
      <c r="AO220" s="99"/>
      <c r="AP220" s="78">
        <f t="shared" si="247"/>
        <v>0</v>
      </c>
      <c r="AQ220" s="78">
        <f t="shared" si="241"/>
        <v>0</v>
      </c>
      <c r="AR220" s="78">
        <f t="shared" si="217"/>
        <v>0</v>
      </c>
      <c r="AS220" s="99"/>
      <c r="AT220" s="78">
        <f t="shared" si="248"/>
        <v>0</v>
      </c>
      <c r="AU220" s="99"/>
      <c r="AV220" s="78">
        <f t="shared" si="249"/>
        <v>0</v>
      </c>
      <c r="AW220" s="77">
        <f t="shared" si="250"/>
        <v>0</v>
      </c>
      <c r="AX220" s="78">
        <f t="shared" si="251"/>
        <v>0</v>
      </c>
      <c r="AY220" s="77">
        <f t="shared" si="252"/>
        <v>0</v>
      </c>
      <c r="AZ220" s="78">
        <f t="shared" si="253"/>
        <v>0</v>
      </c>
      <c r="BA220" s="100"/>
      <c r="BB220" s="177"/>
      <c r="BC220" s="177"/>
      <c r="BD220" s="177"/>
      <c r="BE220" s="78">
        <f t="shared" si="254"/>
        <v>0</v>
      </c>
      <c r="BF220" s="43"/>
      <c r="BG220" s="43"/>
      <c r="BH220" s="43"/>
      <c r="BI220" s="76">
        <f t="shared" si="255"/>
        <v>0</v>
      </c>
      <c r="BJ220" s="76">
        <f t="shared" si="224"/>
        <v>1</v>
      </c>
      <c r="BK220" s="76">
        <f t="shared" si="225"/>
        <v>1994.5993750000002</v>
      </c>
      <c r="BL220" s="101"/>
      <c r="BM220" s="101">
        <f t="shared" si="256"/>
        <v>0</v>
      </c>
      <c r="BN220" s="76">
        <f t="shared" si="242"/>
        <v>1</v>
      </c>
      <c r="BO220" s="76">
        <f t="shared" si="243"/>
        <v>2659.4658333333336</v>
      </c>
      <c r="BP220" s="76"/>
      <c r="BQ220" s="101">
        <f t="shared" si="257"/>
        <v>0</v>
      </c>
      <c r="BR220" s="76">
        <f t="shared" si="258"/>
        <v>4654.0652083333334</v>
      </c>
      <c r="BS220" s="76">
        <f t="shared" si="236"/>
        <v>5983.7981250000012</v>
      </c>
      <c r="BT220" s="76">
        <f t="shared" si="237"/>
        <v>1994.5993750000002</v>
      </c>
      <c r="BU220" s="76">
        <f t="shared" si="238"/>
        <v>3989.1987500000005</v>
      </c>
      <c r="BV220" s="76">
        <f t="shared" si="239"/>
        <v>11967.596250000001</v>
      </c>
      <c r="BW220" s="173">
        <f t="shared" si="240"/>
        <v>143611.155</v>
      </c>
      <c r="BX220" s="3" t="s">
        <v>266</v>
      </c>
    </row>
    <row r="221" spans="1:77" s="3" customFormat="1" ht="19.5" customHeight="1" x14ac:dyDescent="0.3">
      <c r="A221" s="158">
        <v>29</v>
      </c>
      <c r="B221" s="69" t="s">
        <v>121</v>
      </c>
      <c r="C221" s="69" t="s">
        <v>335</v>
      </c>
      <c r="D221" s="70" t="s">
        <v>61</v>
      </c>
      <c r="E221" s="71" t="s">
        <v>123</v>
      </c>
      <c r="F221" s="86">
        <v>81</v>
      </c>
      <c r="G221" s="87">
        <v>43335</v>
      </c>
      <c r="H221" s="87">
        <v>45161</v>
      </c>
      <c r="I221" s="86" t="s">
        <v>192</v>
      </c>
      <c r="J221" s="43" t="s">
        <v>58</v>
      </c>
      <c r="K221" s="70" t="s">
        <v>64</v>
      </c>
      <c r="L221" s="74">
        <v>25.02</v>
      </c>
      <c r="M221" s="70">
        <v>5.41</v>
      </c>
      <c r="N221" s="108">
        <v>17697</v>
      </c>
      <c r="O221" s="76">
        <f t="shared" si="218"/>
        <v>95740.77</v>
      </c>
      <c r="P221" s="70"/>
      <c r="Q221" s="70"/>
      <c r="R221" s="70">
        <v>1</v>
      </c>
      <c r="S221" s="70"/>
      <c r="T221" s="70"/>
      <c r="U221" s="70"/>
      <c r="V221" s="70">
        <f t="shared" si="244"/>
        <v>0</v>
      </c>
      <c r="W221" s="70">
        <f t="shared" si="219"/>
        <v>0</v>
      </c>
      <c r="X221" s="70">
        <f t="shared" si="245"/>
        <v>1</v>
      </c>
      <c r="Y221" s="76">
        <f t="shared" si="226"/>
        <v>0</v>
      </c>
      <c r="Z221" s="76">
        <f t="shared" si="227"/>
        <v>0</v>
      </c>
      <c r="AA221" s="76">
        <f t="shared" si="228"/>
        <v>5318.9316666666673</v>
      </c>
      <c r="AB221" s="76">
        <f t="shared" si="229"/>
        <v>0</v>
      </c>
      <c r="AC221" s="76">
        <f t="shared" si="230"/>
        <v>0</v>
      </c>
      <c r="AD221" s="76">
        <f t="shared" si="231"/>
        <v>0</v>
      </c>
      <c r="AE221" s="76">
        <f t="shared" si="232"/>
        <v>5318.9316666666673</v>
      </c>
      <c r="AF221" s="76">
        <f t="shared" si="233"/>
        <v>1329.7329166666668</v>
      </c>
      <c r="AG221" s="101">
        <f t="shared" si="221"/>
        <v>664.86645833333341</v>
      </c>
      <c r="AH221" s="76">
        <f t="shared" si="234"/>
        <v>0</v>
      </c>
      <c r="AI221" s="76">
        <f t="shared" si="235"/>
        <v>7313.5310416666671</v>
      </c>
      <c r="AJ221" s="84"/>
      <c r="AK221" s="84"/>
      <c r="AL221" s="84"/>
      <c r="AM221" s="83"/>
      <c r="AN221" s="78">
        <f t="shared" si="246"/>
        <v>0</v>
      </c>
      <c r="AO221" s="83"/>
      <c r="AP221" s="78">
        <f t="shared" si="247"/>
        <v>0</v>
      </c>
      <c r="AQ221" s="78">
        <f t="shared" si="241"/>
        <v>0</v>
      </c>
      <c r="AR221" s="78">
        <f t="shared" si="217"/>
        <v>0</v>
      </c>
      <c r="AS221" s="83"/>
      <c r="AT221" s="78">
        <f t="shared" si="248"/>
        <v>0</v>
      </c>
      <c r="AU221" s="78"/>
      <c r="AV221" s="78">
        <f t="shared" si="249"/>
        <v>0</v>
      </c>
      <c r="AW221" s="77">
        <f t="shared" si="250"/>
        <v>0</v>
      </c>
      <c r="AX221" s="78">
        <f t="shared" si="251"/>
        <v>0</v>
      </c>
      <c r="AY221" s="77">
        <f t="shared" si="252"/>
        <v>0</v>
      </c>
      <c r="AZ221" s="78">
        <f t="shared" si="253"/>
        <v>0</v>
      </c>
      <c r="BA221" s="84"/>
      <c r="BB221" s="84"/>
      <c r="BC221" s="85"/>
      <c r="BD221" s="84"/>
      <c r="BE221" s="78">
        <f t="shared" si="254"/>
        <v>0</v>
      </c>
      <c r="BF221" s="70"/>
      <c r="BG221" s="70"/>
      <c r="BH221" s="70"/>
      <c r="BI221" s="76">
        <f t="shared" si="255"/>
        <v>0</v>
      </c>
      <c r="BJ221" s="76">
        <f t="shared" si="224"/>
        <v>1</v>
      </c>
      <c r="BK221" s="76">
        <f t="shared" si="225"/>
        <v>1994.5993750000002</v>
      </c>
      <c r="BL221" s="76"/>
      <c r="BM221" s="76">
        <f t="shared" si="256"/>
        <v>0</v>
      </c>
      <c r="BN221" s="76">
        <f t="shared" si="242"/>
        <v>1</v>
      </c>
      <c r="BO221" s="76">
        <f t="shared" si="243"/>
        <v>2659.4658333333336</v>
      </c>
      <c r="BP221" s="76"/>
      <c r="BQ221" s="101">
        <f t="shared" si="257"/>
        <v>0</v>
      </c>
      <c r="BR221" s="76">
        <f t="shared" si="258"/>
        <v>4654.0652083333334</v>
      </c>
      <c r="BS221" s="76">
        <f t="shared" si="236"/>
        <v>5983.7981250000012</v>
      </c>
      <c r="BT221" s="76">
        <f t="shared" si="237"/>
        <v>1994.5993750000002</v>
      </c>
      <c r="BU221" s="76">
        <f t="shared" si="238"/>
        <v>3989.1987500000005</v>
      </c>
      <c r="BV221" s="76">
        <f t="shared" si="239"/>
        <v>11967.596250000001</v>
      </c>
      <c r="BW221" s="173">
        <f t="shared" si="240"/>
        <v>143611.155</v>
      </c>
      <c r="BX221" s="11" t="s">
        <v>266</v>
      </c>
    </row>
    <row r="222" spans="1:77" s="2" customFormat="1" ht="19.5" customHeight="1" x14ac:dyDescent="0.3">
      <c r="A222" s="68">
        <v>30</v>
      </c>
      <c r="B222" s="48" t="s">
        <v>121</v>
      </c>
      <c r="C222" s="48" t="s">
        <v>410</v>
      </c>
      <c r="D222" s="43" t="s">
        <v>61</v>
      </c>
      <c r="E222" s="93" t="s">
        <v>123</v>
      </c>
      <c r="F222" s="86">
        <v>81</v>
      </c>
      <c r="G222" s="98">
        <v>43335</v>
      </c>
      <c r="H222" s="88">
        <v>45161</v>
      </c>
      <c r="I222" s="86" t="s">
        <v>192</v>
      </c>
      <c r="J222" s="43" t="s">
        <v>58</v>
      </c>
      <c r="K222" s="43" t="s">
        <v>64</v>
      </c>
      <c r="L222" s="89">
        <v>25.02</v>
      </c>
      <c r="M222" s="43">
        <v>5.41</v>
      </c>
      <c r="N222" s="108">
        <v>17697</v>
      </c>
      <c r="O222" s="76">
        <f t="shared" si="218"/>
        <v>95740.77</v>
      </c>
      <c r="P222" s="43"/>
      <c r="Q222" s="43"/>
      <c r="R222" s="43"/>
      <c r="S222" s="43"/>
      <c r="T222" s="43">
        <v>1</v>
      </c>
      <c r="U222" s="43"/>
      <c r="V222" s="70">
        <f t="shared" si="244"/>
        <v>0</v>
      </c>
      <c r="W222" s="70">
        <f t="shared" si="219"/>
        <v>1</v>
      </c>
      <c r="X222" s="70">
        <f t="shared" si="245"/>
        <v>0</v>
      </c>
      <c r="Y222" s="76">
        <f t="shared" si="226"/>
        <v>0</v>
      </c>
      <c r="Z222" s="76">
        <f t="shared" si="227"/>
        <v>0</v>
      </c>
      <c r="AA222" s="76">
        <f t="shared" si="228"/>
        <v>0</v>
      </c>
      <c r="AB222" s="76">
        <f t="shared" si="229"/>
        <v>0</v>
      </c>
      <c r="AC222" s="76">
        <f t="shared" si="230"/>
        <v>5318.9316666666673</v>
      </c>
      <c r="AD222" s="76">
        <f t="shared" si="231"/>
        <v>0</v>
      </c>
      <c r="AE222" s="76">
        <f t="shared" si="232"/>
        <v>5318.9316666666673</v>
      </c>
      <c r="AF222" s="76">
        <f t="shared" si="233"/>
        <v>1329.7329166666668</v>
      </c>
      <c r="AG222" s="101">
        <f t="shared" si="221"/>
        <v>664.86645833333341</v>
      </c>
      <c r="AH222" s="76">
        <f t="shared" si="234"/>
        <v>196.63333333333333</v>
      </c>
      <c r="AI222" s="76">
        <f t="shared" si="235"/>
        <v>7510.1643750000003</v>
      </c>
      <c r="AJ222" s="100"/>
      <c r="AK222" s="100"/>
      <c r="AL222" s="100"/>
      <c r="AM222" s="99"/>
      <c r="AN222" s="78">
        <f t="shared" si="246"/>
        <v>0</v>
      </c>
      <c r="AO222" s="99"/>
      <c r="AP222" s="78">
        <f t="shared" si="247"/>
        <v>0</v>
      </c>
      <c r="AQ222" s="78">
        <f t="shared" si="241"/>
        <v>0</v>
      </c>
      <c r="AR222" s="78">
        <f t="shared" si="217"/>
        <v>0</v>
      </c>
      <c r="AS222" s="99"/>
      <c r="AT222" s="78">
        <f t="shared" si="248"/>
        <v>0</v>
      </c>
      <c r="AU222" s="99"/>
      <c r="AV222" s="78">
        <f t="shared" si="249"/>
        <v>0</v>
      </c>
      <c r="AW222" s="77">
        <f t="shared" si="250"/>
        <v>0</v>
      </c>
      <c r="AX222" s="78">
        <f t="shared" si="251"/>
        <v>0</v>
      </c>
      <c r="AY222" s="77">
        <f t="shared" si="252"/>
        <v>0</v>
      </c>
      <c r="AZ222" s="78">
        <f t="shared" si="253"/>
        <v>0</v>
      </c>
      <c r="BA222" s="100"/>
      <c r="BB222" s="177"/>
      <c r="BC222" s="177"/>
      <c r="BD222" s="177"/>
      <c r="BE222" s="78">
        <f t="shared" si="254"/>
        <v>0</v>
      </c>
      <c r="BF222" s="43"/>
      <c r="BG222" s="43"/>
      <c r="BH222" s="43"/>
      <c r="BI222" s="76">
        <f t="shared" si="255"/>
        <v>0</v>
      </c>
      <c r="BJ222" s="76"/>
      <c r="BK222" s="101">
        <f>(O222/18*BJ222)*30%</f>
        <v>0</v>
      </c>
      <c r="BL222" s="101"/>
      <c r="BM222" s="101">
        <f t="shared" si="256"/>
        <v>0</v>
      </c>
      <c r="BN222" s="76">
        <f t="shared" si="242"/>
        <v>1</v>
      </c>
      <c r="BO222" s="76">
        <f t="shared" si="243"/>
        <v>2659.4658333333336</v>
      </c>
      <c r="BP222" s="76"/>
      <c r="BQ222" s="101">
        <f t="shared" si="257"/>
        <v>0</v>
      </c>
      <c r="BR222" s="76">
        <f t="shared" si="258"/>
        <v>2659.4658333333336</v>
      </c>
      <c r="BS222" s="76">
        <f t="shared" si="236"/>
        <v>6180.4314583333344</v>
      </c>
      <c r="BT222" s="76">
        <f t="shared" si="237"/>
        <v>0</v>
      </c>
      <c r="BU222" s="76">
        <f t="shared" si="238"/>
        <v>3989.1987500000005</v>
      </c>
      <c r="BV222" s="76">
        <f t="shared" si="239"/>
        <v>10169.630208333334</v>
      </c>
      <c r="BW222" s="173">
        <f t="shared" si="240"/>
        <v>122035.5625</v>
      </c>
      <c r="BX222" s="3" t="s">
        <v>266</v>
      </c>
    </row>
    <row r="223" spans="1:77" s="2" customFormat="1" ht="19.5" customHeight="1" x14ac:dyDescent="0.3">
      <c r="A223" s="158">
        <v>31</v>
      </c>
      <c r="B223" s="48" t="s">
        <v>121</v>
      </c>
      <c r="C223" s="48" t="s">
        <v>261</v>
      </c>
      <c r="D223" s="43" t="s">
        <v>61</v>
      </c>
      <c r="E223" s="93" t="s">
        <v>123</v>
      </c>
      <c r="F223" s="86">
        <v>81</v>
      </c>
      <c r="G223" s="98">
        <v>43335</v>
      </c>
      <c r="H223" s="88">
        <v>45161</v>
      </c>
      <c r="I223" s="86" t="s">
        <v>192</v>
      </c>
      <c r="J223" s="43" t="s">
        <v>58</v>
      </c>
      <c r="K223" s="43" t="s">
        <v>64</v>
      </c>
      <c r="L223" s="89">
        <v>25.02</v>
      </c>
      <c r="M223" s="43">
        <v>5.41</v>
      </c>
      <c r="N223" s="75">
        <v>17697</v>
      </c>
      <c r="O223" s="76">
        <f t="shared" si="218"/>
        <v>95740.77</v>
      </c>
      <c r="P223" s="43"/>
      <c r="Q223" s="43"/>
      <c r="R223" s="43"/>
      <c r="S223" s="43"/>
      <c r="T223" s="43">
        <v>1</v>
      </c>
      <c r="U223" s="43"/>
      <c r="V223" s="70">
        <f t="shared" si="244"/>
        <v>0</v>
      </c>
      <c r="W223" s="70">
        <f t="shared" si="219"/>
        <v>1</v>
      </c>
      <c r="X223" s="70">
        <f t="shared" si="245"/>
        <v>0</v>
      </c>
      <c r="Y223" s="76">
        <f t="shared" si="226"/>
        <v>0</v>
      </c>
      <c r="Z223" s="76">
        <f t="shared" si="227"/>
        <v>0</v>
      </c>
      <c r="AA223" s="76">
        <f t="shared" si="228"/>
        <v>0</v>
      </c>
      <c r="AB223" s="76">
        <f t="shared" si="229"/>
        <v>0</v>
      </c>
      <c r="AC223" s="76">
        <f t="shared" si="230"/>
        <v>5318.9316666666673</v>
      </c>
      <c r="AD223" s="76">
        <f t="shared" si="231"/>
        <v>0</v>
      </c>
      <c r="AE223" s="76">
        <f t="shared" si="232"/>
        <v>5318.9316666666673</v>
      </c>
      <c r="AF223" s="76">
        <f t="shared" si="233"/>
        <v>1329.7329166666668</v>
      </c>
      <c r="AG223" s="76">
        <f t="shared" si="221"/>
        <v>664.86645833333341</v>
      </c>
      <c r="AH223" s="76">
        <f t="shared" si="234"/>
        <v>196.63333333333333</v>
      </c>
      <c r="AI223" s="76">
        <f t="shared" si="235"/>
        <v>7510.1643750000003</v>
      </c>
      <c r="AJ223" s="100"/>
      <c r="AK223" s="100"/>
      <c r="AL223" s="100"/>
      <c r="AM223" s="99"/>
      <c r="AN223" s="78">
        <f t="shared" si="246"/>
        <v>0</v>
      </c>
      <c r="AO223" s="99"/>
      <c r="AP223" s="78">
        <f t="shared" si="247"/>
        <v>0</v>
      </c>
      <c r="AQ223" s="78">
        <f t="shared" si="241"/>
        <v>0</v>
      </c>
      <c r="AR223" s="78">
        <f t="shared" si="217"/>
        <v>0</v>
      </c>
      <c r="AS223" s="99"/>
      <c r="AT223" s="78">
        <f t="shared" si="248"/>
        <v>0</v>
      </c>
      <c r="AU223" s="99"/>
      <c r="AV223" s="78">
        <f t="shared" si="249"/>
        <v>0</v>
      </c>
      <c r="AW223" s="77">
        <f t="shared" si="250"/>
        <v>0</v>
      </c>
      <c r="AX223" s="78">
        <f t="shared" si="251"/>
        <v>0</v>
      </c>
      <c r="AY223" s="77">
        <f t="shared" si="252"/>
        <v>0</v>
      </c>
      <c r="AZ223" s="78">
        <f t="shared" si="253"/>
        <v>0</v>
      </c>
      <c r="BA223" s="100"/>
      <c r="BB223" s="177"/>
      <c r="BC223" s="177"/>
      <c r="BD223" s="177"/>
      <c r="BE223" s="78">
        <f t="shared" si="254"/>
        <v>0</v>
      </c>
      <c r="BF223" s="43"/>
      <c r="BG223" s="43"/>
      <c r="BH223" s="43"/>
      <c r="BI223" s="76">
        <f t="shared" si="255"/>
        <v>0</v>
      </c>
      <c r="BJ223" s="101"/>
      <c r="BK223" s="101">
        <f>(O223/18*BJ223)*30%</f>
        <v>0</v>
      </c>
      <c r="BL223" s="101"/>
      <c r="BM223" s="101">
        <f t="shared" si="256"/>
        <v>0</v>
      </c>
      <c r="BN223" s="76">
        <f t="shared" si="242"/>
        <v>1</v>
      </c>
      <c r="BO223" s="76">
        <f t="shared" si="243"/>
        <v>2659.4658333333336</v>
      </c>
      <c r="BP223" s="76"/>
      <c r="BQ223" s="101">
        <f t="shared" si="257"/>
        <v>0</v>
      </c>
      <c r="BR223" s="76">
        <f t="shared" si="258"/>
        <v>2659.4658333333336</v>
      </c>
      <c r="BS223" s="76">
        <f t="shared" si="236"/>
        <v>6180.4314583333344</v>
      </c>
      <c r="BT223" s="76">
        <f t="shared" si="237"/>
        <v>0</v>
      </c>
      <c r="BU223" s="76">
        <f t="shared" si="238"/>
        <v>3989.1987500000005</v>
      </c>
      <c r="BV223" s="76">
        <f t="shared" si="239"/>
        <v>10169.630208333334</v>
      </c>
      <c r="BW223" s="173">
        <f t="shared" si="240"/>
        <v>122035.5625</v>
      </c>
      <c r="BX223" s="3" t="s">
        <v>266</v>
      </c>
    </row>
    <row r="224" spans="1:77" s="2" customFormat="1" ht="19.5" customHeight="1" x14ac:dyDescent="0.3">
      <c r="A224" s="68">
        <v>32</v>
      </c>
      <c r="B224" s="48" t="s">
        <v>121</v>
      </c>
      <c r="C224" s="48" t="s">
        <v>130</v>
      </c>
      <c r="D224" s="43" t="s">
        <v>61</v>
      </c>
      <c r="E224" s="93" t="s">
        <v>123</v>
      </c>
      <c r="F224" s="86">
        <v>81</v>
      </c>
      <c r="G224" s="98">
        <v>43335</v>
      </c>
      <c r="H224" s="88">
        <v>45161</v>
      </c>
      <c r="I224" s="86" t="s">
        <v>192</v>
      </c>
      <c r="J224" s="43" t="s">
        <v>58</v>
      </c>
      <c r="K224" s="43" t="s">
        <v>64</v>
      </c>
      <c r="L224" s="89">
        <v>25.02</v>
      </c>
      <c r="M224" s="43">
        <v>5.41</v>
      </c>
      <c r="N224" s="108">
        <v>17697</v>
      </c>
      <c r="O224" s="76">
        <f t="shared" si="218"/>
        <v>95740.77</v>
      </c>
      <c r="P224" s="43">
        <v>0</v>
      </c>
      <c r="Q224" s="43"/>
      <c r="R224" s="43"/>
      <c r="S224" s="43">
        <v>0</v>
      </c>
      <c r="T224" s="43">
        <v>2</v>
      </c>
      <c r="U224" s="43"/>
      <c r="V224" s="70">
        <f t="shared" si="244"/>
        <v>0</v>
      </c>
      <c r="W224" s="70">
        <f t="shared" si="219"/>
        <v>2</v>
      </c>
      <c r="X224" s="70">
        <f t="shared" si="245"/>
        <v>0</v>
      </c>
      <c r="Y224" s="76">
        <f t="shared" si="226"/>
        <v>0</v>
      </c>
      <c r="Z224" s="76">
        <f t="shared" si="227"/>
        <v>0</v>
      </c>
      <c r="AA224" s="76">
        <f t="shared" si="228"/>
        <v>0</v>
      </c>
      <c r="AB224" s="76">
        <f t="shared" si="229"/>
        <v>0</v>
      </c>
      <c r="AC224" s="76">
        <f t="shared" si="230"/>
        <v>10637.863333333335</v>
      </c>
      <c r="AD224" s="76">
        <f t="shared" si="231"/>
        <v>0</v>
      </c>
      <c r="AE224" s="76">
        <f t="shared" si="232"/>
        <v>10637.863333333335</v>
      </c>
      <c r="AF224" s="76">
        <f t="shared" si="233"/>
        <v>2659.4658333333336</v>
      </c>
      <c r="AG224" s="101">
        <f t="shared" si="221"/>
        <v>1329.7329166666668</v>
      </c>
      <c r="AH224" s="76">
        <f t="shared" si="234"/>
        <v>393.26666666666665</v>
      </c>
      <c r="AI224" s="76">
        <f t="shared" si="235"/>
        <v>15020.328750000001</v>
      </c>
      <c r="AJ224" s="100"/>
      <c r="AK224" s="100"/>
      <c r="AL224" s="100"/>
      <c r="AM224" s="99"/>
      <c r="AN224" s="78">
        <f t="shared" si="246"/>
        <v>0</v>
      </c>
      <c r="AO224" s="99"/>
      <c r="AP224" s="78">
        <f t="shared" si="247"/>
        <v>0</v>
      </c>
      <c r="AQ224" s="78">
        <f t="shared" si="241"/>
        <v>0</v>
      </c>
      <c r="AR224" s="78">
        <f t="shared" si="217"/>
        <v>0</v>
      </c>
      <c r="AS224" s="99"/>
      <c r="AT224" s="78">
        <f t="shared" si="248"/>
        <v>0</v>
      </c>
      <c r="AU224" s="99"/>
      <c r="AV224" s="78">
        <f t="shared" si="249"/>
        <v>0</v>
      </c>
      <c r="AW224" s="77">
        <f t="shared" si="250"/>
        <v>0</v>
      </c>
      <c r="AX224" s="78">
        <f t="shared" si="251"/>
        <v>0</v>
      </c>
      <c r="AY224" s="77">
        <f t="shared" si="252"/>
        <v>0</v>
      </c>
      <c r="AZ224" s="78">
        <f t="shared" si="253"/>
        <v>0</v>
      </c>
      <c r="BA224" s="100"/>
      <c r="BB224" s="177"/>
      <c r="BC224" s="177"/>
      <c r="BD224" s="177"/>
      <c r="BE224" s="78">
        <f t="shared" si="254"/>
        <v>0</v>
      </c>
      <c r="BF224" s="43"/>
      <c r="BG224" s="43"/>
      <c r="BH224" s="43"/>
      <c r="BI224" s="76">
        <f t="shared" si="255"/>
        <v>0</v>
      </c>
      <c r="BJ224" s="101"/>
      <c r="BK224" s="101">
        <f>(O224/18*BJ224)*30%</f>
        <v>0</v>
      </c>
      <c r="BL224" s="101"/>
      <c r="BM224" s="101">
        <f t="shared" si="256"/>
        <v>0</v>
      </c>
      <c r="BN224" s="76">
        <f t="shared" si="242"/>
        <v>2</v>
      </c>
      <c r="BO224" s="76">
        <f t="shared" si="243"/>
        <v>5318.9316666666673</v>
      </c>
      <c r="BP224" s="76"/>
      <c r="BQ224" s="101">
        <f t="shared" si="257"/>
        <v>0</v>
      </c>
      <c r="BR224" s="76">
        <f t="shared" si="258"/>
        <v>5318.9316666666673</v>
      </c>
      <c r="BS224" s="76">
        <f t="shared" si="236"/>
        <v>12360.862916666669</v>
      </c>
      <c r="BT224" s="76">
        <f t="shared" si="237"/>
        <v>0</v>
      </c>
      <c r="BU224" s="76">
        <f t="shared" si="238"/>
        <v>7978.3975000000009</v>
      </c>
      <c r="BV224" s="76">
        <f t="shared" si="239"/>
        <v>20339.260416666668</v>
      </c>
      <c r="BW224" s="173">
        <f t="shared" si="240"/>
        <v>244071.125</v>
      </c>
      <c r="BX224" s="3" t="s">
        <v>266</v>
      </c>
    </row>
    <row r="225" spans="1:76" s="3" customFormat="1" ht="19.5" customHeight="1" x14ac:dyDescent="0.3">
      <c r="A225" s="158">
        <v>33</v>
      </c>
      <c r="B225" s="48" t="s">
        <v>268</v>
      </c>
      <c r="C225" s="48" t="s">
        <v>385</v>
      </c>
      <c r="D225" s="43" t="s">
        <v>178</v>
      </c>
      <c r="E225" s="108" t="s">
        <v>299</v>
      </c>
      <c r="F225" s="86"/>
      <c r="G225" s="87"/>
      <c r="H225" s="87"/>
      <c r="I225" s="86"/>
      <c r="J225" s="43" t="s">
        <v>65</v>
      </c>
      <c r="K225" s="43" t="s">
        <v>62</v>
      </c>
      <c r="L225" s="89">
        <v>3</v>
      </c>
      <c r="M225" s="43">
        <v>4.2300000000000004</v>
      </c>
      <c r="N225" s="75">
        <v>17697</v>
      </c>
      <c r="O225" s="76">
        <f t="shared" si="218"/>
        <v>74858.310000000012</v>
      </c>
      <c r="P225" s="43">
        <v>17</v>
      </c>
      <c r="Q225" s="43"/>
      <c r="R225" s="43"/>
      <c r="S225" s="43"/>
      <c r="T225" s="26"/>
      <c r="U225" s="43"/>
      <c r="V225" s="70">
        <f t="shared" si="244"/>
        <v>17</v>
      </c>
      <c r="W225" s="70">
        <f t="shared" si="219"/>
        <v>0</v>
      </c>
      <c r="X225" s="70">
        <f t="shared" si="245"/>
        <v>0</v>
      </c>
      <c r="Y225" s="76">
        <f t="shared" si="226"/>
        <v>70699.515000000014</v>
      </c>
      <c r="Z225" s="76">
        <f t="shared" si="227"/>
        <v>0</v>
      </c>
      <c r="AA225" s="76">
        <f t="shared" si="228"/>
        <v>0</v>
      </c>
      <c r="AB225" s="76">
        <f t="shared" si="229"/>
        <v>0</v>
      </c>
      <c r="AC225" s="76">
        <f t="shared" si="230"/>
        <v>0</v>
      </c>
      <c r="AD225" s="76">
        <f t="shared" si="231"/>
        <v>0</v>
      </c>
      <c r="AE225" s="76">
        <f t="shared" si="232"/>
        <v>70699.515000000014</v>
      </c>
      <c r="AF225" s="76">
        <f t="shared" si="233"/>
        <v>17674.878750000003</v>
      </c>
      <c r="AG225" s="76">
        <f t="shared" si="221"/>
        <v>8837.4393750000017</v>
      </c>
      <c r="AH225" s="76">
        <f t="shared" si="234"/>
        <v>0</v>
      </c>
      <c r="AI225" s="76">
        <f t="shared" si="235"/>
        <v>97211.833125000019</v>
      </c>
      <c r="AJ225" s="82"/>
      <c r="AK225" s="82"/>
      <c r="AL225" s="82"/>
      <c r="AM225" s="99">
        <v>17</v>
      </c>
      <c r="AN225" s="78">
        <f t="shared" si="246"/>
        <v>6685.5333333333328</v>
      </c>
      <c r="AO225" s="99"/>
      <c r="AP225" s="78">
        <f t="shared" si="247"/>
        <v>0</v>
      </c>
      <c r="AQ225" s="78">
        <f t="shared" si="241"/>
        <v>17</v>
      </c>
      <c r="AR225" s="78">
        <f t="shared" si="217"/>
        <v>6685.5333333333328</v>
      </c>
      <c r="AS225" s="99"/>
      <c r="AT225" s="78">
        <f t="shared" si="248"/>
        <v>0</v>
      </c>
      <c r="AU225" s="99"/>
      <c r="AV225" s="78">
        <f t="shared" si="249"/>
        <v>0</v>
      </c>
      <c r="AW225" s="77">
        <f t="shared" si="250"/>
        <v>0</v>
      </c>
      <c r="AX225" s="78">
        <f t="shared" si="251"/>
        <v>0</v>
      </c>
      <c r="AY225" s="77">
        <f t="shared" si="252"/>
        <v>17</v>
      </c>
      <c r="AZ225" s="78">
        <f t="shared" si="253"/>
        <v>6685.5333333333328</v>
      </c>
      <c r="BA225" s="100" t="s">
        <v>197</v>
      </c>
      <c r="BB225" s="177">
        <v>1</v>
      </c>
      <c r="BC225" s="177"/>
      <c r="BD225" s="177"/>
      <c r="BE225" s="78">
        <f t="shared" si="254"/>
        <v>8848.5</v>
      </c>
      <c r="BF225" s="43"/>
      <c r="BG225" s="43"/>
      <c r="BH225" s="43"/>
      <c r="BI225" s="76">
        <f t="shared" si="255"/>
        <v>0</v>
      </c>
      <c r="BJ225" s="76">
        <f t="shared" ref="BJ225:BJ231" si="259">V225+W225+X225</f>
        <v>17</v>
      </c>
      <c r="BK225" s="76">
        <f t="shared" ref="BK225:BK231" si="260">(O225/18*BJ225)*1.25*30%</f>
        <v>26512.318125000005</v>
      </c>
      <c r="BL225" s="101"/>
      <c r="BM225" s="101">
        <f t="shared" si="256"/>
        <v>0</v>
      </c>
      <c r="BN225" s="76"/>
      <c r="BO225" s="76"/>
      <c r="BP225" s="101"/>
      <c r="BQ225" s="101">
        <f t="shared" si="257"/>
        <v>0</v>
      </c>
      <c r="BR225" s="76">
        <f t="shared" si="258"/>
        <v>42046.351458333338</v>
      </c>
      <c r="BS225" s="76">
        <f t="shared" si="236"/>
        <v>79536.954375000016</v>
      </c>
      <c r="BT225" s="76">
        <f t="shared" si="237"/>
        <v>42046.351458333338</v>
      </c>
      <c r="BU225" s="76">
        <f t="shared" si="238"/>
        <v>17674.878750000003</v>
      </c>
      <c r="BV225" s="76">
        <f t="shared" si="239"/>
        <v>139258.18458333335</v>
      </c>
      <c r="BW225" s="173">
        <f t="shared" si="240"/>
        <v>1671098.2150000003</v>
      </c>
      <c r="BX225" s="2"/>
    </row>
    <row r="226" spans="1:76" s="3" customFormat="1" ht="19.5" customHeight="1" x14ac:dyDescent="0.3">
      <c r="A226" s="68">
        <v>34</v>
      </c>
      <c r="B226" s="48" t="s">
        <v>268</v>
      </c>
      <c r="C226" s="48" t="s">
        <v>428</v>
      </c>
      <c r="D226" s="43" t="s">
        <v>178</v>
      </c>
      <c r="E226" s="108" t="s">
        <v>299</v>
      </c>
      <c r="F226" s="86"/>
      <c r="G226" s="87"/>
      <c r="H226" s="87"/>
      <c r="I226" s="86"/>
      <c r="J226" s="43" t="s">
        <v>65</v>
      </c>
      <c r="K226" s="43" t="s">
        <v>62</v>
      </c>
      <c r="L226" s="89">
        <v>3</v>
      </c>
      <c r="M226" s="43">
        <v>4.2300000000000004</v>
      </c>
      <c r="N226" s="108">
        <v>17697</v>
      </c>
      <c r="O226" s="76">
        <f t="shared" si="218"/>
        <v>74858.310000000012</v>
      </c>
      <c r="P226" s="43"/>
      <c r="Q226" s="43">
        <v>2</v>
      </c>
      <c r="R226" s="43"/>
      <c r="S226" s="43"/>
      <c r="T226" s="26"/>
      <c r="U226" s="43"/>
      <c r="V226" s="70">
        <f t="shared" si="244"/>
        <v>0</v>
      </c>
      <c r="W226" s="70">
        <f t="shared" si="219"/>
        <v>2</v>
      </c>
      <c r="X226" s="70">
        <f t="shared" si="245"/>
        <v>0</v>
      </c>
      <c r="Y226" s="76">
        <f t="shared" si="226"/>
        <v>0</v>
      </c>
      <c r="Z226" s="76">
        <f t="shared" si="227"/>
        <v>8317.590000000002</v>
      </c>
      <c r="AA226" s="76">
        <f t="shared" si="228"/>
        <v>0</v>
      </c>
      <c r="AB226" s="76">
        <f t="shared" si="229"/>
        <v>0</v>
      </c>
      <c r="AC226" s="76">
        <f t="shared" si="230"/>
        <v>0</v>
      </c>
      <c r="AD226" s="76">
        <f t="shared" si="231"/>
        <v>0</v>
      </c>
      <c r="AE226" s="76">
        <f t="shared" si="232"/>
        <v>8317.590000000002</v>
      </c>
      <c r="AF226" s="76">
        <f t="shared" si="233"/>
        <v>2079.3975000000005</v>
      </c>
      <c r="AG226" s="76">
        <f t="shared" si="221"/>
        <v>1039.6987500000002</v>
      </c>
      <c r="AH226" s="76">
        <f t="shared" si="234"/>
        <v>0</v>
      </c>
      <c r="AI226" s="76">
        <f t="shared" si="235"/>
        <v>11436.686250000002</v>
      </c>
      <c r="AJ226" s="100"/>
      <c r="AK226" s="100"/>
      <c r="AL226" s="100"/>
      <c r="AM226" s="100"/>
      <c r="AN226" s="78">
        <f t="shared" si="246"/>
        <v>0</v>
      </c>
      <c r="AO226" s="99"/>
      <c r="AP226" s="78">
        <f t="shared" si="247"/>
        <v>0</v>
      </c>
      <c r="AQ226" s="78"/>
      <c r="AR226" s="78">
        <f t="shared" si="217"/>
        <v>0</v>
      </c>
      <c r="AS226" s="99"/>
      <c r="AT226" s="78">
        <f t="shared" si="248"/>
        <v>0</v>
      </c>
      <c r="AU226" s="99"/>
      <c r="AV226" s="78">
        <f t="shared" si="249"/>
        <v>0</v>
      </c>
      <c r="AW226" s="77">
        <f t="shared" si="250"/>
        <v>0</v>
      </c>
      <c r="AX226" s="78">
        <f t="shared" si="251"/>
        <v>0</v>
      </c>
      <c r="AY226" s="77">
        <f t="shared" si="252"/>
        <v>0</v>
      </c>
      <c r="AZ226" s="78">
        <f t="shared" si="253"/>
        <v>0</v>
      </c>
      <c r="BA226" s="100"/>
      <c r="BB226" s="177"/>
      <c r="BC226" s="177"/>
      <c r="BD226" s="177"/>
      <c r="BE226" s="78">
        <f t="shared" si="254"/>
        <v>0</v>
      </c>
      <c r="BF226" s="43"/>
      <c r="BG226" s="43"/>
      <c r="BH226" s="43"/>
      <c r="BI226" s="76">
        <f t="shared" si="255"/>
        <v>0</v>
      </c>
      <c r="BJ226" s="101">
        <f t="shared" si="259"/>
        <v>2</v>
      </c>
      <c r="BK226" s="101">
        <f t="shared" si="260"/>
        <v>3119.096250000001</v>
      </c>
      <c r="BL226" s="101"/>
      <c r="BM226" s="101">
        <f t="shared" si="256"/>
        <v>0</v>
      </c>
      <c r="BN226" s="76"/>
      <c r="BO226" s="76"/>
      <c r="BP226" s="76">
        <v>2</v>
      </c>
      <c r="BQ226" s="101">
        <f t="shared" si="257"/>
        <v>786.55555555555554</v>
      </c>
      <c r="BR226" s="76">
        <f t="shared" si="258"/>
        <v>3905.6518055555566</v>
      </c>
      <c r="BS226" s="76">
        <f t="shared" si="236"/>
        <v>10143.844305555556</v>
      </c>
      <c r="BT226" s="76">
        <f t="shared" si="237"/>
        <v>3119.096250000001</v>
      </c>
      <c r="BU226" s="76">
        <f t="shared" si="238"/>
        <v>2079.3975000000005</v>
      </c>
      <c r="BV226" s="76">
        <f t="shared" si="239"/>
        <v>15342.33805555556</v>
      </c>
      <c r="BW226" s="173">
        <f t="shared" si="240"/>
        <v>184108.0566666667</v>
      </c>
      <c r="BX226" s="136"/>
    </row>
    <row r="227" spans="1:76" s="3" customFormat="1" ht="19.5" customHeight="1" x14ac:dyDescent="0.3">
      <c r="A227" s="158">
        <v>35</v>
      </c>
      <c r="B227" s="48" t="s">
        <v>359</v>
      </c>
      <c r="C227" s="48" t="s">
        <v>231</v>
      </c>
      <c r="D227" s="43" t="s">
        <v>178</v>
      </c>
      <c r="E227" s="108" t="s">
        <v>299</v>
      </c>
      <c r="F227" s="86"/>
      <c r="G227" s="87"/>
      <c r="H227" s="87"/>
      <c r="I227" s="86"/>
      <c r="J227" s="43" t="s">
        <v>65</v>
      </c>
      <c r="K227" s="43" t="s">
        <v>62</v>
      </c>
      <c r="L227" s="89">
        <v>3</v>
      </c>
      <c r="M227" s="43">
        <v>4.2300000000000004</v>
      </c>
      <c r="N227" s="108">
        <v>17697</v>
      </c>
      <c r="O227" s="76">
        <f t="shared" si="218"/>
        <v>74858.310000000012</v>
      </c>
      <c r="P227" s="43">
        <v>1</v>
      </c>
      <c r="Q227" s="43"/>
      <c r="R227" s="43"/>
      <c r="S227" s="43"/>
      <c r="T227" s="43"/>
      <c r="U227" s="43"/>
      <c r="V227" s="70">
        <f t="shared" si="244"/>
        <v>1</v>
      </c>
      <c r="W227" s="70">
        <f t="shared" si="219"/>
        <v>0</v>
      </c>
      <c r="X227" s="70">
        <f t="shared" si="245"/>
        <v>0</v>
      </c>
      <c r="Y227" s="76">
        <f t="shared" si="226"/>
        <v>4158.795000000001</v>
      </c>
      <c r="Z227" s="76">
        <f t="shared" si="227"/>
        <v>0</v>
      </c>
      <c r="AA227" s="76">
        <f t="shared" si="228"/>
        <v>0</v>
      </c>
      <c r="AB227" s="76">
        <f t="shared" si="229"/>
        <v>0</v>
      </c>
      <c r="AC227" s="76">
        <f t="shared" si="230"/>
        <v>0</v>
      </c>
      <c r="AD227" s="76">
        <f t="shared" si="231"/>
        <v>0</v>
      </c>
      <c r="AE227" s="76">
        <f t="shared" si="232"/>
        <v>4158.795000000001</v>
      </c>
      <c r="AF227" s="76">
        <f t="shared" si="233"/>
        <v>1039.6987500000002</v>
      </c>
      <c r="AG227" s="101">
        <f t="shared" si="221"/>
        <v>519.84937500000012</v>
      </c>
      <c r="AH227" s="76">
        <f t="shared" si="234"/>
        <v>0</v>
      </c>
      <c r="AI227" s="76">
        <f t="shared" si="235"/>
        <v>5718.3431250000012</v>
      </c>
      <c r="AJ227" s="100"/>
      <c r="AK227" s="100"/>
      <c r="AL227" s="100"/>
      <c r="AM227" s="99"/>
      <c r="AN227" s="78">
        <f t="shared" si="246"/>
        <v>0</v>
      </c>
      <c r="AO227" s="99"/>
      <c r="AP227" s="78">
        <f t="shared" si="247"/>
        <v>0</v>
      </c>
      <c r="AQ227" s="78">
        <f>AM227+AO227</f>
        <v>0</v>
      </c>
      <c r="AR227" s="78">
        <f t="shared" si="217"/>
        <v>0</v>
      </c>
      <c r="AS227" s="99"/>
      <c r="AT227" s="78">
        <f t="shared" si="248"/>
        <v>0</v>
      </c>
      <c r="AU227" s="99"/>
      <c r="AV227" s="78">
        <f t="shared" si="249"/>
        <v>0</v>
      </c>
      <c r="AW227" s="77">
        <f t="shared" si="250"/>
        <v>0</v>
      </c>
      <c r="AX227" s="78">
        <f t="shared" si="251"/>
        <v>0</v>
      </c>
      <c r="AY227" s="77">
        <f t="shared" si="252"/>
        <v>0</v>
      </c>
      <c r="AZ227" s="78">
        <f t="shared" si="253"/>
        <v>0</v>
      </c>
      <c r="BA227" s="100"/>
      <c r="BB227" s="177"/>
      <c r="BC227" s="177"/>
      <c r="BD227" s="177"/>
      <c r="BE227" s="78">
        <f t="shared" si="254"/>
        <v>0</v>
      </c>
      <c r="BF227" s="43"/>
      <c r="BG227" s="43"/>
      <c r="BH227" s="43"/>
      <c r="BI227" s="76">
        <f t="shared" si="255"/>
        <v>0</v>
      </c>
      <c r="BJ227" s="76">
        <f t="shared" si="259"/>
        <v>1</v>
      </c>
      <c r="BK227" s="76">
        <f t="shared" si="260"/>
        <v>1559.5481250000005</v>
      </c>
      <c r="BL227" s="101"/>
      <c r="BM227" s="101">
        <f t="shared" si="256"/>
        <v>0</v>
      </c>
      <c r="BN227" s="76"/>
      <c r="BO227" s="76"/>
      <c r="BP227" s="101"/>
      <c r="BQ227" s="101">
        <f t="shared" si="257"/>
        <v>0</v>
      </c>
      <c r="BR227" s="76">
        <f t="shared" si="258"/>
        <v>1559.5481250000005</v>
      </c>
      <c r="BS227" s="76">
        <f t="shared" si="236"/>
        <v>4678.6443750000008</v>
      </c>
      <c r="BT227" s="76">
        <f t="shared" si="237"/>
        <v>1559.5481250000005</v>
      </c>
      <c r="BU227" s="76">
        <f t="shared" si="238"/>
        <v>1039.6987500000002</v>
      </c>
      <c r="BV227" s="76">
        <f t="shared" si="239"/>
        <v>7277.8912500000015</v>
      </c>
      <c r="BW227" s="173">
        <f t="shared" si="240"/>
        <v>87334.695000000022</v>
      </c>
      <c r="BX227" s="2"/>
    </row>
    <row r="228" spans="1:76" s="3" customFormat="1" ht="19.5" customHeight="1" x14ac:dyDescent="0.3">
      <c r="A228" s="68">
        <v>36</v>
      </c>
      <c r="B228" s="48" t="s">
        <v>420</v>
      </c>
      <c r="C228" s="48" t="s">
        <v>222</v>
      </c>
      <c r="D228" s="43" t="s">
        <v>178</v>
      </c>
      <c r="E228" s="108" t="s">
        <v>299</v>
      </c>
      <c r="F228" s="86"/>
      <c r="G228" s="87"/>
      <c r="H228" s="87"/>
      <c r="I228" s="86"/>
      <c r="J228" s="43" t="s">
        <v>65</v>
      </c>
      <c r="K228" s="43" t="s">
        <v>62</v>
      </c>
      <c r="L228" s="89">
        <v>3</v>
      </c>
      <c r="M228" s="43">
        <v>4.2300000000000004</v>
      </c>
      <c r="N228" s="108">
        <v>17697</v>
      </c>
      <c r="O228" s="76">
        <f t="shared" ref="O228:O235" si="261">N228*M228</f>
        <v>74858.310000000012</v>
      </c>
      <c r="P228" s="43">
        <v>1</v>
      </c>
      <c r="Q228" s="43"/>
      <c r="R228" s="43"/>
      <c r="S228" s="43"/>
      <c r="T228" s="43"/>
      <c r="U228" s="43"/>
      <c r="V228" s="70">
        <f t="shared" si="244"/>
        <v>1</v>
      </c>
      <c r="W228" s="70">
        <f t="shared" ref="W228:W235" si="262">SUM(Q228+T228)</f>
        <v>0</v>
      </c>
      <c r="X228" s="70">
        <f t="shared" si="245"/>
        <v>0</v>
      </c>
      <c r="Y228" s="76">
        <f t="shared" si="226"/>
        <v>4158.795000000001</v>
      </c>
      <c r="Z228" s="76">
        <f t="shared" si="227"/>
        <v>0</v>
      </c>
      <c r="AA228" s="76">
        <f t="shared" si="228"/>
        <v>0</v>
      </c>
      <c r="AB228" s="76">
        <f t="shared" si="229"/>
        <v>0</v>
      </c>
      <c r="AC228" s="76">
        <f t="shared" si="230"/>
        <v>0</v>
      </c>
      <c r="AD228" s="76">
        <f t="shared" si="231"/>
        <v>0</v>
      </c>
      <c r="AE228" s="76">
        <f t="shared" si="232"/>
        <v>4158.795000000001</v>
      </c>
      <c r="AF228" s="76">
        <f t="shared" si="233"/>
        <v>1039.6987500000002</v>
      </c>
      <c r="AG228" s="101">
        <f t="shared" si="221"/>
        <v>519.84937500000012</v>
      </c>
      <c r="AH228" s="76">
        <f t="shared" si="234"/>
        <v>0</v>
      </c>
      <c r="AI228" s="76">
        <f t="shared" si="235"/>
        <v>5718.3431250000012</v>
      </c>
      <c r="AJ228" s="100"/>
      <c r="AK228" s="100"/>
      <c r="AL228" s="100"/>
      <c r="AM228" s="99"/>
      <c r="AN228" s="78">
        <f t="shared" si="246"/>
        <v>0</v>
      </c>
      <c r="AO228" s="99"/>
      <c r="AP228" s="78">
        <f t="shared" si="247"/>
        <v>0</v>
      </c>
      <c r="AQ228" s="78">
        <f>AM228+AO228</f>
        <v>0</v>
      </c>
      <c r="AR228" s="78">
        <f t="shared" si="217"/>
        <v>0</v>
      </c>
      <c r="AS228" s="99"/>
      <c r="AT228" s="78">
        <f t="shared" si="248"/>
        <v>0</v>
      </c>
      <c r="AU228" s="99"/>
      <c r="AV228" s="78">
        <f t="shared" si="249"/>
        <v>0</v>
      </c>
      <c r="AW228" s="77">
        <f t="shared" si="250"/>
        <v>0</v>
      </c>
      <c r="AX228" s="78">
        <f t="shared" si="251"/>
        <v>0</v>
      </c>
      <c r="AY228" s="77">
        <f t="shared" si="252"/>
        <v>0</v>
      </c>
      <c r="AZ228" s="78">
        <f t="shared" si="253"/>
        <v>0</v>
      </c>
      <c r="BA228" s="100"/>
      <c r="BB228" s="177"/>
      <c r="BC228" s="177"/>
      <c r="BD228" s="177"/>
      <c r="BE228" s="78">
        <f t="shared" si="254"/>
        <v>0</v>
      </c>
      <c r="BF228" s="43"/>
      <c r="BG228" s="43"/>
      <c r="BH228" s="43"/>
      <c r="BI228" s="76">
        <f t="shared" si="255"/>
        <v>0</v>
      </c>
      <c r="BJ228" s="76">
        <f t="shared" si="259"/>
        <v>1</v>
      </c>
      <c r="BK228" s="76">
        <f t="shared" si="260"/>
        <v>1559.5481250000005</v>
      </c>
      <c r="BL228" s="101"/>
      <c r="BM228" s="101">
        <f t="shared" si="256"/>
        <v>0</v>
      </c>
      <c r="BN228" s="76"/>
      <c r="BO228" s="76"/>
      <c r="BP228" s="101"/>
      <c r="BQ228" s="101">
        <f t="shared" si="257"/>
        <v>0</v>
      </c>
      <c r="BR228" s="76">
        <f t="shared" si="258"/>
        <v>1559.5481250000005</v>
      </c>
      <c r="BS228" s="76">
        <f t="shared" si="236"/>
        <v>4678.6443750000008</v>
      </c>
      <c r="BT228" s="76">
        <f t="shared" si="237"/>
        <v>1559.5481250000005</v>
      </c>
      <c r="BU228" s="76">
        <f t="shared" si="238"/>
        <v>1039.6987500000002</v>
      </c>
      <c r="BV228" s="76">
        <f t="shared" si="239"/>
        <v>7277.8912500000015</v>
      </c>
      <c r="BW228" s="173">
        <f t="shared" si="240"/>
        <v>87334.695000000022</v>
      </c>
      <c r="BX228" s="133"/>
    </row>
    <row r="229" spans="1:76" s="3" customFormat="1" ht="19.5" customHeight="1" x14ac:dyDescent="0.3">
      <c r="A229" s="158">
        <v>37</v>
      </c>
      <c r="B229" s="48" t="s">
        <v>173</v>
      </c>
      <c r="C229" s="48" t="s">
        <v>166</v>
      </c>
      <c r="D229" s="43" t="s">
        <v>61</v>
      </c>
      <c r="E229" s="108" t="s">
        <v>307</v>
      </c>
      <c r="F229" s="86">
        <v>53</v>
      </c>
      <c r="G229" s="87">
        <v>42608</v>
      </c>
      <c r="H229" s="87">
        <v>44434</v>
      </c>
      <c r="I229" s="86" t="s">
        <v>185</v>
      </c>
      <c r="J229" s="43" t="s">
        <v>71</v>
      </c>
      <c r="K229" s="43" t="s">
        <v>72</v>
      </c>
      <c r="L229" s="89">
        <v>24</v>
      </c>
      <c r="M229" s="43">
        <v>5.12</v>
      </c>
      <c r="N229" s="75">
        <v>17697</v>
      </c>
      <c r="O229" s="76">
        <f t="shared" si="261"/>
        <v>90608.639999999999</v>
      </c>
      <c r="P229" s="43"/>
      <c r="Q229" s="43"/>
      <c r="R229" s="43"/>
      <c r="S229" s="43">
        <v>15</v>
      </c>
      <c r="T229" s="43"/>
      <c r="U229" s="43"/>
      <c r="V229" s="70">
        <f t="shared" si="244"/>
        <v>15</v>
      </c>
      <c r="W229" s="70">
        <f t="shared" si="262"/>
        <v>0</v>
      </c>
      <c r="X229" s="70">
        <f t="shared" si="245"/>
        <v>0</v>
      </c>
      <c r="Y229" s="76">
        <f t="shared" si="226"/>
        <v>0</v>
      </c>
      <c r="Z229" s="76">
        <f t="shared" si="227"/>
        <v>0</v>
      </c>
      <c r="AA229" s="76">
        <f t="shared" si="228"/>
        <v>0</v>
      </c>
      <c r="AB229" s="76">
        <f t="shared" si="229"/>
        <v>75507.199999999997</v>
      </c>
      <c r="AC229" s="76">
        <f t="shared" si="230"/>
        <v>0</v>
      </c>
      <c r="AD229" s="76">
        <f t="shared" si="231"/>
        <v>0</v>
      </c>
      <c r="AE229" s="76">
        <f t="shared" si="232"/>
        <v>75507.199999999997</v>
      </c>
      <c r="AF229" s="76">
        <f t="shared" si="233"/>
        <v>18876.8</v>
      </c>
      <c r="AG229" s="76">
        <f t="shared" si="221"/>
        <v>9438.4</v>
      </c>
      <c r="AH229" s="76">
        <f t="shared" si="234"/>
        <v>2949.5</v>
      </c>
      <c r="AI229" s="76">
        <f t="shared" si="235"/>
        <v>106771.9</v>
      </c>
      <c r="AJ229" s="82"/>
      <c r="AK229" s="82"/>
      <c r="AL229" s="82"/>
      <c r="AM229" s="99">
        <v>15</v>
      </c>
      <c r="AN229" s="78">
        <f t="shared" si="246"/>
        <v>5899</v>
      </c>
      <c r="AO229" s="99"/>
      <c r="AP229" s="78">
        <f t="shared" si="247"/>
        <v>0</v>
      </c>
      <c r="AQ229" s="78">
        <f>AM229+AO229</f>
        <v>15</v>
      </c>
      <c r="AR229" s="78">
        <f t="shared" si="217"/>
        <v>5899</v>
      </c>
      <c r="AS229" s="99"/>
      <c r="AT229" s="78">
        <f t="shared" si="248"/>
        <v>0</v>
      </c>
      <c r="AU229" s="99"/>
      <c r="AV229" s="78">
        <f t="shared" si="249"/>
        <v>0</v>
      </c>
      <c r="AW229" s="77">
        <f t="shared" si="250"/>
        <v>0</v>
      </c>
      <c r="AX229" s="78">
        <f t="shared" si="251"/>
        <v>0</v>
      </c>
      <c r="AY229" s="77">
        <f t="shared" si="252"/>
        <v>15</v>
      </c>
      <c r="AZ229" s="78">
        <f t="shared" si="253"/>
        <v>5899</v>
      </c>
      <c r="BA229" s="100" t="s">
        <v>207</v>
      </c>
      <c r="BB229" s="177">
        <v>1</v>
      </c>
      <c r="BC229" s="177"/>
      <c r="BD229" s="177"/>
      <c r="BE229" s="78">
        <f t="shared" si="254"/>
        <v>8848.5</v>
      </c>
      <c r="BF229" s="43"/>
      <c r="BG229" s="43"/>
      <c r="BH229" s="43"/>
      <c r="BI229" s="76">
        <f t="shared" si="255"/>
        <v>0</v>
      </c>
      <c r="BJ229" s="76">
        <f t="shared" si="259"/>
        <v>15</v>
      </c>
      <c r="BK229" s="76">
        <f t="shared" si="260"/>
        <v>28315.200000000001</v>
      </c>
      <c r="BL229" s="101"/>
      <c r="BM229" s="101">
        <f t="shared" si="256"/>
        <v>0</v>
      </c>
      <c r="BN229" s="76"/>
      <c r="BO229" s="76"/>
      <c r="BP229" s="101"/>
      <c r="BQ229" s="101">
        <f t="shared" si="257"/>
        <v>0</v>
      </c>
      <c r="BR229" s="76">
        <f t="shared" si="258"/>
        <v>43062.7</v>
      </c>
      <c r="BS229" s="76">
        <f t="shared" si="236"/>
        <v>87895.099999999991</v>
      </c>
      <c r="BT229" s="76">
        <f t="shared" si="237"/>
        <v>43062.7</v>
      </c>
      <c r="BU229" s="76">
        <f t="shared" si="238"/>
        <v>18876.8</v>
      </c>
      <c r="BV229" s="76">
        <f t="shared" si="239"/>
        <v>149834.59999999998</v>
      </c>
      <c r="BW229" s="173">
        <f t="shared" si="240"/>
        <v>1798015.1999999997</v>
      </c>
      <c r="BX229" s="2"/>
    </row>
    <row r="230" spans="1:76" s="3" customFormat="1" ht="19.5" customHeight="1" x14ac:dyDescent="0.3">
      <c r="A230" s="68">
        <v>38</v>
      </c>
      <c r="B230" s="48" t="s">
        <v>173</v>
      </c>
      <c r="C230" s="48" t="s">
        <v>222</v>
      </c>
      <c r="D230" s="43" t="s">
        <v>61</v>
      </c>
      <c r="E230" s="108" t="s">
        <v>307</v>
      </c>
      <c r="F230" s="86">
        <v>53</v>
      </c>
      <c r="G230" s="87">
        <v>42608</v>
      </c>
      <c r="H230" s="87">
        <v>44434</v>
      </c>
      <c r="I230" s="86" t="s">
        <v>185</v>
      </c>
      <c r="J230" s="43" t="s">
        <v>71</v>
      </c>
      <c r="K230" s="43" t="s">
        <v>72</v>
      </c>
      <c r="L230" s="89">
        <v>24</v>
      </c>
      <c r="M230" s="43">
        <v>5.12</v>
      </c>
      <c r="N230" s="108">
        <v>17697</v>
      </c>
      <c r="O230" s="76">
        <f t="shared" si="261"/>
        <v>90608.639999999999</v>
      </c>
      <c r="P230" s="43"/>
      <c r="Q230" s="43"/>
      <c r="R230" s="43"/>
      <c r="S230" s="43">
        <v>1</v>
      </c>
      <c r="T230" s="43"/>
      <c r="U230" s="43"/>
      <c r="V230" s="70">
        <f t="shared" si="244"/>
        <v>1</v>
      </c>
      <c r="W230" s="70">
        <f t="shared" si="262"/>
        <v>0</v>
      </c>
      <c r="X230" s="70">
        <f t="shared" si="245"/>
        <v>0</v>
      </c>
      <c r="Y230" s="76">
        <f t="shared" si="226"/>
        <v>0</v>
      </c>
      <c r="Z230" s="76">
        <f t="shared" si="227"/>
        <v>0</v>
      </c>
      <c r="AA230" s="76">
        <f t="shared" si="228"/>
        <v>0</v>
      </c>
      <c r="AB230" s="76">
        <f t="shared" si="229"/>
        <v>5033.8133333333335</v>
      </c>
      <c r="AC230" s="76">
        <f t="shared" si="230"/>
        <v>0</v>
      </c>
      <c r="AD230" s="76">
        <f t="shared" si="231"/>
        <v>0</v>
      </c>
      <c r="AE230" s="76">
        <f t="shared" si="232"/>
        <v>5033.8133333333335</v>
      </c>
      <c r="AF230" s="76">
        <f t="shared" si="233"/>
        <v>1258.4533333333334</v>
      </c>
      <c r="AG230" s="76">
        <f t="shared" si="221"/>
        <v>629.22666666666669</v>
      </c>
      <c r="AH230" s="76">
        <f t="shared" si="234"/>
        <v>196.63333333333333</v>
      </c>
      <c r="AI230" s="76">
        <f t="shared" si="235"/>
        <v>7118.126666666667</v>
      </c>
      <c r="AJ230" s="100"/>
      <c r="AK230" s="100"/>
      <c r="AL230" s="100"/>
      <c r="AM230" s="99"/>
      <c r="AN230" s="78">
        <f t="shared" si="246"/>
        <v>0</v>
      </c>
      <c r="AO230" s="99"/>
      <c r="AP230" s="78">
        <f t="shared" si="247"/>
        <v>0</v>
      </c>
      <c r="AQ230" s="78">
        <f>AM230+AO230</f>
        <v>0</v>
      </c>
      <c r="AR230" s="78">
        <f t="shared" si="217"/>
        <v>0</v>
      </c>
      <c r="AS230" s="99"/>
      <c r="AT230" s="78">
        <f t="shared" si="248"/>
        <v>0</v>
      </c>
      <c r="AU230" s="99"/>
      <c r="AV230" s="78">
        <f t="shared" si="249"/>
        <v>0</v>
      </c>
      <c r="AW230" s="77">
        <f t="shared" si="250"/>
        <v>0</v>
      </c>
      <c r="AX230" s="78">
        <f t="shared" si="251"/>
        <v>0</v>
      </c>
      <c r="AY230" s="77">
        <f t="shared" si="252"/>
        <v>0</v>
      </c>
      <c r="AZ230" s="78">
        <f t="shared" si="253"/>
        <v>0</v>
      </c>
      <c r="BA230" s="100"/>
      <c r="BB230" s="177"/>
      <c r="BC230" s="177"/>
      <c r="BD230" s="177"/>
      <c r="BE230" s="78">
        <f t="shared" si="254"/>
        <v>0</v>
      </c>
      <c r="BF230" s="43"/>
      <c r="BG230" s="43"/>
      <c r="BH230" s="43"/>
      <c r="BI230" s="76">
        <f t="shared" si="255"/>
        <v>0</v>
      </c>
      <c r="BJ230" s="76">
        <f t="shared" si="259"/>
        <v>1</v>
      </c>
      <c r="BK230" s="76">
        <f t="shared" si="260"/>
        <v>1887.6799999999998</v>
      </c>
      <c r="BL230" s="101"/>
      <c r="BM230" s="101">
        <f t="shared" si="256"/>
        <v>0</v>
      </c>
      <c r="BN230" s="76"/>
      <c r="BO230" s="76"/>
      <c r="BP230" s="101"/>
      <c r="BQ230" s="101">
        <f t="shared" si="257"/>
        <v>0</v>
      </c>
      <c r="BR230" s="76">
        <f t="shared" si="258"/>
        <v>1887.6799999999998</v>
      </c>
      <c r="BS230" s="76">
        <f t="shared" si="236"/>
        <v>5859.6733333333332</v>
      </c>
      <c r="BT230" s="76">
        <f t="shared" si="237"/>
        <v>1887.6799999999998</v>
      </c>
      <c r="BU230" s="76">
        <f t="shared" si="238"/>
        <v>1258.4533333333334</v>
      </c>
      <c r="BV230" s="76">
        <f t="shared" si="239"/>
        <v>9005.8066666666673</v>
      </c>
      <c r="BW230" s="173">
        <f t="shared" si="240"/>
        <v>108069.68000000001</v>
      </c>
      <c r="BX230" s="2"/>
    </row>
    <row r="231" spans="1:76" s="3" customFormat="1" ht="19.5" customHeight="1" x14ac:dyDescent="0.3">
      <c r="A231" s="158">
        <v>39</v>
      </c>
      <c r="B231" s="48" t="s">
        <v>173</v>
      </c>
      <c r="C231" s="48" t="s">
        <v>425</v>
      </c>
      <c r="D231" s="43" t="s">
        <v>61</v>
      </c>
      <c r="E231" s="108" t="s">
        <v>307</v>
      </c>
      <c r="F231" s="86">
        <v>53</v>
      </c>
      <c r="G231" s="87">
        <v>42608</v>
      </c>
      <c r="H231" s="87">
        <v>44434</v>
      </c>
      <c r="I231" s="86" t="s">
        <v>185</v>
      </c>
      <c r="J231" s="43" t="s">
        <v>71</v>
      </c>
      <c r="K231" s="43" t="s">
        <v>72</v>
      </c>
      <c r="L231" s="89">
        <v>24</v>
      </c>
      <c r="M231" s="43">
        <v>5.12</v>
      </c>
      <c r="N231" s="75">
        <v>17697</v>
      </c>
      <c r="O231" s="76">
        <f t="shared" si="261"/>
        <v>90608.639999999999</v>
      </c>
      <c r="P231" s="43">
        <v>2</v>
      </c>
      <c r="Q231" s="43"/>
      <c r="R231" s="43"/>
      <c r="S231" s="43"/>
      <c r="T231" s="43"/>
      <c r="U231" s="43"/>
      <c r="V231" s="70">
        <f t="shared" si="244"/>
        <v>2</v>
      </c>
      <c r="W231" s="70">
        <f t="shared" si="262"/>
        <v>0</v>
      </c>
      <c r="X231" s="70">
        <f t="shared" si="245"/>
        <v>0</v>
      </c>
      <c r="Y231" s="76">
        <f t="shared" si="226"/>
        <v>10067.626666666667</v>
      </c>
      <c r="Z231" s="76">
        <f t="shared" si="227"/>
        <v>0</v>
      </c>
      <c r="AA231" s="76">
        <f t="shared" si="228"/>
        <v>0</v>
      </c>
      <c r="AB231" s="76">
        <f t="shared" si="229"/>
        <v>0</v>
      </c>
      <c r="AC231" s="76">
        <f t="shared" si="230"/>
        <v>0</v>
      </c>
      <c r="AD231" s="76">
        <f t="shared" si="231"/>
        <v>0</v>
      </c>
      <c r="AE231" s="76">
        <f t="shared" si="232"/>
        <v>10067.626666666667</v>
      </c>
      <c r="AF231" s="76">
        <f t="shared" si="233"/>
        <v>2516.9066666666668</v>
      </c>
      <c r="AG231" s="76">
        <f t="shared" si="221"/>
        <v>1258.4533333333334</v>
      </c>
      <c r="AH231" s="76">
        <f t="shared" si="234"/>
        <v>0</v>
      </c>
      <c r="AI231" s="76">
        <f t="shared" si="235"/>
        <v>13842.986666666668</v>
      </c>
      <c r="AJ231" s="100"/>
      <c r="AK231" s="100"/>
      <c r="AL231" s="82"/>
      <c r="AM231" s="100"/>
      <c r="AN231" s="78">
        <f t="shared" si="246"/>
        <v>0</v>
      </c>
      <c r="AO231" s="99"/>
      <c r="AP231" s="78">
        <f t="shared" si="247"/>
        <v>0</v>
      </c>
      <c r="AQ231" s="78"/>
      <c r="AR231" s="78">
        <f t="shared" si="217"/>
        <v>0</v>
      </c>
      <c r="AS231" s="99"/>
      <c r="AT231" s="78">
        <f t="shared" si="248"/>
        <v>0</v>
      </c>
      <c r="AU231" s="99"/>
      <c r="AV231" s="78">
        <f t="shared" si="249"/>
        <v>0</v>
      </c>
      <c r="AW231" s="77">
        <f t="shared" si="250"/>
        <v>0</v>
      </c>
      <c r="AX231" s="78">
        <f t="shared" si="251"/>
        <v>0</v>
      </c>
      <c r="AY231" s="77">
        <f t="shared" si="252"/>
        <v>0</v>
      </c>
      <c r="AZ231" s="78">
        <f t="shared" si="253"/>
        <v>0</v>
      </c>
      <c r="BA231" s="100"/>
      <c r="BB231" s="177"/>
      <c r="BC231" s="177"/>
      <c r="BD231" s="177"/>
      <c r="BE231" s="78">
        <f t="shared" si="254"/>
        <v>0</v>
      </c>
      <c r="BF231" s="43"/>
      <c r="BG231" s="43"/>
      <c r="BH231" s="43"/>
      <c r="BI231" s="76">
        <f t="shared" si="255"/>
        <v>0</v>
      </c>
      <c r="BJ231" s="101">
        <f t="shared" si="259"/>
        <v>2</v>
      </c>
      <c r="BK231" s="101">
        <f t="shared" si="260"/>
        <v>3775.3599999999997</v>
      </c>
      <c r="BL231" s="101"/>
      <c r="BM231" s="101"/>
      <c r="BN231" s="76"/>
      <c r="BO231" s="76"/>
      <c r="BP231" s="76">
        <v>2</v>
      </c>
      <c r="BQ231" s="101">
        <f t="shared" si="257"/>
        <v>786.55555555555554</v>
      </c>
      <c r="BR231" s="76">
        <f t="shared" si="258"/>
        <v>4561.9155555555553</v>
      </c>
      <c r="BS231" s="76">
        <f t="shared" si="236"/>
        <v>12112.635555555555</v>
      </c>
      <c r="BT231" s="76">
        <f t="shared" si="237"/>
        <v>3775.3599999999997</v>
      </c>
      <c r="BU231" s="76">
        <f t="shared" si="238"/>
        <v>2516.9066666666668</v>
      </c>
      <c r="BV231" s="76">
        <f t="shared" si="239"/>
        <v>18404.902222222223</v>
      </c>
      <c r="BW231" s="173">
        <f t="shared" si="240"/>
        <v>220858.82666666666</v>
      </c>
      <c r="BX231" s="136"/>
    </row>
    <row r="232" spans="1:76" s="2" customFormat="1" ht="19.5" customHeight="1" x14ac:dyDescent="0.3">
      <c r="A232" s="68">
        <v>40</v>
      </c>
      <c r="B232" s="48" t="s">
        <v>173</v>
      </c>
      <c r="C232" s="48" t="s">
        <v>232</v>
      </c>
      <c r="D232" s="43" t="s">
        <v>61</v>
      </c>
      <c r="E232" s="108" t="s">
        <v>307</v>
      </c>
      <c r="F232" s="86">
        <v>53</v>
      </c>
      <c r="G232" s="87">
        <v>42608</v>
      </c>
      <c r="H232" s="87">
        <v>44434</v>
      </c>
      <c r="I232" s="86" t="s">
        <v>185</v>
      </c>
      <c r="J232" s="43" t="s">
        <v>71</v>
      </c>
      <c r="K232" s="43" t="s">
        <v>72</v>
      </c>
      <c r="L232" s="89">
        <v>24</v>
      </c>
      <c r="M232" s="43">
        <v>5.12</v>
      </c>
      <c r="N232" s="75">
        <v>17697</v>
      </c>
      <c r="O232" s="76">
        <f t="shared" si="261"/>
        <v>90608.639999999999</v>
      </c>
      <c r="P232" s="43">
        <v>0</v>
      </c>
      <c r="Q232" s="43"/>
      <c r="R232" s="43"/>
      <c r="S232" s="43">
        <v>1</v>
      </c>
      <c r="T232" s="43"/>
      <c r="U232" s="43"/>
      <c r="V232" s="70">
        <f t="shared" si="244"/>
        <v>1</v>
      </c>
      <c r="W232" s="70">
        <f t="shared" si="262"/>
        <v>0</v>
      </c>
      <c r="X232" s="70">
        <f t="shared" si="245"/>
        <v>0</v>
      </c>
      <c r="Y232" s="76">
        <f t="shared" si="226"/>
        <v>0</v>
      </c>
      <c r="Z232" s="76">
        <f t="shared" si="227"/>
        <v>0</v>
      </c>
      <c r="AA232" s="76">
        <f t="shared" si="228"/>
        <v>0</v>
      </c>
      <c r="AB232" s="76">
        <f t="shared" si="229"/>
        <v>5033.8133333333335</v>
      </c>
      <c r="AC232" s="76">
        <f t="shared" si="230"/>
        <v>0</v>
      </c>
      <c r="AD232" s="76">
        <f t="shared" si="231"/>
        <v>0</v>
      </c>
      <c r="AE232" s="76">
        <f t="shared" si="232"/>
        <v>5033.8133333333335</v>
      </c>
      <c r="AF232" s="76">
        <f t="shared" si="233"/>
        <v>1258.4533333333334</v>
      </c>
      <c r="AG232" s="76">
        <f t="shared" si="221"/>
        <v>629.22666666666669</v>
      </c>
      <c r="AH232" s="76">
        <f t="shared" si="234"/>
        <v>196.63333333333333</v>
      </c>
      <c r="AI232" s="76">
        <f t="shared" si="235"/>
        <v>7118.126666666667</v>
      </c>
      <c r="AJ232" s="100"/>
      <c r="AK232" s="100"/>
      <c r="AL232" s="100"/>
      <c r="AM232" s="99"/>
      <c r="AN232" s="78">
        <f t="shared" si="246"/>
        <v>0</v>
      </c>
      <c r="AO232" s="99"/>
      <c r="AP232" s="78">
        <f t="shared" si="247"/>
        <v>0</v>
      </c>
      <c r="AQ232" s="78">
        <f>AM232+AO232</f>
        <v>0</v>
      </c>
      <c r="AR232" s="78">
        <f t="shared" si="217"/>
        <v>0</v>
      </c>
      <c r="AS232" s="99"/>
      <c r="AT232" s="78">
        <f t="shared" si="248"/>
        <v>0</v>
      </c>
      <c r="AU232" s="99"/>
      <c r="AV232" s="78">
        <f t="shared" si="249"/>
        <v>0</v>
      </c>
      <c r="AW232" s="77">
        <f t="shared" si="250"/>
        <v>0</v>
      </c>
      <c r="AX232" s="78">
        <f t="shared" si="251"/>
        <v>0</v>
      </c>
      <c r="AY232" s="77">
        <f t="shared" si="252"/>
        <v>0</v>
      </c>
      <c r="AZ232" s="78">
        <f t="shared" si="253"/>
        <v>0</v>
      </c>
      <c r="BA232" s="100"/>
      <c r="BB232" s="177"/>
      <c r="BC232" s="177"/>
      <c r="BD232" s="177"/>
      <c r="BE232" s="78">
        <f t="shared" si="254"/>
        <v>0</v>
      </c>
      <c r="BF232" s="43"/>
      <c r="BG232" s="43"/>
      <c r="BH232" s="43"/>
      <c r="BI232" s="76">
        <f t="shared" si="255"/>
        <v>0</v>
      </c>
      <c r="BJ232" s="101"/>
      <c r="BK232" s="101">
        <f>(O232/18*BJ232)*30%</f>
        <v>0</v>
      </c>
      <c r="BL232" s="101"/>
      <c r="BM232" s="101">
        <f>(O232/18*BL232)*30%</f>
        <v>0</v>
      </c>
      <c r="BN232" s="76"/>
      <c r="BO232" s="76"/>
      <c r="BP232" s="101"/>
      <c r="BQ232" s="101">
        <f t="shared" si="257"/>
        <v>0</v>
      </c>
      <c r="BR232" s="76">
        <f t="shared" si="258"/>
        <v>0</v>
      </c>
      <c r="BS232" s="76">
        <f t="shared" si="236"/>
        <v>5859.6733333333332</v>
      </c>
      <c r="BT232" s="76">
        <f t="shared" si="237"/>
        <v>0</v>
      </c>
      <c r="BU232" s="76">
        <f t="shared" si="238"/>
        <v>1258.4533333333334</v>
      </c>
      <c r="BV232" s="76">
        <f t="shared" si="239"/>
        <v>7118.126666666667</v>
      </c>
      <c r="BW232" s="173">
        <f t="shared" si="240"/>
        <v>85417.52</v>
      </c>
    </row>
    <row r="233" spans="1:76" s="2" customFormat="1" ht="19.5" customHeight="1" x14ac:dyDescent="0.3">
      <c r="A233" s="158">
        <v>41</v>
      </c>
      <c r="B233" s="48" t="s">
        <v>173</v>
      </c>
      <c r="C233" s="48" t="s">
        <v>423</v>
      </c>
      <c r="D233" s="43" t="s">
        <v>61</v>
      </c>
      <c r="E233" s="108" t="s">
        <v>307</v>
      </c>
      <c r="F233" s="86">
        <v>53</v>
      </c>
      <c r="G233" s="87">
        <v>42608</v>
      </c>
      <c r="H233" s="87">
        <v>44434</v>
      </c>
      <c r="I233" s="86" t="s">
        <v>185</v>
      </c>
      <c r="J233" s="43" t="s">
        <v>71</v>
      </c>
      <c r="K233" s="43" t="s">
        <v>72</v>
      </c>
      <c r="L233" s="89">
        <v>24</v>
      </c>
      <c r="M233" s="43">
        <v>5.12</v>
      </c>
      <c r="N233" s="75">
        <v>17697</v>
      </c>
      <c r="O233" s="76">
        <f t="shared" si="261"/>
        <v>90608.639999999999</v>
      </c>
      <c r="P233" s="43">
        <v>0</v>
      </c>
      <c r="Q233" s="43"/>
      <c r="R233" s="43"/>
      <c r="S233" s="43">
        <v>2</v>
      </c>
      <c r="T233" s="43"/>
      <c r="U233" s="43"/>
      <c r="V233" s="70">
        <f t="shared" si="244"/>
        <v>2</v>
      </c>
      <c r="W233" s="70">
        <f t="shared" si="262"/>
        <v>0</v>
      </c>
      <c r="X233" s="70">
        <f t="shared" si="245"/>
        <v>0</v>
      </c>
      <c r="Y233" s="76">
        <f t="shared" si="226"/>
        <v>0</v>
      </c>
      <c r="Z233" s="76">
        <f t="shared" si="227"/>
        <v>0</v>
      </c>
      <c r="AA233" s="76">
        <f t="shared" si="228"/>
        <v>0</v>
      </c>
      <c r="AB233" s="76">
        <f t="shared" si="229"/>
        <v>10067.626666666667</v>
      </c>
      <c r="AC233" s="76">
        <f t="shared" si="230"/>
        <v>0</v>
      </c>
      <c r="AD233" s="76">
        <f t="shared" si="231"/>
        <v>0</v>
      </c>
      <c r="AE233" s="76">
        <f t="shared" si="232"/>
        <v>10067.626666666667</v>
      </c>
      <c r="AF233" s="76">
        <f t="shared" si="233"/>
        <v>2516.9066666666668</v>
      </c>
      <c r="AG233" s="76">
        <f t="shared" si="221"/>
        <v>1258.4533333333334</v>
      </c>
      <c r="AH233" s="76">
        <f t="shared" si="234"/>
        <v>393.26666666666665</v>
      </c>
      <c r="AI233" s="76">
        <f t="shared" si="235"/>
        <v>14236.253333333334</v>
      </c>
      <c r="AJ233" s="100"/>
      <c r="AK233" s="100"/>
      <c r="AL233" s="100"/>
      <c r="AM233" s="99"/>
      <c r="AN233" s="78">
        <f t="shared" si="246"/>
        <v>0</v>
      </c>
      <c r="AO233" s="99"/>
      <c r="AP233" s="78">
        <f t="shared" si="247"/>
        <v>0</v>
      </c>
      <c r="AQ233" s="78">
        <f>AM233+AO233</f>
        <v>0</v>
      </c>
      <c r="AR233" s="78">
        <f t="shared" si="217"/>
        <v>0</v>
      </c>
      <c r="AS233" s="99"/>
      <c r="AT233" s="78">
        <f t="shared" si="248"/>
        <v>0</v>
      </c>
      <c r="AU233" s="99"/>
      <c r="AV233" s="78">
        <f t="shared" si="249"/>
        <v>0</v>
      </c>
      <c r="AW233" s="77">
        <f t="shared" si="250"/>
        <v>0</v>
      </c>
      <c r="AX233" s="78">
        <f t="shared" si="251"/>
        <v>0</v>
      </c>
      <c r="AY233" s="77">
        <f t="shared" si="252"/>
        <v>0</v>
      </c>
      <c r="AZ233" s="78">
        <f t="shared" si="253"/>
        <v>0</v>
      </c>
      <c r="BA233" s="100"/>
      <c r="BB233" s="177"/>
      <c r="BC233" s="177"/>
      <c r="BD233" s="177"/>
      <c r="BE233" s="78">
        <f t="shared" si="254"/>
        <v>0</v>
      </c>
      <c r="BF233" s="43"/>
      <c r="BG233" s="43"/>
      <c r="BH233" s="43"/>
      <c r="BI233" s="76">
        <f t="shared" si="255"/>
        <v>0</v>
      </c>
      <c r="BJ233" s="101"/>
      <c r="BK233" s="101">
        <f>(O233/18*BJ233)*30%</f>
        <v>0</v>
      </c>
      <c r="BL233" s="101"/>
      <c r="BM233" s="101">
        <f>(O233/18*BL233)*30%</f>
        <v>0</v>
      </c>
      <c r="BN233" s="76"/>
      <c r="BO233" s="76"/>
      <c r="BP233" s="101"/>
      <c r="BQ233" s="101">
        <f t="shared" si="257"/>
        <v>0</v>
      </c>
      <c r="BR233" s="76">
        <f t="shared" si="258"/>
        <v>0</v>
      </c>
      <c r="BS233" s="76">
        <f t="shared" si="236"/>
        <v>11719.346666666666</v>
      </c>
      <c r="BT233" s="76">
        <f t="shared" si="237"/>
        <v>0</v>
      </c>
      <c r="BU233" s="76">
        <f t="shared" si="238"/>
        <v>2516.9066666666668</v>
      </c>
      <c r="BV233" s="76">
        <f t="shared" si="239"/>
        <v>14236.253333333334</v>
      </c>
      <c r="BW233" s="173">
        <f t="shared" si="240"/>
        <v>170835.04</v>
      </c>
    </row>
    <row r="234" spans="1:76" s="2" customFormat="1" ht="19.5" customHeight="1" x14ac:dyDescent="0.3">
      <c r="A234" s="68">
        <v>42</v>
      </c>
      <c r="B234" s="48" t="s">
        <v>173</v>
      </c>
      <c r="C234" s="48" t="s">
        <v>231</v>
      </c>
      <c r="D234" s="43" t="s">
        <v>61</v>
      </c>
      <c r="E234" s="108" t="s">
        <v>307</v>
      </c>
      <c r="F234" s="86">
        <v>53</v>
      </c>
      <c r="G234" s="87">
        <v>42608</v>
      </c>
      <c r="H234" s="87">
        <v>44434</v>
      </c>
      <c r="I234" s="86" t="s">
        <v>185</v>
      </c>
      <c r="J234" s="43" t="s">
        <v>71</v>
      </c>
      <c r="K234" s="43" t="s">
        <v>72</v>
      </c>
      <c r="L234" s="89">
        <v>24</v>
      </c>
      <c r="M234" s="43">
        <v>5.12</v>
      </c>
      <c r="N234" s="75">
        <v>17697</v>
      </c>
      <c r="O234" s="76">
        <f t="shared" si="261"/>
        <v>90608.639999999999</v>
      </c>
      <c r="P234" s="43">
        <v>0</v>
      </c>
      <c r="Q234" s="43"/>
      <c r="R234" s="43"/>
      <c r="S234" s="43">
        <v>1</v>
      </c>
      <c r="T234" s="43"/>
      <c r="U234" s="43"/>
      <c r="V234" s="70">
        <f t="shared" si="244"/>
        <v>1</v>
      </c>
      <c r="W234" s="70">
        <f t="shared" si="262"/>
        <v>0</v>
      </c>
      <c r="X234" s="70">
        <f t="shared" si="245"/>
        <v>0</v>
      </c>
      <c r="Y234" s="76">
        <f t="shared" si="226"/>
        <v>0</v>
      </c>
      <c r="Z234" s="76">
        <f t="shared" si="227"/>
        <v>0</v>
      </c>
      <c r="AA234" s="76">
        <f t="shared" si="228"/>
        <v>0</v>
      </c>
      <c r="AB234" s="76">
        <f t="shared" si="229"/>
        <v>5033.8133333333335</v>
      </c>
      <c r="AC234" s="76">
        <f t="shared" si="230"/>
        <v>0</v>
      </c>
      <c r="AD234" s="76">
        <f t="shared" si="231"/>
        <v>0</v>
      </c>
      <c r="AE234" s="76">
        <f t="shared" si="232"/>
        <v>5033.8133333333335</v>
      </c>
      <c r="AF234" s="76">
        <f t="shared" si="233"/>
        <v>1258.4533333333334</v>
      </c>
      <c r="AG234" s="76">
        <f t="shared" si="221"/>
        <v>629.22666666666669</v>
      </c>
      <c r="AH234" s="76">
        <f t="shared" si="234"/>
        <v>196.63333333333333</v>
      </c>
      <c r="AI234" s="76">
        <f t="shared" si="235"/>
        <v>7118.126666666667</v>
      </c>
      <c r="AJ234" s="100"/>
      <c r="AK234" s="100"/>
      <c r="AL234" s="100"/>
      <c r="AM234" s="99"/>
      <c r="AN234" s="78">
        <f t="shared" si="246"/>
        <v>0</v>
      </c>
      <c r="AO234" s="99"/>
      <c r="AP234" s="78">
        <f t="shared" si="247"/>
        <v>0</v>
      </c>
      <c r="AQ234" s="78">
        <f>AM234+AO234</f>
        <v>0</v>
      </c>
      <c r="AR234" s="78">
        <f t="shared" si="217"/>
        <v>0</v>
      </c>
      <c r="AS234" s="99"/>
      <c r="AT234" s="78">
        <f t="shared" si="248"/>
        <v>0</v>
      </c>
      <c r="AU234" s="99"/>
      <c r="AV234" s="78">
        <f t="shared" si="249"/>
        <v>0</v>
      </c>
      <c r="AW234" s="77">
        <f t="shared" si="250"/>
        <v>0</v>
      </c>
      <c r="AX234" s="78">
        <f t="shared" si="251"/>
        <v>0</v>
      </c>
      <c r="AY234" s="77">
        <f t="shared" si="252"/>
        <v>0</v>
      </c>
      <c r="AZ234" s="78">
        <f t="shared" si="253"/>
        <v>0</v>
      </c>
      <c r="BA234" s="100"/>
      <c r="BB234" s="177"/>
      <c r="BC234" s="177"/>
      <c r="BD234" s="177"/>
      <c r="BE234" s="78">
        <f t="shared" si="254"/>
        <v>0</v>
      </c>
      <c r="BF234" s="43"/>
      <c r="BG234" s="43"/>
      <c r="BH234" s="43"/>
      <c r="BI234" s="76">
        <f t="shared" si="255"/>
        <v>0</v>
      </c>
      <c r="BJ234" s="101"/>
      <c r="BK234" s="101">
        <f>(O234/18*BJ234)*30%</f>
        <v>0</v>
      </c>
      <c r="BL234" s="101"/>
      <c r="BM234" s="101">
        <f>(O234/18*BL234)*30%</f>
        <v>0</v>
      </c>
      <c r="BN234" s="76"/>
      <c r="BO234" s="76"/>
      <c r="BP234" s="101"/>
      <c r="BQ234" s="101">
        <f t="shared" si="257"/>
        <v>0</v>
      </c>
      <c r="BR234" s="76">
        <f t="shared" si="258"/>
        <v>0</v>
      </c>
      <c r="BS234" s="76">
        <f t="shared" si="236"/>
        <v>5859.6733333333332</v>
      </c>
      <c r="BT234" s="76">
        <f t="shared" si="237"/>
        <v>0</v>
      </c>
      <c r="BU234" s="76">
        <f t="shared" si="238"/>
        <v>1258.4533333333334</v>
      </c>
      <c r="BV234" s="76">
        <f t="shared" si="239"/>
        <v>7118.126666666667</v>
      </c>
      <c r="BW234" s="173">
        <f t="shared" si="240"/>
        <v>85417.52</v>
      </c>
    </row>
    <row r="235" spans="1:76" s="2" customFormat="1" ht="19.5" customHeight="1" x14ac:dyDescent="0.3">
      <c r="A235" s="158">
        <v>43</v>
      </c>
      <c r="B235" s="48" t="s">
        <v>221</v>
      </c>
      <c r="C235" s="48" t="s">
        <v>111</v>
      </c>
      <c r="D235" s="43" t="s">
        <v>108</v>
      </c>
      <c r="E235" s="108" t="s">
        <v>308</v>
      </c>
      <c r="F235" s="86">
        <v>100</v>
      </c>
      <c r="G235" s="87">
        <v>43817</v>
      </c>
      <c r="H235" s="87">
        <v>45644</v>
      </c>
      <c r="I235" s="86" t="s">
        <v>338</v>
      </c>
      <c r="J235" s="43">
        <v>2</v>
      </c>
      <c r="K235" s="43" t="s">
        <v>87</v>
      </c>
      <c r="L235" s="89">
        <v>3</v>
      </c>
      <c r="M235" s="43">
        <v>3.85</v>
      </c>
      <c r="N235" s="75">
        <v>17697</v>
      </c>
      <c r="O235" s="76">
        <f t="shared" si="261"/>
        <v>68133.45</v>
      </c>
      <c r="P235" s="43">
        <v>6</v>
      </c>
      <c r="Q235" s="43">
        <v>3</v>
      </c>
      <c r="R235" s="43"/>
      <c r="S235" s="43">
        <v>9</v>
      </c>
      <c r="T235" s="43">
        <v>9</v>
      </c>
      <c r="U235" s="43"/>
      <c r="V235" s="70">
        <f t="shared" si="244"/>
        <v>15</v>
      </c>
      <c r="W235" s="70">
        <f t="shared" si="262"/>
        <v>12</v>
      </c>
      <c r="X235" s="70">
        <f t="shared" si="245"/>
        <v>0</v>
      </c>
      <c r="Y235" s="76">
        <f t="shared" si="226"/>
        <v>22711.15</v>
      </c>
      <c r="Z235" s="76">
        <f t="shared" si="227"/>
        <v>11355.575000000001</v>
      </c>
      <c r="AA235" s="76">
        <f t="shared" si="228"/>
        <v>0</v>
      </c>
      <c r="AB235" s="76">
        <f t="shared" si="229"/>
        <v>34066.724999999999</v>
      </c>
      <c r="AC235" s="76">
        <f t="shared" si="230"/>
        <v>34066.724999999999</v>
      </c>
      <c r="AD235" s="76">
        <f t="shared" si="231"/>
        <v>0</v>
      </c>
      <c r="AE235" s="76">
        <f t="shared" si="232"/>
        <v>102200.17500000002</v>
      </c>
      <c r="AF235" s="76">
        <f t="shared" si="233"/>
        <v>25550.043750000004</v>
      </c>
      <c r="AG235" s="76">
        <f t="shared" si="221"/>
        <v>12775.021875000004</v>
      </c>
      <c r="AH235" s="76">
        <f t="shared" si="234"/>
        <v>3539.4</v>
      </c>
      <c r="AI235" s="76">
        <f t="shared" si="235"/>
        <v>144064.64062500003</v>
      </c>
      <c r="AJ235" s="82"/>
      <c r="AK235" s="82"/>
      <c r="AL235" s="82"/>
      <c r="AM235" s="99"/>
      <c r="AN235" s="78">
        <f t="shared" si="246"/>
        <v>0</v>
      </c>
      <c r="AO235" s="99"/>
      <c r="AP235" s="78">
        <f t="shared" si="247"/>
        <v>0</v>
      </c>
      <c r="AQ235" s="78">
        <f>AM235+AO235</f>
        <v>0</v>
      </c>
      <c r="AR235" s="78">
        <f t="shared" si="217"/>
        <v>0</v>
      </c>
      <c r="AS235" s="99"/>
      <c r="AT235" s="78">
        <f t="shared" si="248"/>
        <v>0</v>
      </c>
      <c r="AU235" s="99"/>
      <c r="AV235" s="78">
        <f t="shared" si="249"/>
        <v>0</v>
      </c>
      <c r="AW235" s="77">
        <f t="shared" si="250"/>
        <v>0</v>
      </c>
      <c r="AX235" s="78">
        <f t="shared" si="251"/>
        <v>0</v>
      </c>
      <c r="AY235" s="77">
        <f t="shared" si="252"/>
        <v>0</v>
      </c>
      <c r="AZ235" s="78">
        <f t="shared" si="253"/>
        <v>0</v>
      </c>
      <c r="BA235" s="100" t="s">
        <v>209</v>
      </c>
      <c r="BB235" s="177"/>
      <c r="BC235" s="177">
        <v>1</v>
      </c>
      <c r="BD235" s="177"/>
      <c r="BE235" s="78">
        <f t="shared" si="254"/>
        <v>10618.199999999999</v>
      </c>
      <c r="BF235" s="43"/>
      <c r="BG235" s="43"/>
      <c r="BH235" s="43"/>
      <c r="BI235" s="76">
        <f t="shared" si="255"/>
        <v>0</v>
      </c>
      <c r="BJ235" s="76">
        <f>V235+W235+X235</f>
        <v>27</v>
      </c>
      <c r="BK235" s="76">
        <f>(O235/18*BJ235)*1.25*30%</f>
        <v>38325.065624999996</v>
      </c>
      <c r="BL235" s="101"/>
      <c r="BM235" s="101">
        <f>(O235/18*BL235)*30%</f>
        <v>0</v>
      </c>
      <c r="BN235" s="76">
        <f t="shared" si="242"/>
        <v>27</v>
      </c>
      <c r="BO235" s="76">
        <f>(AE235+AF235)*30%</f>
        <v>38325.06562500001</v>
      </c>
      <c r="BP235" s="101">
        <v>3</v>
      </c>
      <c r="BQ235" s="101">
        <f t="shared" si="257"/>
        <v>1179.8333333333333</v>
      </c>
      <c r="BR235" s="76">
        <f t="shared" si="258"/>
        <v>88448.164583333331</v>
      </c>
      <c r="BS235" s="76">
        <f t="shared" si="236"/>
        <v>119694.43020833335</v>
      </c>
      <c r="BT235" s="76">
        <f t="shared" si="237"/>
        <v>48943.265624999993</v>
      </c>
      <c r="BU235" s="76">
        <f t="shared" si="238"/>
        <v>63875.109375000015</v>
      </c>
      <c r="BV235" s="76">
        <f t="shared" si="239"/>
        <v>232512.80520833336</v>
      </c>
      <c r="BW235" s="173">
        <f t="shared" si="240"/>
        <v>2790153.6625000006</v>
      </c>
      <c r="BX235" s="3" t="s">
        <v>271</v>
      </c>
    </row>
    <row r="236" spans="1:76" s="1" customFormat="1" ht="19.5" customHeight="1" x14ac:dyDescent="0.3">
      <c r="A236" s="125"/>
      <c r="B236" s="115" t="s">
        <v>139</v>
      </c>
      <c r="C236" s="113"/>
      <c r="D236" s="113"/>
      <c r="E236" s="93"/>
      <c r="F236" s="115"/>
      <c r="G236" s="116"/>
      <c r="H236" s="116"/>
      <c r="I236" s="115"/>
      <c r="J236" s="112"/>
      <c r="K236" s="113"/>
      <c r="L236" s="113"/>
      <c r="M236" s="113"/>
      <c r="N236" s="114"/>
      <c r="O236" s="120">
        <f>O24+O25+O26+O27+O28+O29+O30+O31+O32+O33+O34+O35+O36+O37+O38+O39+O40+O41+O42+O43+O44+O45+O46+O47+O48+O49+O50+O51+O52+O53+O54+O55+O57+O59+O60+O61+O62+O63+O64+O65+O66+O67+O68+O69+O70+O71+O72+O73+O74+O75+O76+O77+O78+O79+O80+O81+O82+O83+O84+O85+O86+O87+O88+O89+O90+O91+O92+O93+O94+O95+O96+O97+O98+O99+O100+O101+O102+O103+O104+O105+O106+O107+O108+O109+O110+O111+O112+O113+O114+O115+O116+O117+O118+O119+O120+O121+O122+O123+O124+O125+O126+O127+O128+O129+O130+O131+O132+O133+O134+O135+O136+O137+O138+O140+O141+O142+O143+O144+O145+O146+O147+O148+O149+O150+O151+O152+O153+O154+O155+O156+O157+O158+O159+O160+O161+O162+O163+O164+O165+O166+O167+O168+O169+O170+O171+O172+O173+O174+O175+O176+O177+O178+O179+O180+O181+O182+O183+O184+O185+O186+O187+O188+O189+O190+O191+O192+O193+O194+O195+O196+O197+O198+O199+O200+O201+O202+O203+O204+O205+O206+O207+O208+O209+O210+O211+O212+O213+O214+O215+O217++O218+O216+O219+O220+O221+O222+O223+O224+O225+O226+O227+O228+O229+O230+O231+O232+O233+O234+O235+O56+O58+O139</f>
        <v>18033419.96999998</v>
      </c>
      <c r="P236" s="120">
        <f t="shared" ref="P236:BW236" si="263">P24+P25+P26+P27+P28+P29+P30+P31+P32+P33+P34+P35+P36+P37+P38+P39+P40+P41+P42+P43+P44+P45+P46+P47+P48+P49+P50+P51+P52+P53+P54+P55+P57+P59+P60+P61+P62+P63+P64+P65+P66+P67+P68+P69+P70+P71+P72+P73+P74+P75+P76+P77+P78+P79+P80+P81+P82+P83+P84+P85+P86+P87+P88+P89+P90+P91+P92+P93+P94+P95+P96+P97+P98+P99+P100+P101+P102+P103+P104+P105+P106+P107+P108+P109+P110+P111+P112+P113+P114+P115+P116+P117+P118+P119+P120+P121+P122+P123+P124+P125+P126+P127+P128+P129+P130+P131+P132+P133+P134+P135+P136+P137+P138+P140+P141+P142+P143+P144+P145+P146+P147+P148+P149+P150+P151+P152+P153+P154+P155+P156+P157+P158+P159+P160+P161+P162+P163+P164+P165+P166+P167+P168+P169+P170+P171+P172+P173+P174+P175+P176+P177+P178+P179+P180+P181+P182+P183+P184+P185+P186+P187+P188+P189+P190+P191+P192+P193+P194+P195+P196+P197+P198+P199+P200+P201+P202+P203+P204+P205+P206+P207+P208+P209+P210+P211+P212+P213+P214+P215+P217++P218+P216+P219+P220+P221+P222+P223+P224+P225+P226+P227+P228+P229+P230+P231+P232+P233+P234+P235+P56+P58+P139</f>
        <v>180</v>
      </c>
      <c r="Q236" s="120">
        <f t="shared" si="263"/>
        <v>244</v>
      </c>
      <c r="R236" s="120">
        <f t="shared" si="263"/>
        <v>156</v>
      </c>
      <c r="S236" s="120">
        <f t="shared" si="263"/>
        <v>251</v>
      </c>
      <c r="T236" s="120">
        <f t="shared" si="263"/>
        <v>447</v>
      </c>
      <c r="U236" s="120">
        <f t="shared" si="263"/>
        <v>0</v>
      </c>
      <c r="V236" s="120">
        <f t="shared" si="263"/>
        <v>431</v>
      </c>
      <c r="W236" s="120">
        <f t="shared" si="263"/>
        <v>691</v>
      </c>
      <c r="X236" s="120">
        <f t="shared" si="263"/>
        <v>156</v>
      </c>
      <c r="Y236" s="120">
        <f t="shared" si="263"/>
        <v>786267.87833333353</v>
      </c>
      <c r="Z236" s="120">
        <f t="shared" si="263"/>
        <v>1191774.9699999997</v>
      </c>
      <c r="AA236" s="120">
        <f t="shared" si="263"/>
        <v>758080.49</v>
      </c>
      <c r="AB236" s="120">
        <f t="shared" si="263"/>
        <v>1210750.086666666</v>
      </c>
      <c r="AC236" s="120">
        <f t="shared" si="263"/>
        <v>2085158.8566666669</v>
      </c>
      <c r="AD236" s="120">
        <f t="shared" si="263"/>
        <v>0</v>
      </c>
      <c r="AE236" s="120">
        <f t="shared" si="263"/>
        <v>6032032.2816666691</v>
      </c>
      <c r="AF236" s="120">
        <f t="shared" si="263"/>
        <v>1508008.0704166673</v>
      </c>
      <c r="AG236" s="120">
        <f t="shared" si="263"/>
        <v>668500.48812500027</v>
      </c>
      <c r="AH236" s="120">
        <f t="shared" si="263"/>
        <v>137250.06666666656</v>
      </c>
      <c r="AI236" s="120">
        <f t="shared" si="263"/>
        <v>8345790.9068750078</v>
      </c>
      <c r="AJ236" s="120">
        <f t="shared" si="263"/>
        <v>0</v>
      </c>
      <c r="AK236" s="120">
        <f t="shared" si="263"/>
        <v>0</v>
      </c>
      <c r="AL236" s="120">
        <f t="shared" si="263"/>
        <v>0</v>
      </c>
      <c r="AM236" s="120">
        <f t="shared" si="263"/>
        <v>186</v>
      </c>
      <c r="AN236" s="120">
        <f t="shared" si="263"/>
        <v>73147.599999999991</v>
      </c>
      <c r="AO236" s="120">
        <f t="shared" si="263"/>
        <v>32</v>
      </c>
      <c r="AP236" s="120">
        <f t="shared" si="263"/>
        <v>15730.666666666666</v>
      </c>
      <c r="AQ236" s="120">
        <f t="shared" si="263"/>
        <v>203</v>
      </c>
      <c r="AR236" s="120">
        <f t="shared" si="263"/>
        <v>88878.266666666663</v>
      </c>
      <c r="AS236" s="120">
        <f t="shared" si="263"/>
        <v>168.5</v>
      </c>
      <c r="AT236" s="120">
        <f t="shared" si="263"/>
        <v>82831.791666666672</v>
      </c>
      <c r="AU236" s="120">
        <f t="shared" si="263"/>
        <v>190</v>
      </c>
      <c r="AV236" s="120">
        <f t="shared" si="263"/>
        <v>74720.666666666686</v>
      </c>
      <c r="AW236" s="120">
        <f t="shared" si="263"/>
        <v>358.5</v>
      </c>
      <c r="AX236" s="120">
        <f t="shared" si="263"/>
        <v>157552.45833333337</v>
      </c>
      <c r="AY236" s="120">
        <f t="shared" si="263"/>
        <v>561.5</v>
      </c>
      <c r="AZ236" s="120">
        <f t="shared" si="263"/>
        <v>246430.72500000003</v>
      </c>
      <c r="BA236" s="120" t="e">
        <f t="shared" si="263"/>
        <v>#VALUE!</v>
      </c>
      <c r="BB236" s="120">
        <f t="shared" si="263"/>
        <v>11.5</v>
      </c>
      <c r="BC236" s="120">
        <f t="shared" si="263"/>
        <v>14.5</v>
      </c>
      <c r="BD236" s="120">
        <f t="shared" si="263"/>
        <v>2</v>
      </c>
      <c r="BE236" s="120">
        <f t="shared" si="263"/>
        <v>276958.05000000005</v>
      </c>
      <c r="BF236" s="120">
        <f t="shared" si="263"/>
        <v>1</v>
      </c>
      <c r="BG236" s="120">
        <f t="shared" si="263"/>
        <v>0</v>
      </c>
      <c r="BH236" s="120">
        <f t="shared" si="263"/>
        <v>0</v>
      </c>
      <c r="BI236" s="120">
        <f t="shared" si="263"/>
        <v>3539.4</v>
      </c>
      <c r="BJ236" s="120">
        <f t="shared" si="263"/>
        <v>1148</v>
      </c>
      <c r="BK236" s="120">
        <f t="shared" si="263"/>
        <v>2031014.6393749989</v>
      </c>
      <c r="BL236" s="120">
        <f t="shared" si="263"/>
        <v>0</v>
      </c>
      <c r="BM236" s="120">
        <f t="shared" si="263"/>
        <v>141576</v>
      </c>
      <c r="BN236" s="120">
        <f t="shared" si="263"/>
        <v>626.5</v>
      </c>
      <c r="BO236" s="120">
        <f t="shared" si="263"/>
        <v>1369148.6828124991</v>
      </c>
      <c r="BP236" s="120">
        <f t="shared" si="263"/>
        <v>92</v>
      </c>
      <c r="BQ236" s="120">
        <f t="shared" si="263"/>
        <v>36181.555555555555</v>
      </c>
      <c r="BR236" s="120">
        <f t="shared" si="263"/>
        <v>4104849.0527430535</v>
      </c>
      <c r="BS236" s="120">
        <f t="shared" si="263"/>
        <v>6877503.7920138892</v>
      </c>
      <c r="BT236" s="120">
        <f t="shared" si="263"/>
        <v>2695979.4143749997</v>
      </c>
      <c r="BU236" s="120">
        <f t="shared" si="263"/>
        <v>2877156.7532291641</v>
      </c>
      <c r="BV236" s="180">
        <f t="shared" si="263"/>
        <v>12450639.959618058</v>
      </c>
      <c r="BW236" s="120">
        <f t="shared" si="263"/>
        <v>149407679.51541677</v>
      </c>
      <c r="BX236" s="8"/>
    </row>
    <row r="237" spans="1:76" s="1" customFormat="1" ht="19.5" customHeight="1" x14ac:dyDescent="0.3">
      <c r="A237" s="13"/>
      <c r="B237" s="13"/>
      <c r="C237" s="13"/>
      <c r="D237" s="13"/>
      <c r="E237" s="138"/>
      <c r="F237" s="126"/>
      <c r="G237" s="126"/>
      <c r="H237" s="126"/>
      <c r="I237" s="126"/>
      <c r="J237" s="13"/>
      <c r="K237" s="13"/>
      <c r="L237" s="13"/>
      <c r="M237" s="13"/>
      <c r="N237" s="13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27"/>
      <c r="AO237" s="127"/>
      <c r="AP237" s="127"/>
      <c r="AQ237" s="127"/>
      <c r="AR237" s="127"/>
      <c r="AS237" s="127"/>
      <c r="AT237" s="127"/>
      <c r="AU237" s="127"/>
      <c r="AV237" s="127"/>
      <c r="AW237" s="127"/>
      <c r="AX237" s="127"/>
      <c r="AY237" s="127"/>
      <c r="AZ237" s="127"/>
      <c r="BA237" s="127"/>
      <c r="BB237" s="127"/>
      <c r="BC237" s="127"/>
      <c r="BD237" s="127"/>
      <c r="BE237" s="127"/>
      <c r="BF237" s="127"/>
      <c r="BG237" s="127"/>
      <c r="BH237" s="127"/>
      <c r="BI237" s="127"/>
      <c r="BJ237" s="127"/>
      <c r="BK237" s="127"/>
      <c r="BL237" s="127"/>
      <c r="BM237" s="127"/>
      <c r="BN237" s="127"/>
      <c r="BO237" s="127"/>
      <c r="BP237" s="127"/>
      <c r="BQ237" s="127"/>
      <c r="BR237" s="127"/>
      <c r="BS237" s="127"/>
      <c r="BT237" s="127"/>
      <c r="BU237" s="127"/>
      <c r="BV237" s="127"/>
      <c r="BW237" s="127"/>
    </row>
    <row r="238" spans="1:76" s="1" customFormat="1" ht="19.5" customHeight="1" x14ac:dyDescent="0.3">
      <c r="A238" s="13"/>
      <c r="B238" s="13" t="s">
        <v>238</v>
      </c>
      <c r="C238" s="13" t="s">
        <v>213</v>
      </c>
      <c r="D238" s="13"/>
      <c r="E238" s="138"/>
      <c r="F238" s="126"/>
      <c r="G238" s="126"/>
      <c r="H238" s="126"/>
      <c r="I238" s="126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 t="s">
        <v>367</v>
      </c>
      <c r="AD238" s="13"/>
      <c r="AE238" s="13"/>
      <c r="AF238" s="13"/>
      <c r="AG238" s="13"/>
      <c r="AH238" s="13"/>
      <c r="AI238" s="13" t="s">
        <v>368</v>
      </c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</row>
    <row r="239" spans="1:76" s="1" customFormat="1" ht="19.5" customHeight="1" x14ac:dyDescent="0.3">
      <c r="A239" s="13"/>
      <c r="B239" s="13" t="s">
        <v>239</v>
      </c>
      <c r="C239" s="13" t="s">
        <v>438</v>
      </c>
      <c r="D239" s="13"/>
      <c r="E239" s="138"/>
      <c r="F239" s="126"/>
      <c r="G239" s="126"/>
      <c r="H239" s="126"/>
      <c r="I239" s="126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</row>
    <row r="240" spans="1:76" s="1" customFormat="1" ht="19.5" customHeight="1" x14ac:dyDescent="0.3">
      <c r="A240" s="13"/>
      <c r="B240" s="13" t="s">
        <v>240</v>
      </c>
      <c r="C240" s="13" t="s">
        <v>212</v>
      </c>
      <c r="D240" s="13"/>
      <c r="E240" s="138"/>
      <c r="F240" s="126"/>
      <c r="G240" s="126"/>
      <c r="H240" s="126"/>
      <c r="I240" s="126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 t="s">
        <v>242</v>
      </c>
      <c r="AD240" s="13"/>
      <c r="AE240" s="13"/>
      <c r="AF240" s="13"/>
      <c r="AG240" s="13"/>
      <c r="AH240" s="13"/>
      <c r="AI240" s="13"/>
      <c r="AJ240" s="13" t="s">
        <v>241</v>
      </c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</row>
    <row r="241" spans="1:76" s="1" customFormat="1" ht="19.5" customHeight="1" x14ac:dyDescent="0.25">
      <c r="A241" s="5"/>
      <c r="B241" s="5"/>
      <c r="C241" s="5"/>
      <c r="D241" s="5"/>
      <c r="E241" s="5"/>
      <c r="F241" s="9"/>
      <c r="G241" s="9"/>
      <c r="H241" s="9"/>
      <c r="I241" s="9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2"/>
    </row>
  </sheetData>
  <autoFilter ref="A23:BZ236"/>
  <sortState ref="B24:BX235">
    <sortCondition ref="B24"/>
  </sortState>
  <mergeCells count="64">
    <mergeCell ref="BS18:BS22"/>
    <mergeCell ref="BU18:BU22"/>
    <mergeCell ref="BV18:BV22"/>
    <mergeCell ref="BW18:BW22"/>
    <mergeCell ref="AM19:AR19"/>
    <mergeCell ref="AS19:AX19"/>
    <mergeCell ref="AM20:AN20"/>
    <mergeCell ref="AO20:AP20"/>
    <mergeCell ref="AQ20:AR21"/>
    <mergeCell ref="AS20:AT20"/>
    <mergeCell ref="BL18:BL22"/>
    <mergeCell ref="BM18:BM22"/>
    <mergeCell ref="BO18:BO22"/>
    <mergeCell ref="BP18:BP22"/>
    <mergeCell ref="BQ18:BQ22"/>
    <mergeCell ref="BR18:BR22"/>
    <mergeCell ref="BK18:BK22"/>
    <mergeCell ref="AU20:AV20"/>
    <mergeCell ref="AW20:AX21"/>
    <mergeCell ref="AU21:AV21"/>
    <mergeCell ref="BA21:BA22"/>
    <mergeCell ref="AM18:AX18"/>
    <mergeCell ref="AY18:AZ21"/>
    <mergeCell ref="BA18:BE20"/>
    <mergeCell ref="BF18:BI21"/>
    <mergeCell ref="BJ18:BJ22"/>
    <mergeCell ref="BB21:BD21"/>
    <mergeCell ref="BE21:BE22"/>
    <mergeCell ref="AM21:AM22"/>
    <mergeCell ref="AN21:AN22"/>
    <mergeCell ref="AO21:AP21"/>
    <mergeCell ref="AS21:AT21"/>
    <mergeCell ref="O18:O22"/>
    <mergeCell ref="AJ18:AL19"/>
    <mergeCell ref="Y20:AA21"/>
    <mergeCell ref="AB20:AD21"/>
    <mergeCell ref="AE20:AE22"/>
    <mergeCell ref="AJ21:AJ22"/>
    <mergeCell ref="Y18:AE19"/>
    <mergeCell ref="AF18:AF22"/>
    <mergeCell ref="AG18:AG22"/>
    <mergeCell ref="AH18:AH22"/>
    <mergeCell ref="AI18:AI22"/>
    <mergeCell ref="AK21:AK22"/>
    <mergeCell ref="AL21:AL22"/>
    <mergeCell ref="P18:X20"/>
    <mergeCell ref="P21:R21"/>
    <mergeCell ref="S21:U21"/>
    <mergeCell ref="BN20:BN22"/>
    <mergeCell ref="V21:X21"/>
    <mergeCell ref="A18:A22"/>
    <mergeCell ref="B18:B22"/>
    <mergeCell ref="C18:C22"/>
    <mergeCell ref="D18:D22"/>
    <mergeCell ref="E18:E22"/>
    <mergeCell ref="F18:J19"/>
    <mergeCell ref="F20:F22"/>
    <mergeCell ref="G20:H21"/>
    <mergeCell ref="I20:I22"/>
    <mergeCell ref="J20:J22"/>
    <mergeCell ref="K18:K22"/>
    <mergeCell ref="L18:L22"/>
    <mergeCell ref="M18:M22"/>
    <mergeCell ref="N18:N22"/>
  </mergeCells>
  <pageMargins left="0" right="0" top="0" bottom="0" header="0" footer="0"/>
  <pageSetup paperSize="9" scale="55" fitToWidth="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Z249"/>
  <sheetViews>
    <sheetView view="pageBreakPreview" zoomScaleSheetLayoutView="100" workbookViewId="0">
      <pane xSplit="6" ySplit="21" topLeftCell="BF22" activePane="bottomRight" state="frozen"/>
      <selection pane="topRight" activeCell="G1" sqref="G1"/>
      <selection pane="bottomLeft" activeCell="A19" sqref="A19"/>
      <selection pane="bottomRight" activeCell="E149" sqref="E149"/>
    </sheetView>
  </sheetViews>
  <sheetFormatPr defaultRowHeight="12.75" customHeight="1" x14ac:dyDescent="0.25"/>
  <cols>
    <col min="1" max="1" width="4.140625" style="5" customWidth="1"/>
    <col min="2" max="2" width="44.85546875" style="5" customWidth="1"/>
    <col min="3" max="3" width="19" style="5" customWidth="1"/>
    <col min="4" max="4" width="8.42578125" style="5" customWidth="1"/>
    <col min="5" max="5" width="24.28515625" style="5" customWidth="1"/>
    <col min="6" max="6" width="6.5703125" style="9" customWidth="1"/>
    <col min="7" max="7" width="14.85546875" style="9" customWidth="1"/>
    <col min="8" max="8" width="13.85546875" style="9" customWidth="1"/>
    <col min="9" max="9" width="15.42578125" style="9" customWidth="1"/>
    <col min="10" max="10" width="5.42578125" style="5" customWidth="1"/>
    <col min="11" max="11" width="8" style="5" customWidth="1"/>
    <col min="12" max="12" width="8.42578125" style="5" customWidth="1"/>
    <col min="13" max="13" width="6.85546875" style="5" customWidth="1"/>
    <col min="14" max="14" width="8.42578125" style="5" customWidth="1"/>
    <col min="15" max="15" width="15.85546875" style="5" customWidth="1"/>
    <col min="16" max="16" width="10.140625" style="5" customWidth="1"/>
    <col min="17" max="17" width="8.42578125" style="5" customWidth="1"/>
    <col min="18" max="18" width="7.5703125" style="5" customWidth="1"/>
    <col min="19" max="19" width="6.85546875" style="5" customWidth="1"/>
    <col min="20" max="20" width="5.85546875" style="5" customWidth="1"/>
    <col min="21" max="21" width="6.42578125" style="5" customWidth="1"/>
    <col min="22" max="22" width="7.140625" style="5" customWidth="1"/>
    <col min="23" max="23" width="7.5703125" style="5" customWidth="1"/>
    <col min="24" max="24" width="9.42578125" style="5" customWidth="1"/>
    <col min="25" max="25" width="14.85546875" style="5" customWidth="1"/>
    <col min="26" max="26" width="14.5703125" style="5" customWidth="1"/>
    <col min="27" max="27" width="14" style="5" customWidth="1"/>
    <col min="28" max="28" width="13.140625" style="5" customWidth="1"/>
    <col min="29" max="29" width="15.140625" style="5" customWidth="1"/>
    <col min="30" max="30" width="8.5703125" style="5" customWidth="1"/>
    <col min="31" max="31" width="16.28515625" style="5" customWidth="1"/>
    <col min="32" max="32" width="12.42578125" style="5" customWidth="1"/>
    <col min="33" max="33" width="10.7109375" style="5" customWidth="1"/>
    <col min="34" max="34" width="10.140625" style="5" customWidth="1"/>
    <col min="35" max="35" width="14.28515625" style="5" customWidth="1"/>
    <col min="36" max="36" width="9.5703125" style="5" customWidth="1"/>
    <col min="37" max="37" width="9.42578125" style="5" customWidth="1"/>
    <col min="38" max="38" width="9" style="5" customWidth="1"/>
    <col min="39" max="39" width="6.85546875" style="5" customWidth="1"/>
    <col min="40" max="40" width="9.28515625" style="5" customWidth="1"/>
    <col min="41" max="41" width="5.28515625" style="5" customWidth="1"/>
    <col min="42" max="42" width="8.85546875" style="5" customWidth="1"/>
    <col min="43" max="43" width="6.42578125" style="5" customWidth="1"/>
    <col min="44" max="44" width="9" style="5" customWidth="1"/>
    <col min="45" max="45" width="7" style="5" customWidth="1"/>
    <col min="46" max="46" width="8.85546875" style="5" customWidth="1"/>
    <col min="47" max="47" width="6" style="5" customWidth="1"/>
    <col min="48" max="48" width="9" style="5" customWidth="1"/>
    <col min="49" max="49" width="6" style="5" customWidth="1"/>
    <col min="50" max="50" width="11.7109375" style="5" customWidth="1"/>
    <col min="51" max="51" width="6" style="5" customWidth="1"/>
    <col min="52" max="52" width="9.5703125" style="5" customWidth="1"/>
    <col min="53" max="53" width="6.42578125" style="5" customWidth="1"/>
    <col min="54" max="54" width="6.28515625" style="5" customWidth="1"/>
    <col min="55" max="55" width="8" style="5" customWidth="1"/>
    <col min="56" max="56" width="11" style="5" customWidth="1"/>
    <col min="57" max="57" width="11.140625" style="5" customWidth="1"/>
    <col min="58" max="60" width="3" style="5" customWidth="1"/>
    <col min="61" max="61" width="9.7109375" style="5" customWidth="1"/>
    <col min="62" max="62" width="7.5703125" style="5" customWidth="1"/>
    <col min="63" max="63" width="16.140625" style="5" customWidth="1"/>
    <col min="64" max="64" width="5.140625" style="5" customWidth="1"/>
    <col min="65" max="65" width="11" style="5" customWidth="1"/>
    <col min="66" max="66" width="6.85546875" style="5" customWidth="1"/>
    <col min="67" max="67" width="19.140625" style="5" customWidth="1"/>
    <col min="68" max="68" width="11.42578125" style="5" customWidth="1"/>
    <col min="69" max="69" width="17.42578125" style="5" customWidth="1"/>
    <col min="70" max="70" width="16.7109375" style="5" customWidth="1"/>
    <col min="71" max="72" width="17.7109375" style="5" customWidth="1"/>
    <col min="73" max="73" width="14.42578125" style="5" customWidth="1"/>
    <col min="74" max="74" width="15.5703125" style="5" customWidth="1"/>
    <col min="75" max="75" width="16.28515625" style="5" customWidth="1"/>
    <col min="76" max="76" width="9.140625" style="1"/>
  </cols>
  <sheetData>
    <row r="1" spans="1:75" ht="12.75" customHeight="1" x14ac:dyDescent="0.3">
      <c r="A1" s="14"/>
      <c r="B1" s="15" t="s">
        <v>0</v>
      </c>
      <c r="C1" s="14"/>
      <c r="D1" s="16"/>
      <c r="E1" s="17"/>
      <c r="F1" s="18"/>
      <c r="G1" s="18"/>
      <c r="H1" s="18"/>
      <c r="I1" s="18"/>
      <c r="J1" s="19"/>
      <c r="K1" s="16"/>
      <c r="L1" s="16"/>
      <c r="M1" s="20"/>
      <c r="N1" s="14"/>
      <c r="O1" s="14"/>
      <c r="P1" s="14"/>
      <c r="Q1" s="14"/>
      <c r="R1" s="19"/>
      <c r="S1" s="21"/>
      <c r="T1" s="22"/>
      <c r="U1" s="22"/>
      <c r="V1" s="22"/>
      <c r="W1" s="23"/>
      <c r="X1" s="24" t="s">
        <v>1</v>
      </c>
      <c r="Y1" s="22" t="s">
        <v>2</v>
      </c>
      <c r="Z1" s="22" t="s">
        <v>3</v>
      </c>
      <c r="AA1" s="22" t="s">
        <v>4</v>
      </c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25"/>
      <c r="BS1" s="19"/>
      <c r="BT1" s="19"/>
      <c r="BU1" s="19"/>
      <c r="BV1" s="19"/>
      <c r="BW1" s="19"/>
    </row>
    <row r="2" spans="1:75" ht="12.75" customHeight="1" x14ac:dyDescent="0.3">
      <c r="A2" s="14" t="s">
        <v>214</v>
      </c>
      <c r="B2" s="18"/>
      <c r="C2" s="18"/>
      <c r="D2" s="16"/>
      <c r="E2" s="17"/>
      <c r="F2" s="18"/>
      <c r="G2" s="18"/>
      <c r="H2" s="18"/>
      <c r="I2" s="18"/>
      <c r="J2" s="19"/>
      <c r="K2" s="16"/>
      <c r="L2" s="16"/>
      <c r="M2" s="26"/>
      <c r="N2" s="14"/>
      <c r="O2" s="260"/>
      <c r="P2" s="260"/>
      <c r="Q2" s="260"/>
      <c r="R2" s="260"/>
      <c r="S2" s="260"/>
      <c r="T2" s="27" t="s">
        <v>5</v>
      </c>
      <c r="U2" s="261"/>
      <c r="V2" s="261"/>
      <c r="W2" s="261"/>
      <c r="X2" s="108">
        <v>13</v>
      </c>
      <c r="Y2" s="197">
        <v>16</v>
      </c>
      <c r="Z2" s="262">
        <v>4</v>
      </c>
      <c r="AA2" s="197">
        <f>SUM(X2:Z2)</f>
        <v>33</v>
      </c>
      <c r="AB2" s="260"/>
      <c r="AC2" s="26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9"/>
      <c r="BS2" s="19"/>
      <c r="BT2" s="19"/>
      <c r="BU2" s="19"/>
      <c r="BV2" s="19"/>
      <c r="BW2" s="19"/>
    </row>
    <row r="3" spans="1:75" ht="12.75" customHeight="1" x14ac:dyDescent="0.3">
      <c r="A3" s="14"/>
      <c r="B3" s="14"/>
      <c r="C3" s="14"/>
      <c r="D3" s="16"/>
      <c r="E3" s="17"/>
      <c r="F3" s="18"/>
      <c r="G3" s="18"/>
      <c r="H3" s="18"/>
      <c r="I3" s="18"/>
      <c r="J3" s="19"/>
      <c r="K3" s="16"/>
      <c r="L3" s="31" t="s">
        <v>6</v>
      </c>
      <c r="M3" s="16"/>
      <c r="N3" s="14"/>
      <c r="O3" s="260"/>
      <c r="P3" s="260"/>
      <c r="Q3" s="260"/>
      <c r="R3" s="260"/>
      <c r="S3" s="260"/>
      <c r="T3" s="32" t="s">
        <v>7</v>
      </c>
      <c r="U3" s="17"/>
      <c r="V3" s="17"/>
      <c r="W3" s="17"/>
      <c r="X3" s="108">
        <v>13</v>
      </c>
      <c r="Y3" s="108">
        <v>16</v>
      </c>
      <c r="Z3" s="263">
        <v>4</v>
      </c>
      <c r="AA3" s="197">
        <f>SUM(X3:Z3)</f>
        <v>33</v>
      </c>
      <c r="AB3" s="260"/>
      <c r="AC3" s="260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19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9"/>
      <c r="BS3" s="19"/>
      <c r="BT3" s="19"/>
      <c r="BU3" s="19"/>
      <c r="BV3" s="19"/>
      <c r="BW3" s="19"/>
    </row>
    <row r="4" spans="1:75" ht="21.75" customHeight="1" x14ac:dyDescent="0.3">
      <c r="A4" s="15" t="s">
        <v>8</v>
      </c>
      <c r="B4" s="13"/>
      <c r="C4" s="14"/>
      <c r="D4" s="34" t="s">
        <v>9</v>
      </c>
      <c r="E4" s="17"/>
      <c r="F4" s="18"/>
      <c r="G4" s="18"/>
      <c r="H4" s="18"/>
      <c r="I4" s="18"/>
      <c r="J4" s="19"/>
      <c r="K4" s="16"/>
      <c r="L4" s="35">
        <v>17697</v>
      </c>
      <c r="M4" s="16"/>
      <c r="N4" s="14"/>
      <c r="O4" s="260"/>
      <c r="P4" s="260"/>
      <c r="Q4" s="260"/>
      <c r="R4" s="260"/>
      <c r="S4" s="260"/>
      <c r="T4" s="36" t="s">
        <v>10</v>
      </c>
      <c r="U4" s="244"/>
      <c r="V4" s="264"/>
      <c r="W4" s="264"/>
      <c r="X4" s="108">
        <v>223</v>
      </c>
      <c r="Y4" s="108">
        <v>281</v>
      </c>
      <c r="Z4" s="263">
        <v>47</v>
      </c>
      <c r="AA4" s="197">
        <f>SUM(X4:Z4)</f>
        <v>551</v>
      </c>
      <c r="AB4" s="260"/>
      <c r="AC4" s="260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19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9"/>
      <c r="BS4" s="19"/>
      <c r="BT4" s="19"/>
      <c r="BU4" s="19"/>
      <c r="BV4" s="19"/>
      <c r="BW4" s="19"/>
    </row>
    <row r="5" spans="1:75" ht="21.75" customHeight="1" x14ac:dyDescent="0.3">
      <c r="A5" s="15" t="s">
        <v>11</v>
      </c>
      <c r="B5" s="13"/>
      <c r="C5" s="38"/>
      <c r="D5" s="39" t="s">
        <v>12</v>
      </c>
      <c r="E5" s="17"/>
      <c r="F5" s="18"/>
      <c r="G5" s="18"/>
      <c r="H5" s="18"/>
      <c r="I5" s="18"/>
      <c r="J5" s="19"/>
      <c r="K5" s="16"/>
      <c r="L5" s="26"/>
      <c r="M5" s="18"/>
      <c r="N5" s="22"/>
      <c r="O5" s="260"/>
      <c r="P5" s="260"/>
      <c r="Q5" s="260"/>
      <c r="R5" s="260"/>
      <c r="S5" s="260"/>
      <c r="T5" s="36" t="s">
        <v>14</v>
      </c>
      <c r="U5" s="264"/>
      <c r="V5" s="264"/>
      <c r="W5" s="264"/>
      <c r="X5" s="265"/>
      <c r="Y5" s="266"/>
      <c r="Z5" s="267"/>
      <c r="AA5" s="108">
        <f>SUM(X5:Z5)</f>
        <v>0</v>
      </c>
      <c r="AB5" s="260"/>
      <c r="AC5" s="260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19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9"/>
      <c r="BS5" s="19"/>
      <c r="BT5" s="19"/>
      <c r="BU5" s="19"/>
      <c r="BV5" s="19"/>
      <c r="BW5" s="19"/>
    </row>
    <row r="6" spans="1:75" ht="21.75" customHeight="1" x14ac:dyDescent="0.3">
      <c r="A6" s="39" t="s">
        <v>140</v>
      </c>
      <c r="B6" s="13"/>
      <c r="C6" s="19"/>
      <c r="D6" s="39" t="s">
        <v>15</v>
      </c>
      <c r="E6" s="17"/>
      <c r="F6" s="18"/>
      <c r="G6" s="18"/>
      <c r="H6" s="18"/>
      <c r="I6" s="18"/>
      <c r="J6" s="19"/>
      <c r="K6" s="16"/>
      <c r="L6" s="26"/>
      <c r="M6" s="43"/>
      <c r="N6" s="28"/>
      <c r="O6" s="268" t="s">
        <v>16</v>
      </c>
      <c r="P6" s="269">
        <v>1</v>
      </c>
      <c r="Q6" s="269">
        <v>2</v>
      </c>
      <c r="R6" s="128">
        <v>3</v>
      </c>
      <c r="S6" s="108">
        <v>4</v>
      </c>
      <c r="T6" s="197">
        <v>5</v>
      </c>
      <c r="U6" s="197">
        <v>6</v>
      </c>
      <c r="V6" s="197">
        <v>7</v>
      </c>
      <c r="W6" s="245">
        <v>8</v>
      </c>
      <c r="X6" s="108">
        <v>9</v>
      </c>
      <c r="Y6" s="108">
        <v>10</v>
      </c>
      <c r="Z6" s="263">
        <v>11</v>
      </c>
      <c r="AA6" s="108" t="s">
        <v>17</v>
      </c>
      <c r="AB6" s="17"/>
      <c r="AC6" s="17"/>
      <c r="AD6" s="19"/>
      <c r="AE6" s="45"/>
      <c r="AF6" s="45"/>
      <c r="AG6" s="19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19"/>
      <c r="BG6" s="19"/>
      <c r="BH6" s="19"/>
      <c r="BI6" s="14"/>
      <c r="BJ6" s="14"/>
      <c r="BK6" s="14"/>
      <c r="BL6" s="14"/>
      <c r="BM6" s="14"/>
      <c r="BN6" s="14"/>
      <c r="BO6" s="14"/>
      <c r="BP6" s="14"/>
      <c r="BQ6" s="14"/>
      <c r="BR6" s="19"/>
      <c r="BS6" s="19"/>
      <c r="BT6" s="19"/>
      <c r="BU6" s="19"/>
      <c r="BV6" s="19"/>
      <c r="BW6" s="19"/>
    </row>
    <row r="7" spans="1:75" ht="21.75" customHeight="1" x14ac:dyDescent="0.3">
      <c r="A7" s="47" t="s">
        <v>362</v>
      </c>
      <c r="B7" s="13"/>
      <c r="C7" s="14"/>
      <c r="D7" s="47" t="s">
        <v>362</v>
      </c>
      <c r="E7" s="17"/>
      <c r="F7" s="18"/>
      <c r="G7" s="18"/>
      <c r="H7" s="18"/>
      <c r="I7" s="18"/>
      <c r="J7" s="19"/>
      <c r="K7" s="16"/>
      <c r="L7" s="26"/>
      <c r="M7" s="43"/>
      <c r="N7" s="28"/>
      <c r="O7" s="268">
        <v>3</v>
      </c>
      <c r="P7" s="269">
        <v>1</v>
      </c>
      <c r="Q7" s="269">
        <v>2</v>
      </c>
      <c r="R7" s="128">
        <v>1</v>
      </c>
      <c r="S7" s="108">
        <v>1</v>
      </c>
      <c r="T7" s="108">
        <v>2</v>
      </c>
      <c r="U7" s="108">
        <v>1</v>
      </c>
      <c r="V7" s="108">
        <v>1</v>
      </c>
      <c r="W7" s="244">
        <v>1</v>
      </c>
      <c r="X7" s="108">
        <v>1</v>
      </c>
      <c r="Y7" s="108">
        <v>2</v>
      </c>
      <c r="Z7" s="263">
        <v>2</v>
      </c>
      <c r="AA7" s="108">
        <f>SUM(P7:Z7)</f>
        <v>15</v>
      </c>
      <c r="AB7" s="17" t="s">
        <v>13</v>
      </c>
      <c r="AC7" s="17"/>
      <c r="AD7" s="19"/>
      <c r="AE7" s="45"/>
      <c r="AF7" s="45"/>
      <c r="AG7" s="19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19"/>
      <c r="BG7" s="19"/>
      <c r="BH7" s="19"/>
      <c r="BI7" s="14"/>
      <c r="BJ7" s="14"/>
      <c r="BK7" s="14"/>
      <c r="BL7" s="14"/>
      <c r="BM7" s="14"/>
      <c r="BN7" s="14"/>
      <c r="BO7" s="14"/>
      <c r="BP7" s="14"/>
      <c r="BQ7" s="14"/>
      <c r="BR7" s="19"/>
      <c r="BS7" s="19"/>
      <c r="BT7" s="19"/>
      <c r="BU7" s="19"/>
      <c r="BV7" s="19"/>
      <c r="BW7" s="19"/>
    </row>
    <row r="8" spans="1:75" ht="15.75" customHeight="1" x14ac:dyDescent="0.3">
      <c r="A8" s="14"/>
      <c r="B8" s="14"/>
      <c r="C8" s="14"/>
      <c r="D8" s="16"/>
      <c r="E8" s="17"/>
      <c r="F8" s="18"/>
      <c r="G8" s="18"/>
      <c r="H8" s="18"/>
      <c r="I8" s="18"/>
      <c r="J8" s="19">
        <v>186</v>
      </c>
      <c r="K8" s="16"/>
      <c r="L8" s="26"/>
      <c r="M8" s="43"/>
      <c r="N8" s="28"/>
      <c r="O8" s="268">
        <v>3</v>
      </c>
      <c r="P8" s="269">
        <v>1</v>
      </c>
      <c r="Q8" s="269">
        <v>2</v>
      </c>
      <c r="R8" s="128">
        <v>1</v>
      </c>
      <c r="S8" s="108">
        <v>1</v>
      </c>
      <c r="T8" s="108">
        <v>2</v>
      </c>
      <c r="U8" s="108">
        <v>1</v>
      </c>
      <c r="V8" s="108">
        <v>1</v>
      </c>
      <c r="W8" s="244">
        <v>1</v>
      </c>
      <c r="X8" s="108">
        <v>1</v>
      </c>
      <c r="Y8" s="108">
        <v>2</v>
      </c>
      <c r="Z8" s="263">
        <v>2</v>
      </c>
      <c r="AA8" s="108">
        <f>SUM(P8:Z8)</f>
        <v>15</v>
      </c>
      <c r="AB8" s="17" t="s">
        <v>352</v>
      </c>
      <c r="AC8" s="17"/>
      <c r="AD8" s="19"/>
      <c r="AE8" s="45"/>
      <c r="AF8" s="45"/>
      <c r="AG8" s="19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19"/>
      <c r="BG8" s="19"/>
      <c r="BH8" s="19"/>
      <c r="BI8" s="14"/>
      <c r="BJ8" s="14"/>
      <c r="BK8" s="14"/>
      <c r="BL8" s="14"/>
      <c r="BM8" s="14"/>
      <c r="BN8" s="14"/>
      <c r="BO8" s="14"/>
      <c r="BP8" s="14"/>
      <c r="BQ8" s="14"/>
      <c r="BR8" s="19"/>
      <c r="BS8" s="19"/>
      <c r="BT8" s="19"/>
      <c r="BU8" s="19"/>
      <c r="BV8" s="19"/>
      <c r="BW8" s="19"/>
    </row>
    <row r="9" spans="1:75" ht="18" customHeight="1" x14ac:dyDescent="0.3">
      <c r="A9" s="14"/>
      <c r="B9" s="14"/>
      <c r="C9" s="14"/>
      <c r="D9" s="16"/>
      <c r="E9" s="17"/>
      <c r="F9" s="18"/>
      <c r="G9" s="18"/>
      <c r="H9" s="18"/>
      <c r="I9" s="18"/>
      <c r="J9" s="19">
        <v>164</v>
      </c>
      <c r="K9" s="16"/>
      <c r="L9" s="26"/>
      <c r="M9" s="43"/>
      <c r="N9" s="28"/>
      <c r="O9" s="268">
        <v>52</v>
      </c>
      <c r="P9" s="269">
        <v>24</v>
      </c>
      <c r="Q9" s="269">
        <v>33</v>
      </c>
      <c r="R9" s="128">
        <v>21</v>
      </c>
      <c r="S9" s="108">
        <v>20</v>
      </c>
      <c r="T9" s="108">
        <v>38</v>
      </c>
      <c r="U9" s="108">
        <v>22</v>
      </c>
      <c r="V9" s="108">
        <v>21</v>
      </c>
      <c r="W9" s="244">
        <v>15</v>
      </c>
      <c r="X9" s="108">
        <v>23</v>
      </c>
      <c r="Y9" s="108">
        <v>20</v>
      </c>
      <c r="Z9" s="263">
        <v>27</v>
      </c>
      <c r="AA9" s="108">
        <f>SUM(P9:Z9)</f>
        <v>264</v>
      </c>
      <c r="AB9" s="17"/>
      <c r="AC9" s="17"/>
      <c r="AD9" s="19"/>
      <c r="AE9" s="45"/>
      <c r="AF9" s="45"/>
      <c r="AG9" s="19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</row>
    <row r="10" spans="1:75" ht="16.5" customHeight="1" x14ac:dyDescent="0.3">
      <c r="A10" s="14"/>
      <c r="B10" s="14"/>
      <c r="C10" s="38" t="s">
        <v>18</v>
      </c>
      <c r="D10" s="16"/>
      <c r="E10" s="17"/>
      <c r="F10" s="18"/>
      <c r="G10" s="18"/>
      <c r="H10" s="18"/>
      <c r="I10" s="18"/>
      <c r="J10" s="19"/>
      <c r="K10" s="26"/>
      <c r="L10" s="26"/>
      <c r="M10" s="48"/>
      <c r="N10" s="28"/>
      <c r="O10" s="270"/>
      <c r="P10" s="270"/>
      <c r="Q10" s="270"/>
      <c r="R10" s="270"/>
      <c r="S10" s="270"/>
      <c r="T10" s="270"/>
      <c r="U10" s="270"/>
      <c r="V10" s="270"/>
      <c r="W10" s="270"/>
      <c r="X10" s="108"/>
      <c r="Y10" s="108"/>
      <c r="Z10" s="264"/>
      <c r="AA10" s="263"/>
      <c r="AB10" s="17"/>
      <c r="AC10" s="18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</row>
    <row r="11" spans="1:75" ht="16.5" customHeight="1" x14ac:dyDescent="0.3">
      <c r="A11" s="34" t="s">
        <v>369</v>
      </c>
      <c r="B11" s="13"/>
      <c r="C11" s="19"/>
      <c r="D11" s="26"/>
      <c r="E11" s="17"/>
      <c r="F11" s="18"/>
      <c r="G11" s="18"/>
      <c r="H11" s="18"/>
      <c r="I11" s="18"/>
      <c r="J11" s="19"/>
      <c r="K11" s="26"/>
      <c r="L11" s="26"/>
      <c r="M11" s="43"/>
      <c r="N11" s="28"/>
      <c r="O11" s="268" t="s">
        <v>20</v>
      </c>
      <c r="P11" s="269">
        <v>1</v>
      </c>
      <c r="Q11" s="269">
        <v>2</v>
      </c>
      <c r="R11" s="128">
        <v>3</v>
      </c>
      <c r="S11" s="108">
        <v>4</v>
      </c>
      <c r="T11" s="108">
        <v>5</v>
      </c>
      <c r="U11" s="108">
        <v>6</v>
      </c>
      <c r="V11" s="108">
        <v>7</v>
      </c>
      <c r="W11" s="244">
        <v>8</v>
      </c>
      <c r="X11" s="108">
        <v>9</v>
      </c>
      <c r="Y11" s="108">
        <v>10</v>
      </c>
      <c r="Z11" s="263">
        <v>11</v>
      </c>
      <c r="AA11" s="108" t="s">
        <v>17</v>
      </c>
      <c r="AB11" s="17" t="s">
        <v>19</v>
      </c>
      <c r="AC11" s="26"/>
      <c r="AD11" s="19"/>
      <c r="AE11" s="219"/>
      <c r="AF11" s="219"/>
      <c r="AG11" s="219"/>
      <c r="AH11" s="219"/>
      <c r="AI11" s="219"/>
      <c r="AJ11" s="19"/>
      <c r="AK11" s="19"/>
      <c r="AL11" s="19"/>
      <c r="AM11" s="19"/>
      <c r="AN11" s="19"/>
      <c r="AO11" s="19"/>
      <c r="AP11" s="19"/>
      <c r="AQ11" s="19"/>
      <c r="AR11" s="19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</row>
    <row r="12" spans="1:75" ht="18" customHeight="1" x14ac:dyDescent="0.3">
      <c r="A12" s="34"/>
      <c r="B12" s="13"/>
      <c r="C12" s="19"/>
      <c r="D12" s="26"/>
      <c r="E12" s="17"/>
      <c r="F12" s="18"/>
      <c r="G12" s="18"/>
      <c r="H12" s="18"/>
      <c r="I12" s="18"/>
      <c r="J12" s="19"/>
      <c r="K12" s="26"/>
      <c r="L12" s="26"/>
      <c r="M12" s="43"/>
      <c r="N12" s="28"/>
      <c r="O12" s="268">
        <v>0</v>
      </c>
      <c r="P12" s="269">
        <v>1</v>
      </c>
      <c r="Q12" s="269">
        <v>1</v>
      </c>
      <c r="R12" s="128">
        <v>1</v>
      </c>
      <c r="S12" s="108">
        <v>1</v>
      </c>
      <c r="T12" s="108">
        <v>1</v>
      </c>
      <c r="U12" s="108">
        <v>1</v>
      </c>
      <c r="V12" s="197">
        <v>1</v>
      </c>
      <c r="W12" s="245">
        <v>1</v>
      </c>
      <c r="X12" s="108">
        <v>1</v>
      </c>
      <c r="Y12" s="108">
        <v>0</v>
      </c>
      <c r="Z12" s="263">
        <v>0</v>
      </c>
      <c r="AA12" s="108">
        <f t="shared" ref="AA12:AA14" si="0">SUM(P12:Z12)</f>
        <v>9</v>
      </c>
      <c r="AB12" s="17" t="s">
        <v>351</v>
      </c>
      <c r="AC12" s="26"/>
      <c r="AD12" s="19"/>
      <c r="AE12" s="219"/>
      <c r="AF12" s="219"/>
      <c r="AG12" s="219"/>
      <c r="AH12" s="219"/>
      <c r="AI12" s="219"/>
      <c r="AJ12" s="19"/>
      <c r="AK12" s="19"/>
      <c r="AL12" s="19"/>
      <c r="AM12" s="19"/>
      <c r="AN12" s="19"/>
      <c r="AO12" s="19"/>
      <c r="AP12" s="19"/>
      <c r="AQ12" s="19"/>
      <c r="AR12" s="19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</row>
    <row r="13" spans="1:75" ht="16.5" customHeight="1" x14ac:dyDescent="0.3">
      <c r="A13" s="34"/>
      <c r="B13" s="13"/>
      <c r="C13" s="19"/>
      <c r="D13" s="26"/>
      <c r="E13" s="17"/>
      <c r="F13" s="18"/>
      <c r="G13" s="18"/>
      <c r="H13" s="18"/>
      <c r="I13" s="18"/>
      <c r="J13" s="19"/>
      <c r="K13" s="26"/>
      <c r="L13" s="26"/>
      <c r="M13" s="43"/>
      <c r="N13" s="28"/>
      <c r="O13" s="268">
        <v>0</v>
      </c>
      <c r="P13" s="269">
        <v>1</v>
      </c>
      <c r="Q13" s="269">
        <v>1</v>
      </c>
      <c r="R13" s="128">
        <v>1</v>
      </c>
      <c r="S13" s="108">
        <v>1</v>
      </c>
      <c r="T13" s="108">
        <v>1</v>
      </c>
      <c r="U13" s="108">
        <v>1</v>
      </c>
      <c r="V13" s="197">
        <v>1</v>
      </c>
      <c r="W13" s="245">
        <v>1</v>
      </c>
      <c r="X13" s="108">
        <v>1</v>
      </c>
      <c r="Y13" s="108">
        <v>0</v>
      </c>
      <c r="Z13" s="263">
        <v>0</v>
      </c>
      <c r="AA13" s="108">
        <f t="shared" si="0"/>
        <v>9</v>
      </c>
      <c r="AB13" s="17"/>
      <c r="AC13" s="26"/>
      <c r="AD13" s="19"/>
      <c r="AE13" s="219"/>
      <c r="AF13" s="219"/>
      <c r="AG13" s="219"/>
      <c r="AH13" s="219"/>
      <c r="AI13" s="219"/>
      <c r="AJ13" s="19"/>
      <c r="AK13" s="19"/>
      <c r="AL13" s="19"/>
      <c r="AM13" s="19"/>
      <c r="AN13" s="19"/>
      <c r="AO13" s="19"/>
      <c r="AP13" s="19"/>
      <c r="AQ13" s="19"/>
      <c r="AR13" s="19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75" ht="16.5" customHeight="1" x14ac:dyDescent="0.3">
      <c r="A14" s="34"/>
      <c r="B14" s="13"/>
      <c r="C14" s="19"/>
      <c r="D14" s="26"/>
      <c r="E14" s="17"/>
      <c r="F14" s="18"/>
      <c r="G14" s="18"/>
      <c r="H14" s="18"/>
      <c r="I14" s="18"/>
      <c r="J14" s="19"/>
      <c r="K14" s="26"/>
      <c r="L14" s="26"/>
      <c r="M14" s="43"/>
      <c r="N14" s="28"/>
      <c r="O14" s="268">
        <v>0</v>
      </c>
      <c r="P14" s="269">
        <v>8</v>
      </c>
      <c r="Q14" s="269">
        <v>17</v>
      </c>
      <c r="R14" s="128">
        <v>7</v>
      </c>
      <c r="S14" s="108">
        <v>11</v>
      </c>
      <c r="T14" s="108">
        <v>8</v>
      </c>
      <c r="U14" s="108">
        <v>15</v>
      </c>
      <c r="V14" s="197">
        <v>16</v>
      </c>
      <c r="W14" s="245">
        <v>12</v>
      </c>
      <c r="X14" s="108">
        <v>18</v>
      </c>
      <c r="Y14" s="108">
        <v>0</v>
      </c>
      <c r="Z14" s="263">
        <v>0</v>
      </c>
      <c r="AA14" s="108">
        <f t="shared" si="0"/>
        <v>112</v>
      </c>
      <c r="AB14" s="17"/>
      <c r="AC14" s="26"/>
      <c r="AD14" s="19"/>
      <c r="AE14" s="219"/>
      <c r="AF14" s="219"/>
      <c r="AG14" s="219"/>
      <c r="AH14" s="219"/>
      <c r="AI14" s="219"/>
      <c r="AJ14" s="19"/>
      <c r="AK14" s="19"/>
      <c r="AL14" s="19"/>
      <c r="AM14" s="19"/>
      <c r="AN14" s="19"/>
      <c r="AO14" s="19"/>
      <c r="AP14" s="19"/>
      <c r="AQ14" s="19"/>
      <c r="AR14" s="19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75" ht="18" customHeight="1" x14ac:dyDescent="0.3">
      <c r="A15" s="34" t="s">
        <v>21</v>
      </c>
      <c r="B15" s="13"/>
      <c r="C15" s="19"/>
      <c r="D15" s="26"/>
      <c r="E15" s="17"/>
      <c r="F15" s="18"/>
      <c r="G15" s="18"/>
      <c r="H15" s="18"/>
      <c r="I15" s="18"/>
      <c r="J15" s="19"/>
      <c r="K15" s="26"/>
      <c r="L15" s="26"/>
      <c r="M15" s="43"/>
      <c r="N15" s="28"/>
      <c r="O15" s="268">
        <v>0</v>
      </c>
      <c r="P15" s="269">
        <v>1</v>
      </c>
      <c r="Q15" s="269">
        <v>1</v>
      </c>
      <c r="R15" s="128">
        <v>1</v>
      </c>
      <c r="S15" s="108">
        <v>1</v>
      </c>
      <c r="T15" s="108">
        <v>1</v>
      </c>
      <c r="U15" s="108">
        <v>1</v>
      </c>
      <c r="V15" s="197">
        <v>1</v>
      </c>
      <c r="W15" s="245">
        <v>1</v>
      </c>
      <c r="X15" s="108">
        <v>1</v>
      </c>
      <c r="Y15" s="108">
        <v>0</v>
      </c>
      <c r="Z15" s="263">
        <v>0</v>
      </c>
      <c r="AA15" s="108">
        <f>SUM(P15:Z15)</f>
        <v>9</v>
      </c>
      <c r="AB15" s="17" t="s">
        <v>352</v>
      </c>
      <c r="AC15" s="26"/>
      <c r="AD15" s="19"/>
      <c r="AE15" s="219"/>
      <c r="AF15" s="219"/>
      <c r="AG15" s="219"/>
      <c r="AH15" s="219"/>
      <c r="AI15" s="219"/>
      <c r="AJ15" s="19"/>
      <c r="AK15" s="19"/>
      <c r="AL15" s="19"/>
      <c r="AM15" s="19"/>
      <c r="AN15" s="19"/>
      <c r="AO15" s="19"/>
      <c r="AP15" s="19"/>
      <c r="AQ15" s="19"/>
      <c r="AR15" s="19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75" ht="15.75" customHeight="1" x14ac:dyDescent="0.3">
      <c r="A16" s="14"/>
      <c r="B16" s="34"/>
      <c r="C16" s="19"/>
      <c r="D16" s="26"/>
      <c r="E16" s="17"/>
      <c r="F16" s="18"/>
      <c r="G16" s="18"/>
      <c r="H16" s="18"/>
      <c r="I16" s="18"/>
      <c r="J16" s="19"/>
      <c r="K16" s="26"/>
      <c r="L16" s="26"/>
      <c r="M16" s="43"/>
      <c r="N16" s="28"/>
      <c r="O16" s="268">
        <v>0</v>
      </c>
      <c r="P16" s="269">
        <v>1</v>
      </c>
      <c r="Q16" s="269">
        <v>1</v>
      </c>
      <c r="R16" s="128">
        <v>1</v>
      </c>
      <c r="S16" s="108">
        <v>1</v>
      </c>
      <c r="T16" s="108">
        <v>1</v>
      </c>
      <c r="U16" s="108">
        <v>1</v>
      </c>
      <c r="V16" s="108">
        <v>1</v>
      </c>
      <c r="W16" s="244">
        <v>1</v>
      </c>
      <c r="X16" s="108">
        <v>1</v>
      </c>
      <c r="Y16" s="108">
        <v>0</v>
      </c>
      <c r="Z16" s="263">
        <v>0</v>
      </c>
      <c r="AA16" s="108">
        <f>SUM(P16:Z16)</f>
        <v>9</v>
      </c>
      <c r="AB16" s="17"/>
      <c r="AC16" s="26"/>
      <c r="AD16" s="19"/>
      <c r="AE16" s="219"/>
      <c r="AF16" s="219"/>
      <c r="AG16" s="219"/>
      <c r="AH16" s="219"/>
      <c r="AI16" s="219"/>
      <c r="AJ16" s="19"/>
      <c r="AK16" s="19"/>
      <c r="AL16" s="19"/>
      <c r="AM16" s="19"/>
      <c r="AN16" s="19"/>
      <c r="AO16" s="19"/>
      <c r="AP16" s="19"/>
      <c r="AQ16" s="19"/>
      <c r="AR16" s="19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</row>
    <row r="17" spans="1:78" ht="18.75" customHeight="1" thickBot="1" x14ac:dyDescent="0.35">
      <c r="A17" s="14"/>
      <c r="B17" s="34"/>
      <c r="C17" s="19"/>
      <c r="D17" s="26"/>
      <c r="E17" s="17"/>
      <c r="F17" s="18"/>
      <c r="G17" s="18"/>
      <c r="H17" s="18"/>
      <c r="I17" s="18"/>
      <c r="J17" s="19"/>
      <c r="K17" s="26"/>
      <c r="L17" s="26"/>
      <c r="M17" s="43"/>
      <c r="N17" s="28"/>
      <c r="O17" s="268">
        <v>0</v>
      </c>
      <c r="P17" s="269">
        <v>24</v>
      </c>
      <c r="Q17" s="269">
        <v>20</v>
      </c>
      <c r="R17" s="128">
        <v>18</v>
      </c>
      <c r="S17" s="108">
        <v>20</v>
      </c>
      <c r="T17" s="108">
        <v>24</v>
      </c>
      <c r="U17" s="108">
        <v>23</v>
      </c>
      <c r="V17" s="108">
        <v>14</v>
      </c>
      <c r="W17" s="244">
        <v>17</v>
      </c>
      <c r="X17" s="108">
        <v>15</v>
      </c>
      <c r="Y17" s="271">
        <v>0</v>
      </c>
      <c r="Z17" s="272">
        <v>0</v>
      </c>
      <c r="AA17" s="271">
        <f>SUM(P17:Z17)</f>
        <v>175</v>
      </c>
      <c r="AB17" s="17"/>
      <c r="AC17" s="26"/>
      <c r="AD17" s="19"/>
      <c r="AE17" s="219"/>
      <c r="AF17" s="219"/>
      <c r="AG17" s="219"/>
      <c r="AH17" s="219"/>
      <c r="AI17" s="219"/>
      <c r="AJ17" s="19"/>
      <c r="AK17" s="19"/>
      <c r="AL17" s="19"/>
      <c r="AM17" s="19"/>
      <c r="AN17" s="19"/>
      <c r="AO17" s="19"/>
      <c r="AP17" s="19"/>
      <c r="AQ17" s="19"/>
      <c r="AR17" s="19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22"/>
      <c r="BS17" s="19"/>
      <c r="BT17" s="19"/>
      <c r="BU17" s="19"/>
      <c r="BV17" s="19"/>
      <c r="BW17" s="19"/>
    </row>
    <row r="18" spans="1:78" ht="12.75" customHeight="1" x14ac:dyDescent="0.25">
      <c r="A18" s="450" t="s">
        <v>22</v>
      </c>
      <c r="B18" s="417" t="s">
        <v>23</v>
      </c>
      <c r="C18" s="417" t="s">
        <v>24</v>
      </c>
      <c r="D18" s="417" t="s">
        <v>25</v>
      </c>
      <c r="E18" s="453" t="s">
        <v>26</v>
      </c>
      <c r="F18" s="456" t="s">
        <v>141</v>
      </c>
      <c r="G18" s="457"/>
      <c r="H18" s="457"/>
      <c r="I18" s="457"/>
      <c r="J18" s="458"/>
      <c r="K18" s="399" t="s">
        <v>28</v>
      </c>
      <c r="L18" s="402" t="s">
        <v>29</v>
      </c>
      <c r="M18" s="402" t="s">
        <v>285</v>
      </c>
      <c r="N18" s="480" t="s">
        <v>30</v>
      </c>
      <c r="O18" s="480" t="s">
        <v>31</v>
      </c>
      <c r="P18" s="465" t="s">
        <v>32</v>
      </c>
      <c r="Q18" s="466"/>
      <c r="R18" s="466"/>
      <c r="S18" s="466"/>
      <c r="T18" s="466"/>
      <c r="U18" s="466"/>
      <c r="V18" s="466"/>
      <c r="W18" s="466"/>
      <c r="X18" s="467"/>
      <c r="Y18" s="434" t="s">
        <v>33</v>
      </c>
      <c r="Z18" s="434"/>
      <c r="AA18" s="434"/>
      <c r="AB18" s="434"/>
      <c r="AC18" s="434"/>
      <c r="AD18" s="434"/>
      <c r="AE18" s="434"/>
      <c r="AF18" s="463">
        <v>0.25</v>
      </c>
      <c r="AG18" s="461">
        <v>0.1</v>
      </c>
      <c r="AH18" s="462" t="s">
        <v>34</v>
      </c>
      <c r="AI18" s="462" t="s">
        <v>35</v>
      </c>
      <c r="AJ18" s="483" t="s">
        <v>157</v>
      </c>
      <c r="AK18" s="483"/>
      <c r="AL18" s="483"/>
      <c r="AM18" s="392" t="s">
        <v>36</v>
      </c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409" t="s">
        <v>37</v>
      </c>
      <c r="AZ18" s="409"/>
      <c r="BA18" s="410" t="s">
        <v>38</v>
      </c>
      <c r="BB18" s="410"/>
      <c r="BC18" s="410"/>
      <c r="BD18" s="410"/>
      <c r="BE18" s="411"/>
      <c r="BF18" s="439" t="s">
        <v>39</v>
      </c>
      <c r="BG18" s="440"/>
      <c r="BH18" s="440"/>
      <c r="BI18" s="441"/>
      <c r="BJ18" s="484" t="s">
        <v>462</v>
      </c>
      <c r="BK18" s="402" t="s">
        <v>363</v>
      </c>
      <c r="BL18" s="484" t="s">
        <v>263</v>
      </c>
      <c r="BM18" s="402" t="s">
        <v>364</v>
      </c>
      <c r="BN18" s="213"/>
      <c r="BO18" s="487" t="s">
        <v>264</v>
      </c>
      <c r="BP18" s="490" t="s">
        <v>498</v>
      </c>
      <c r="BQ18" s="480" t="s">
        <v>497</v>
      </c>
      <c r="BR18" s="493" t="s">
        <v>40</v>
      </c>
      <c r="BS18" s="402" t="s">
        <v>286</v>
      </c>
      <c r="BT18" s="213"/>
      <c r="BU18" s="402" t="s">
        <v>287</v>
      </c>
      <c r="BV18" s="434" t="s">
        <v>463</v>
      </c>
      <c r="BW18" s="389" t="s">
        <v>477</v>
      </c>
    </row>
    <row r="19" spans="1:78" ht="21" customHeight="1" x14ac:dyDescent="0.25">
      <c r="A19" s="451"/>
      <c r="B19" s="418"/>
      <c r="C19" s="418"/>
      <c r="D19" s="418"/>
      <c r="E19" s="454"/>
      <c r="F19" s="459"/>
      <c r="G19" s="414"/>
      <c r="H19" s="414"/>
      <c r="I19" s="414"/>
      <c r="J19" s="460"/>
      <c r="K19" s="400"/>
      <c r="L19" s="403"/>
      <c r="M19" s="403"/>
      <c r="N19" s="481"/>
      <c r="O19" s="481"/>
      <c r="P19" s="468"/>
      <c r="Q19" s="469"/>
      <c r="R19" s="469"/>
      <c r="S19" s="469"/>
      <c r="T19" s="469"/>
      <c r="U19" s="469"/>
      <c r="V19" s="469"/>
      <c r="W19" s="469"/>
      <c r="X19" s="470"/>
      <c r="Y19" s="434"/>
      <c r="Z19" s="434"/>
      <c r="AA19" s="434"/>
      <c r="AB19" s="434"/>
      <c r="AC19" s="434"/>
      <c r="AD19" s="434"/>
      <c r="AE19" s="434"/>
      <c r="AF19" s="418"/>
      <c r="AG19" s="461"/>
      <c r="AH19" s="462"/>
      <c r="AI19" s="462"/>
      <c r="AJ19" s="483"/>
      <c r="AK19" s="483"/>
      <c r="AL19" s="483"/>
      <c r="AM19" s="420" t="s">
        <v>43</v>
      </c>
      <c r="AN19" s="420"/>
      <c r="AO19" s="420"/>
      <c r="AP19" s="420"/>
      <c r="AQ19" s="420"/>
      <c r="AR19" s="420"/>
      <c r="AS19" s="420" t="s">
        <v>146</v>
      </c>
      <c r="AT19" s="420"/>
      <c r="AU19" s="420"/>
      <c r="AV19" s="420"/>
      <c r="AW19" s="420"/>
      <c r="AX19" s="420"/>
      <c r="AY19" s="409"/>
      <c r="AZ19" s="409"/>
      <c r="BA19" s="412"/>
      <c r="BB19" s="412"/>
      <c r="BC19" s="412"/>
      <c r="BD19" s="412"/>
      <c r="BE19" s="413"/>
      <c r="BF19" s="442"/>
      <c r="BG19" s="443"/>
      <c r="BH19" s="443"/>
      <c r="BI19" s="444"/>
      <c r="BJ19" s="485"/>
      <c r="BK19" s="403"/>
      <c r="BL19" s="485"/>
      <c r="BM19" s="403"/>
      <c r="BN19" s="214"/>
      <c r="BO19" s="488"/>
      <c r="BP19" s="491"/>
      <c r="BQ19" s="481"/>
      <c r="BR19" s="494"/>
      <c r="BS19" s="403"/>
      <c r="BT19" s="214"/>
      <c r="BU19" s="403"/>
      <c r="BV19" s="434"/>
      <c r="BW19" s="389"/>
    </row>
    <row r="20" spans="1:78" ht="13.5" customHeight="1" x14ac:dyDescent="0.25">
      <c r="A20" s="451"/>
      <c r="B20" s="418"/>
      <c r="C20" s="418"/>
      <c r="D20" s="418"/>
      <c r="E20" s="454"/>
      <c r="F20" s="504" t="s">
        <v>142</v>
      </c>
      <c r="G20" s="424" t="s">
        <v>143</v>
      </c>
      <c r="H20" s="425"/>
      <c r="I20" s="428" t="s">
        <v>73</v>
      </c>
      <c r="J20" s="431" t="s">
        <v>27</v>
      </c>
      <c r="K20" s="400"/>
      <c r="L20" s="403"/>
      <c r="M20" s="403"/>
      <c r="N20" s="481"/>
      <c r="O20" s="481"/>
      <c r="P20" s="471"/>
      <c r="Q20" s="472"/>
      <c r="R20" s="472"/>
      <c r="S20" s="472"/>
      <c r="T20" s="472"/>
      <c r="U20" s="472"/>
      <c r="V20" s="472"/>
      <c r="W20" s="472"/>
      <c r="X20" s="473"/>
      <c r="Y20" s="434" t="s">
        <v>41</v>
      </c>
      <c r="Z20" s="434"/>
      <c r="AA20" s="434"/>
      <c r="AB20" s="434" t="s">
        <v>42</v>
      </c>
      <c r="AC20" s="434"/>
      <c r="AD20" s="434"/>
      <c r="AE20" s="434" t="s">
        <v>4</v>
      </c>
      <c r="AF20" s="418"/>
      <c r="AG20" s="461"/>
      <c r="AH20" s="462"/>
      <c r="AI20" s="462"/>
      <c r="AJ20" s="210" t="s">
        <v>154</v>
      </c>
      <c r="AK20" s="210" t="s">
        <v>155</v>
      </c>
      <c r="AL20" s="210" t="s">
        <v>156</v>
      </c>
      <c r="AM20" s="416" t="s">
        <v>460</v>
      </c>
      <c r="AN20" s="416"/>
      <c r="AO20" s="416" t="s">
        <v>461</v>
      </c>
      <c r="AP20" s="416"/>
      <c r="AQ20" s="392" t="s">
        <v>4</v>
      </c>
      <c r="AR20" s="392"/>
      <c r="AS20" s="392" t="s">
        <v>461</v>
      </c>
      <c r="AT20" s="392"/>
      <c r="AU20" s="392" t="s">
        <v>460</v>
      </c>
      <c r="AV20" s="392"/>
      <c r="AW20" s="408" t="s">
        <v>4</v>
      </c>
      <c r="AX20" s="408"/>
      <c r="AY20" s="409"/>
      <c r="AZ20" s="409"/>
      <c r="BA20" s="414"/>
      <c r="BB20" s="414"/>
      <c r="BC20" s="414"/>
      <c r="BD20" s="414"/>
      <c r="BE20" s="415"/>
      <c r="BF20" s="442"/>
      <c r="BG20" s="443"/>
      <c r="BH20" s="443"/>
      <c r="BI20" s="444"/>
      <c r="BJ20" s="485"/>
      <c r="BK20" s="403"/>
      <c r="BL20" s="485"/>
      <c r="BM20" s="403"/>
      <c r="BN20" s="214"/>
      <c r="BO20" s="488"/>
      <c r="BP20" s="491"/>
      <c r="BQ20" s="481"/>
      <c r="BR20" s="494"/>
      <c r="BS20" s="403"/>
      <c r="BT20" s="214"/>
      <c r="BU20" s="403"/>
      <c r="BV20" s="434"/>
      <c r="BW20" s="389"/>
    </row>
    <row r="21" spans="1:78" ht="48" customHeight="1" x14ac:dyDescent="0.25">
      <c r="A21" s="451"/>
      <c r="B21" s="418"/>
      <c r="C21" s="418"/>
      <c r="D21" s="418"/>
      <c r="E21" s="454"/>
      <c r="F21" s="505"/>
      <c r="G21" s="426"/>
      <c r="H21" s="427"/>
      <c r="I21" s="429"/>
      <c r="J21" s="432"/>
      <c r="K21" s="400"/>
      <c r="L21" s="403"/>
      <c r="M21" s="403"/>
      <c r="N21" s="481"/>
      <c r="O21" s="481"/>
      <c r="P21" s="393" t="s">
        <v>44</v>
      </c>
      <c r="Q21" s="394"/>
      <c r="R21" s="395"/>
      <c r="S21" s="393" t="s">
        <v>45</v>
      </c>
      <c r="T21" s="394"/>
      <c r="U21" s="395"/>
      <c r="V21" s="393" t="s">
        <v>4</v>
      </c>
      <c r="W21" s="394"/>
      <c r="X21" s="395"/>
      <c r="Y21" s="434"/>
      <c r="Z21" s="434"/>
      <c r="AA21" s="434"/>
      <c r="AB21" s="434"/>
      <c r="AC21" s="434"/>
      <c r="AD21" s="434"/>
      <c r="AE21" s="434"/>
      <c r="AF21" s="418"/>
      <c r="AG21" s="461"/>
      <c r="AH21" s="462"/>
      <c r="AI21" s="462"/>
      <c r="AJ21" s="396" t="s">
        <v>147</v>
      </c>
      <c r="AK21" s="388" t="s">
        <v>148</v>
      </c>
      <c r="AL21" s="397" t="s">
        <v>149</v>
      </c>
      <c r="AM21" s="478" t="s">
        <v>46</v>
      </c>
      <c r="AN21" s="479" t="s">
        <v>47</v>
      </c>
      <c r="AO21" s="392" t="s">
        <v>150</v>
      </c>
      <c r="AP21" s="392"/>
      <c r="AQ21" s="392"/>
      <c r="AR21" s="392"/>
      <c r="AS21" s="392" t="s">
        <v>151</v>
      </c>
      <c r="AT21" s="392"/>
      <c r="AU21" s="496" t="s">
        <v>152</v>
      </c>
      <c r="AV21" s="496"/>
      <c r="AW21" s="408"/>
      <c r="AX21" s="408"/>
      <c r="AY21" s="409"/>
      <c r="AZ21" s="409"/>
      <c r="BA21" s="497" t="s">
        <v>48</v>
      </c>
      <c r="BB21" s="499" t="s">
        <v>49</v>
      </c>
      <c r="BC21" s="500"/>
      <c r="BD21" s="501"/>
      <c r="BE21" s="502" t="s">
        <v>47</v>
      </c>
      <c r="BF21" s="445"/>
      <c r="BG21" s="446"/>
      <c r="BH21" s="446"/>
      <c r="BI21" s="447"/>
      <c r="BJ21" s="485"/>
      <c r="BK21" s="403"/>
      <c r="BL21" s="485"/>
      <c r="BM21" s="403"/>
      <c r="BN21" s="214" t="s">
        <v>499</v>
      </c>
      <c r="BO21" s="488"/>
      <c r="BP21" s="491"/>
      <c r="BQ21" s="481"/>
      <c r="BR21" s="494"/>
      <c r="BS21" s="403"/>
      <c r="BT21" s="214"/>
      <c r="BU21" s="403"/>
      <c r="BV21" s="434"/>
      <c r="BW21" s="389"/>
    </row>
    <row r="22" spans="1:78" ht="42.75" customHeight="1" thickBot="1" x14ac:dyDescent="0.3">
      <c r="A22" s="452"/>
      <c r="B22" s="419"/>
      <c r="C22" s="419"/>
      <c r="D22" s="419"/>
      <c r="E22" s="455"/>
      <c r="F22" s="506"/>
      <c r="G22" s="51" t="s">
        <v>144</v>
      </c>
      <c r="H22" s="51" t="s">
        <v>145</v>
      </c>
      <c r="I22" s="430"/>
      <c r="J22" s="433"/>
      <c r="K22" s="401"/>
      <c r="L22" s="404"/>
      <c r="M22" s="404"/>
      <c r="N22" s="482"/>
      <c r="O22" s="482"/>
      <c r="P22" s="217" t="s">
        <v>50</v>
      </c>
      <c r="Q22" s="217" t="s">
        <v>51</v>
      </c>
      <c r="R22" s="217" t="s">
        <v>3</v>
      </c>
      <c r="S22" s="217" t="s">
        <v>50</v>
      </c>
      <c r="T22" s="217" t="s">
        <v>51</v>
      </c>
      <c r="U22" s="217" t="s">
        <v>3</v>
      </c>
      <c r="V22" s="217" t="s">
        <v>50</v>
      </c>
      <c r="W22" s="217" t="s">
        <v>51</v>
      </c>
      <c r="X22" s="217" t="s">
        <v>3</v>
      </c>
      <c r="Y22" s="217" t="s">
        <v>43</v>
      </c>
      <c r="Z22" s="217" t="s">
        <v>51</v>
      </c>
      <c r="AA22" s="217" t="s">
        <v>3</v>
      </c>
      <c r="AB22" s="217" t="s">
        <v>43</v>
      </c>
      <c r="AC22" s="217" t="s">
        <v>51</v>
      </c>
      <c r="AD22" s="217" t="s">
        <v>3</v>
      </c>
      <c r="AE22" s="434"/>
      <c r="AF22" s="464"/>
      <c r="AG22" s="461"/>
      <c r="AH22" s="462"/>
      <c r="AI22" s="462"/>
      <c r="AJ22" s="396"/>
      <c r="AK22" s="388"/>
      <c r="AL22" s="397"/>
      <c r="AM22" s="478"/>
      <c r="AN22" s="479"/>
      <c r="AO22" s="211" t="s">
        <v>52</v>
      </c>
      <c r="AP22" s="211" t="s">
        <v>47</v>
      </c>
      <c r="AQ22" s="212" t="s">
        <v>153</v>
      </c>
      <c r="AR22" s="212" t="s">
        <v>47</v>
      </c>
      <c r="AS22" s="212" t="s">
        <v>52</v>
      </c>
      <c r="AT22" s="212" t="s">
        <v>47</v>
      </c>
      <c r="AU22" s="212" t="s">
        <v>52</v>
      </c>
      <c r="AV22" s="212" t="s">
        <v>47</v>
      </c>
      <c r="AW22" s="52" t="s">
        <v>52</v>
      </c>
      <c r="AX22" s="52" t="s">
        <v>47</v>
      </c>
      <c r="AY22" s="216" t="s">
        <v>52</v>
      </c>
      <c r="AZ22" s="216" t="s">
        <v>47</v>
      </c>
      <c r="BA22" s="498"/>
      <c r="BB22" s="256" t="s">
        <v>53</v>
      </c>
      <c r="BC22" s="256" t="s">
        <v>54</v>
      </c>
      <c r="BD22" s="256" t="s">
        <v>55</v>
      </c>
      <c r="BE22" s="503"/>
      <c r="BF22" s="218">
        <v>0.2</v>
      </c>
      <c r="BG22" s="218">
        <v>0.3</v>
      </c>
      <c r="BH22" s="218"/>
      <c r="BI22" s="218" t="s">
        <v>47</v>
      </c>
      <c r="BJ22" s="486"/>
      <c r="BK22" s="404"/>
      <c r="BL22" s="486"/>
      <c r="BM22" s="404"/>
      <c r="BN22" s="215"/>
      <c r="BO22" s="489"/>
      <c r="BP22" s="492"/>
      <c r="BQ22" s="482"/>
      <c r="BR22" s="495"/>
      <c r="BS22" s="404"/>
      <c r="BT22" s="215" t="s">
        <v>476</v>
      </c>
      <c r="BU22" s="404"/>
      <c r="BV22" s="434"/>
      <c r="BW22" s="389"/>
    </row>
    <row r="23" spans="1:78" ht="18.75" customHeight="1" thickBot="1" x14ac:dyDescent="0.35">
      <c r="A23" s="54"/>
      <c r="B23" s="55" t="s">
        <v>56</v>
      </c>
      <c r="C23" s="55" t="s">
        <v>57</v>
      </c>
      <c r="D23" s="55" t="s">
        <v>58</v>
      </c>
      <c r="E23" s="56" t="s">
        <v>59</v>
      </c>
      <c r="F23" s="57">
        <v>1</v>
      </c>
      <c r="G23" s="58">
        <v>2</v>
      </c>
      <c r="H23" s="58">
        <v>3</v>
      </c>
      <c r="I23" s="58">
        <v>4</v>
      </c>
      <c r="J23" s="59">
        <v>5</v>
      </c>
      <c r="K23" s="60">
        <v>6</v>
      </c>
      <c r="L23" s="61">
        <v>7</v>
      </c>
      <c r="M23" s="61"/>
      <c r="N23" s="61">
        <v>9</v>
      </c>
      <c r="O23" s="59">
        <v>10</v>
      </c>
      <c r="P23" s="60">
        <v>11</v>
      </c>
      <c r="Q23" s="61">
        <v>12</v>
      </c>
      <c r="R23" s="61">
        <v>13</v>
      </c>
      <c r="S23" s="61">
        <v>14</v>
      </c>
      <c r="T23" s="59">
        <v>15</v>
      </c>
      <c r="U23" s="60">
        <v>16</v>
      </c>
      <c r="V23" s="61">
        <v>17</v>
      </c>
      <c r="W23" s="61">
        <v>18</v>
      </c>
      <c r="X23" s="61">
        <v>19</v>
      </c>
      <c r="Y23" s="62">
        <v>20</v>
      </c>
      <c r="Z23" s="63">
        <v>21</v>
      </c>
      <c r="AA23" s="64">
        <v>22</v>
      </c>
      <c r="AB23" s="64">
        <v>23</v>
      </c>
      <c r="AC23" s="64">
        <v>24</v>
      </c>
      <c r="AD23" s="62">
        <v>25</v>
      </c>
      <c r="AE23" s="63">
        <v>26</v>
      </c>
      <c r="AF23" s="65"/>
      <c r="AG23" s="64">
        <v>27</v>
      </c>
      <c r="AH23" s="64">
        <v>28</v>
      </c>
      <c r="AI23" s="64">
        <v>29</v>
      </c>
      <c r="AJ23" s="62">
        <v>30</v>
      </c>
      <c r="AK23" s="63">
        <v>31</v>
      </c>
      <c r="AL23" s="64">
        <v>32</v>
      </c>
      <c r="AM23" s="64">
        <v>33</v>
      </c>
      <c r="AN23" s="64">
        <v>34</v>
      </c>
      <c r="AO23" s="62">
        <v>35</v>
      </c>
      <c r="AP23" s="63">
        <v>36</v>
      </c>
      <c r="AQ23" s="64">
        <v>37</v>
      </c>
      <c r="AR23" s="64">
        <v>38</v>
      </c>
      <c r="AS23" s="64">
        <v>39</v>
      </c>
      <c r="AT23" s="62">
        <v>40</v>
      </c>
      <c r="AU23" s="63">
        <v>41</v>
      </c>
      <c r="AV23" s="64">
        <v>42</v>
      </c>
      <c r="AW23" s="64">
        <v>43</v>
      </c>
      <c r="AX23" s="64">
        <v>44</v>
      </c>
      <c r="AY23" s="62">
        <v>45</v>
      </c>
      <c r="AZ23" s="63">
        <v>46</v>
      </c>
      <c r="BA23" s="61">
        <v>47</v>
      </c>
      <c r="BB23" s="61">
        <v>48</v>
      </c>
      <c r="BC23" s="61">
        <v>49</v>
      </c>
      <c r="BD23" s="59">
        <v>50</v>
      </c>
      <c r="BE23" s="60">
        <v>51</v>
      </c>
      <c r="BF23" s="259">
        <v>52</v>
      </c>
      <c r="BG23" s="259">
        <v>53</v>
      </c>
      <c r="BH23" s="61"/>
      <c r="BI23" s="61">
        <v>54</v>
      </c>
      <c r="BJ23" s="66"/>
      <c r="BK23" s="66"/>
      <c r="BL23" s="66"/>
      <c r="BM23" s="66"/>
      <c r="BN23" s="66"/>
      <c r="BO23" s="66"/>
      <c r="BP23" s="66"/>
      <c r="BQ23" s="66"/>
      <c r="BR23" s="59">
        <v>55</v>
      </c>
      <c r="BS23" s="67"/>
      <c r="BT23" s="67"/>
      <c r="BU23" s="67"/>
      <c r="BV23" s="257">
        <v>56</v>
      </c>
      <c r="BW23" s="258"/>
    </row>
    <row r="24" spans="1:78" s="129" customFormat="1" ht="14.25" customHeight="1" x14ac:dyDescent="0.3">
      <c r="A24" s="242">
        <v>1</v>
      </c>
      <c r="B24" s="69" t="s">
        <v>158</v>
      </c>
      <c r="C24" s="69" t="s">
        <v>60</v>
      </c>
      <c r="D24" s="70" t="s">
        <v>61</v>
      </c>
      <c r="E24" s="71" t="s">
        <v>215</v>
      </c>
      <c r="F24" s="72">
        <v>70</v>
      </c>
      <c r="G24" s="73">
        <v>42971</v>
      </c>
      <c r="H24" s="73">
        <v>44797</v>
      </c>
      <c r="I24" s="72" t="s">
        <v>182</v>
      </c>
      <c r="J24" s="70" t="s">
        <v>58</v>
      </c>
      <c r="K24" s="70" t="s">
        <v>64</v>
      </c>
      <c r="L24" s="74">
        <v>27.11</v>
      </c>
      <c r="M24" s="70">
        <v>5.41</v>
      </c>
      <c r="N24" s="75">
        <v>17697</v>
      </c>
      <c r="O24" s="76">
        <f>N24*M24</f>
        <v>95740.77</v>
      </c>
      <c r="P24" s="70"/>
      <c r="Q24" s="70"/>
      <c r="R24" s="70">
        <v>3</v>
      </c>
      <c r="S24" s="70"/>
      <c r="T24" s="70">
        <v>10</v>
      </c>
      <c r="U24" s="70"/>
      <c r="V24" s="70">
        <f t="shared" ref="V24:X39" si="1">SUM(P24+S24)</f>
        <v>0</v>
      </c>
      <c r="W24" s="70">
        <f t="shared" si="1"/>
        <v>10</v>
      </c>
      <c r="X24" s="70">
        <f t="shared" si="1"/>
        <v>3</v>
      </c>
      <c r="Y24" s="76">
        <f>SUM(O24/18*P24)</f>
        <v>0</v>
      </c>
      <c r="Z24" s="76">
        <f>SUM(O24/18*Q24)</f>
        <v>0</v>
      </c>
      <c r="AA24" s="76">
        <f>SUM(O24/18*R24)</f>
        <v>15956.795000000002</v>
      </c>
      <c r="AB24" s="76">
        <f>SUM(O24/18*S24)</f>
        <v>0</v>
      </c>
      <c r="AC24" s="76">
        <f>SUM(O24/18*T24)</f>
        <v>53189.316666666673</v>
      </c>
      <c r="AD24" s="76">
        <f>SUM(O24/18*U24)</f>
        <v>0</v>
      </c>
      <c r="AE24" s="76">
        <f>SUM(Y24:AD24)</f>
        <v>69146.111666666679</v>
      </c>
      <c r="AF24" s="76">
        <f>AE24*25%</f>
        <v>17286.52791666667</v>
      </c>
      <c r="AG24" s="76">
        <f>(AE24+AF24)*10%</f>
        <v>8643.2639583333348</v>
      </c>
      <c r="AH24" s="76">
        <f>SUM(N24/18*S24+N24/18*T24+N24/18*U24)*20%</f>
        <v>1966.3333333333333</v>
      </c>
      <c r="AI24" s="76">
        <f>AH24+AG24+AF24+AE24</f>
        <v>97042.236875000017</v>
      </c>
      <c r="AJ24" s="139"/>
      <c r="AK24" s="139"/>
      <c r="AL24" s="139"/>
      <c r="AM24" s="77"/>
      <c r="AN24" s="78">
        <f>N24/18*AM24*40%</f>
        <v>0</v>
      </c>
      <c r="AO24" s="77"/>
      <c r="AP24" s="78">
        <f>N24/18*AO24*50%</f>
        <v>0</v>
      </c>
      <c r="AQ24" s="78">
        <f t="shared" ref="AQ24:AR39" si="2">AM24+AO24</f>
        <v>0</v>
      </c>
      <c r="AR24" s="78">
        <f t="shared" si="2"/>
        <v>0</v>
      </c>
      <c r="AS24" s="77">
        <v>11.5</v>
      </c>
      <c r="AT24" s="78">
        <f>N24/18*AS24*50%</f>
        <v>5653.208333333333</v>
      </c>
      <c r="AU24" s="77"/>
      <c r="AV24" s="78">
        <f>N24/18*AU24*40%</f>
        <v>0</v>
      </c>
      <c r="AW24" s="77">
        <f t="shared" ref="AW24:AX39" si="3">AS24+AU24</f>
        <v>11.5</v>
      </c>
      <c r="AX24" s="78">
        <f t="shared" si="3"/>
        <v>5653.208333333333</v>
      </c>
      <c r="AY24" s="77">
        <f t="shared" ref="AY24:AZ39" si="4">AQ24+AW24</f>
        <v>11.5</v>
      </c>
      <c r="AZ24" s="78">
        <f t="shared" si="4"/>
        <v>5653.208333333333</v>
      </c>
      <c r="BA24" s="78" t="s">
        <v>201</v>
      </c>
      <c r="BB24" s="176"/>
      <c r="BC24" s="176">
        <v>1</v>
      </c>
      <c r="BD24" s="176"/>
      <c r="BE24" s="78">
        <f>SUM(N24*BB24)*50%+(N24*BC24)*60%+(N24*BD24)*60%</f>
        <v>10618.199999999999</v>
      </c>
      <c r="BF24" s="140"/>
      <c r="BG24" s="70"/>
      <c r="BH24" s="70"/>
      <c r="BI24" s="76">
        <f>SUM(N24*BF24*20%)+(N24*BG24)*30%</f>
        <v>0</v>
      </c>
      <c r="BJ24" s="76">
        <f>V24+W24+X24</f>
        <v>13</v>
      </c>
      <c r="BK24" s="76">
        <f>(O24/18*BJ24)*1.25*30%</f>
        <v>25929.791875000006</v>
      </c>
      <c r="BL24" s="76"/>
      <c r="BM24" s="76">
        <f t="shared" ref="BM24:BM35" si="5">(O24/18*BL24)*30%</f>
        <v>0</v>
      </c>
      <c r="BN24" s="76"/>
      <c r="BO24" s="76"/>
      <c r="BP24" s="76"/>
      <c r="BQ24" s="101">
        <f t="shared" ref="BQ24:BQ85" si="6">7079/18*BP24</f>
        <v>0</v>
      </c>
      <c r="BR24" s="76">
        <f>AJ24+AK24+AL24+AZ24+BE24+BI24+BK24+BM24+BO24+BQ24</f>
        <v>42201.200208333335</v>
      </c>
      <c r="BS24" s="76">
        <f>AE24+AG24+AH24+AJ24+AK24+AL24+BI24+BQ24</f>
        <v>79755.708958333344</v>
      </c>
      <c r="BT24" s="76">
        <f>AZ24+BE24+BK24+BM24</f>
        <v>42201.200208333335</v>
      </c>
      <c r="BU24" s="76">
        <f>AF24+BO24</f>
        <v>17286.52791666667</v>
      </c>
      <c r="BV24" s="76">
        <f>SUM(AI24+BR24)</f>
        <v>139243.43708333335</v>
      </c>
      <c r="BW24" s="173">
        <f>BV24*12</f>
        <v>1670921.2450000001</v>
      </c>
    </row>
    <row r="25" spans="1:78" s="129" customFormat="1" ht="14.25" customHeight="1" x14ac:dyDescent="0.3">
      <c r="A25" s="243">
        <v>2</v>
      </c>
      <c r="B25" s="69" t="s">
        <v>158</v>
      </c>
      <c r="C25" s="69" t="s">
        <v>63</v>
      </c>
      <c r="D25" s="70" t="s">
        <v>61</v>
      </c>
      <c r="E25" s="71" t="s">
        <v>161</v>
      </c>
      <c r="F25" s="72">
        <v>70</v>
      </c>
      <c r="G25" s="73">
        <v>42971</v>
      </c>
      <c r="H25" s="73">
        <v>44797</v>
      </c>
      <c r="I25" s="72" t="s">
        <v>182</v>
      </c>
      <c r="J25" s="70" t="s">
        <v>58</v>
      </c>
      <c r="K25" s="70" t="s">
        <v>64</v>
      </c>
      <c r="L25" s="74">
        <v>27.11</v>
      </c>
      <c r="M25" s="70">
        <v>5.41</v>
      </c>
      <c r="N25" s="75">
        <v>17697</v>
      </c>
      <c r="O25" s="76">
        <f t="shared" ref="O25:O85" si="7">N25*M25</f>
        <v>95740.77</v>
      </c>
      <c r="P25" s="70"/>
      <c r="Q25" s="70">
        <v>4</v>
      </c>
      <c r="R25" s="70">
        <v>4</v>
      </c>
      <c r="S25" s="70"/>
      <c r="T25" s="70">
        <v>4</v>
      </c>
      <c r="U25" s="70"/>
      <c r="V25" s="70">
        <f t="shared" si="1"/>
        <v>0</v>
      </c>
      <c r="W25" s="70">
        <f t="shared" si="1"/>
        <v>8</v>
      </c>
      <c r="X25" s="70">
        <f t="shared" si="1"/>
        <v>4</v>
      </c>
      <c r="Y25" s="76">
        <f t="shared" ref="Y25:Y85" si="8">SUM(O25/18*P25)</f>
        <v>0</v>
      </c>
      <c r="Z25" s="76">
        <f t="shared" ref="Z25:Z85" si="9">SUM(O25/18*Q25)</f>
        <v>21275.726666666669</v>
      </c>
      <c r="AA25" s="76">
        <f t="shared" ref="AA25:AA85" si="10">SUM(O25/18*R25)</f>
        <v>21275.726666666669</v>
      </c>
      <c r="AB25" s="76">
        <f t="shared" ref="AB25:AB85" si="11">SUM(O25/18*S25)</f>
        <v>0</v>
      </c>
      <c r="AC25" s="76">
        <f t="shared" ref="AC25:AC85" si="12">SUM(O25/18*T25)</f>
        <v>21275.726666666669</v>
      </c>
      <c r="AD25" s="76">
        <f t="shared" ref="AD25:AD85" si="13">SUM(O25/18*U25)</f>
        <v>0</v>
      </c>
      <c r="AE25" s="76">
        <f t="shared" ref="AE25:AE85" si="14">SUM(Y25:AD25)</f>
        <v>63827.180000000008</v>
      </c>
      <c r="AF25" s="76">
        <f t="shared" ref="AF25:AF85" si="15">AE25*25%</f>
        <v>15956.795000000002</v>
      </c>
      <c r="AG25" s="76">
        <f t="shared" ref="AG25:AG27" si="16">(AE25+AF25)*10%</f>
        <v>7978.3975000000009</v>
      </c>
      <c r="AH25" s="76">
        <f t="shared" ref="AH25:AH27" si="17">SUM(N25/18*S25+N25/18*T25+N25/18*U25)*20%</f>
        <v>786.5333333333333</v>
      </c>
      <c r="AI25" s="76">
        <f t="shared" ref="AI25:AI85" si="18">AH25+AG25+AF25+AE25</f>
        <v>88548.905833333352</v>
      </c>
      <c r="AJ25" s="139"/>
      <c r="AK25" s="139"/>
      <c r="AL25" s="139"/>
      <c r="AM25" s="77"/>
      <c r="AN25" s="78">
        <f t="shared" ref="AN25:AN85" si="19">N25/18*AM25*40%</f>
        <v>0</v>
      </c>
      <c r="AO25" s="77"/>
      <c r="AP25" s="78">
        <f t="shared" ref="AP25:AP85" si="20">N25/18*AO25*50%</f>
        <v>0</v>
      </c>
      <c r="AQ25" s="78">
        <f t="shared" si="2"/>
        <v>0</v>
      </c>
      <c r="AR25" s="78">
        <f t="shared" si="2"/>
        <v>0</v>
      </c>
      <c r="AS25" s="77"/>
      <c r="AT25" s="78">
        <f t="shared" ref="AT25:AT85" si="21">N25/18*AS25*50%</f>
        <v>0</v>
      </c>
      <c r="AU25" s="77"/>
      <c r="AV25" s="78">
        <f t="shared" ref="AV25:AV85" si="22">N25/18*AU25*40%</f>
        <v>0</v>
      </c>
      <c r="AW25" s="77">
        <f t="shared" si="3"/>
        <v>0</v>
      </c>
      <c r="AX25" s="78">
        <f t="shared" si="3"/>
        <v>0</v>
      </c>
      <c r="AY25" s="77">
        <f t="shared" si="4"/>
        <v>0</v>
      </c>
      <c r="AZ25" s="78">
        <f t="shared" si="4"/>
        <v>0</v>
      </c>
      <c r="BA25" s="78"/>
      <c r="BB25" s="176"/>
      <c r="BC25" s="176"/>
      <c r="BD25" s="176"/>
      <c r="BE25" s="78">
        <f t="shared" ref="BE25:BE85" si="23">SUM(N25*BB25)*50%+(N25*BC25)*60%+(N25*BD25)*60%</f>
        <v>0</v>
      </c>
      <c r="BF25" s="140"/>
      <c r="BG25" s="70"/>
      <c r="BH25" s="70"/>
      <c r="BI25" s="76">
        <f t="shared" ref="BI25:BI85" si="24">SUM(N25*BF25*20%)+(N25*BG25)*30%</f>
        <v>0</v>
      </c>
      <c r="BJ25" s="76">
        <f t="shared" ref="BJ25:BJ85" si="25">V25+W25+X25</f>
        <v>12</v>
      </c>
      <c r="BK25" s="76">
        <f t="shared" ref="BK25:BK85" si="26">(O25/18*BJ25)*1.25*30%</f>
        <v>23935.192500000001</v>
      </c>
      <c r="BL25" s="76"/>
      <c r="BM25" s="76">
        <f t="shared" si="5"/>
        <v>0</v>
      </c>
      <c r="BN25" s="76"/>
      <c r="BO25" s="76"/>
      <c r="BP25" s="76"/>
      <c r="BQ25" s="101">
        <f t="shared" si="6"/>
        <v>0</v>
      </c>
      <c r="BR25" s="76">
        <f t="shared" ref="BR25:BR85" si="27">AJ25+AK25+AL25+AZ25+BE25+BI25+BK25+BM25+BO25+BQ25</f>
        <v>23935.192500000001</v>
      </c>
      <c r="BS25" s="76">
        <f t="shared" ref="BS25:BS85" si="28">AE25+AG25+AH25+AJ25+AK25+AL25+BI25+BQ25</f>
        <v>72592.110833333354</v>
      </c>
      <c r="BT25" s="76">
        <f t="shared" ref="BT25:BT85" si="29">AZ25+BE25+BK25+BM25</f>
        <v>23935.192500000001</v>
      </c>
      <c r="BU25" s="76">
        <f t="shared" ref="BU25:BU85" si="30">AF25+BO25</f>
        <v>15956.795000000002</v>
      </c>
      <c r="BV25" s="76">
        <f t="shared" ref="BV25:BV85" si="31">SUM(AI25+BR25)</f>
        <v>112484.09833333336</v>
      </c>
      <c r="BW25" s="173">
        <f t="shared" ref="BW25:BW85" si="32">BV25*12</f>
        <v>1349809.1800000002</v>
      </c>
    </row>
    <row r="26" spans="1:78" s="129" customFormat="1" ht="14.25" customHeight="1" x14ac:dyDescent="0.3">
      <c r="A26" s="242">
        <v>3</v>
      </c>
      <c r="B26" s="69" t="s">
        <v>247</v>
      </c>
      <c r="C26" s="69" t="s">
        <v>85</v>
      </c>
      <c r="D26" s="70" t="s">
        <v>61</v>
      </c>
      <c r="E26" s="75" t="s">
        <v>248</v>
      </c>
      <c r="F26" s="80">
        <v>2</v>
      </c>
      <c r="G26" s="81">
        <v>42824</v>
      </c>
      <c r="H26" s="81">
        <v>44650</v>
      </c>
      <c r="I26" s="80" t="s">
        <v>183</v>
      </c>
      <c r="J26" s="70" t="s">
        <v>67</v>
      </c>
      <c r="K26" s="70" t="s">
        <v>68</v>
      </c>
      <c r="L26" s="74">
        <v>9.01</v>
      </c>
      <c r="M26" s="70">
        <v>4.74</v>
      </c>
      <c r="N26" s="75">
        <v>17697</v>
      </c>
      <c r="O26" s="76">
        <f t="shared" si="7"/>
        <v>83883.78</v>
      </c>
      <c r="P26" s="70">
        <v>4</v>
      </c>
      <c r="Q26" s="70">
        <v>5</v>
      </c>
      <c r="R26" s="70"/>
      <c r="S26" s="70">
        <v>3</v>
      </c>
      <c r="T26" s="70">
        <v>10</v>
      </c>
      <c r="U26" s="70"/>
      <c r="V26" s="70">
        <f t="shared" si="1"/>
        <v>7</v>
      </c>
      <c r="W26" s="70">
        <f t="shared" si="1"/>
        <v>15</v>
      </c>
      <c r="X26" s="70">
        <f t="shared" si="1"/>
        <v>0</v>
      </c>
      <c r="Y26" s="76">
        <f t="shared" si="8"/>
        <v>18640.84</v>
      </c>
      <c r="Z26" s="76">
        <f t="shared" si="9"/>
        <v>23301.05</v>
      </c>
      <c r="AA26" s="76">
        <f t="shared" si="10"/>
        <v>0</v>
      </c>
      <c r="AB26" s="76">
        <f t="shared" si="11"/>
        <v>13980.630000000001</v>
      </c>
      <c r="AC26" s="76">
        <f t="shared" si="12"/>
        <v>46602.1</v>
      </c>
      <c r="AD26" s="76">
        <f t="shared" si="13"/>
        <v>0</v>
      </c>
      <c r="AE26" s="76">
        <f t="shared" si="14"/>
        <v>102524.62</v>
      </c>
      <c r="AF26" s="76">
        <f t="shared" si="15"/>
        <v>25631.154999999999</v>
      </c>
      <c r="AG26" s="76">
        <f t="shared" si="16"/>
        <v>12815.577499999999</v>
      </c>
      <c r="AH26" s="76">
        <f t="shared" si="17"/>
        <v>2556.2333333333336</v>
      </c>
      <c r="AI26" s="76">
        <f t="shared" si="18"/>
        <v>143527.58583333332</v>
      </c>
      <c r="AJ26" s="82"/>
      <c r="AK26" s="82"/>
      <c r="AL26" s="82"/>
      <c r="AM26" s="83"/>
      <c r="AN26" s="78">
        <f t="shared" si="19"/>
        <v>0</v>
      </c>
      <c r="AO26" s="83">
        <v>7</v>
      </c>
      <c r="AP26" s="78">
        <f t="shared" si="20"/>
        <v>3441.083333333333</v>
      </c>
      <c r="AQ26" s="78">
        <f t="shared" si="2"/>
        <v>7</v>
      </c>
      <c r="AR26" s="78">
        <f t="shared" si="2"/>
        <v>3441.083333333333</v>
      </c>
      <c r="AS26" s="83">
        <v>12.5</v>
      </c>
      <c r="AT26" s="78">
        <f t="shared" si="21"/>
        <v>6144.7916666666661</v>
      </c>
      <c r="AU26" s="78"/>
      <c r="AV26" s="78">
        <f t="shared" si="22"/>
        <v>0</v>
      </c>
      <c r="AW26" s="77">
        <f t="shared" si="3"/>
        <v>12.5</v>
      </c>
      <c r="AX26" s="78">
        <f t="shared" si="3"/>
        <v>6144.7916666666661</v>
      </c>
      <c r="AY26" s="77">
        <f t="shared" si="4"/>
        <v>19.5</v>
      </c>
      <c r="AZ26" s="78">
        <f t="shared" si="4"/>
        <v>9585.875</v>
      </c>
      <c r="BA26" s="84" t="s">
        <v>370</v>
      </c>
      <c r="BB26" s="85"/>
      <c r="BC26" s="84">
        <v>1</v>
      </c>
      <c r="BD26" s="85"/>
      <c r="BE26" s="78">
        <f t="shared" si="23"/>
        <v>10618.199999999999</v>
      </c>
      <c r="BF26" s="70"/>
      <c r="BG26" s="70"/>
      <c r="BH26" s="70"/>
      <c r="BI26" s="76">
        <f t="shared" si="24"/>
        <v>0</v>
      </c>
      <c r="BJ26" s="76">
        <f t="shared" si="25"/>
        <v>22</v>
      </c>
      <c r="BK26" s="76">
        <f t="shared" si="26"/>
        <v>38446.732499999998</v>
      </c>
      <c r="BL26" s="76"/>
      <c r="BM26" s="76">
        <f t="shared" si="5"/>
        <v>0</v>
      </c>
      <c r="BN26" s="76"/>
      <c r="BO26" s="76"/>
      <c r="BP26" s="76"/>
      <c r="BQ26" s="101">
        <f t="shared" si="6"/>
        <v>0</v>
      </c>
      <c r="BR26" s="76">
        <f t="shared" si="27"/>
        <v>58650.807499999995</v>
      </c>
      <c r="BS26" s="76">
        <f t="shared" si="28"/>
        <v>117896.43083333333</v>
      </c>
      <c r="BT26" s="76">
        <f t="shared" si="29"/>
        <v>58650.807499999995</v>
      </c>
      <c r="BU26" s="76">
        <f t="shared" si="30"/>
        <v>25631.154999999999</v>
      </c>
      <c r="BV26" s="76">
        <f t="shared" si="31"/>
        <v>202178.39333333331</v>
      </c>
      <c r="BW26" s="173">
        <f t="shared" si="32"/>
        <v>2426140.7199999997</v>
      </c>
    </row>
    <row r="27" spans="1:78" s="11" customFormat="1" ht="14.25" customHeight="1" x14ac:dyDescent="0.3">
      <c r="A27" s="243">
        <v>4</v>
      </c>
      <c r="B27" s="69" t="s">
        <v>276</v>
      </c>
      <c r="C27" s="69" t="s">
        <v>288</v>
      </c>
      <c r="D27" s="70" t="s">
        <v>61</v>
      </c>
      <c r="E27" s="71" t="s">
        <v>66</v>
      </c>
      <c r="F27" s="86">
        <v>110</v>
      </c>
      <c r="G27" s="87">
        <v>44071</v>
      </c>
      <c r="H27" s="88">
        <v>45897</v>
      </c>
      <c r="I27" s="86" t="s">
        <v>183</v>
      </c>
      <c r="J27" s="70">
        <v>1</v>
      </c>
      <c r="K27" s="70" t="s">
        <v>72</v>
      </c>
      <c r="L27" s="89">
        <v>12.05</v>
      </c>
      <c r="M27" s="43">
        <v>4.8600000000000003</v>
      </c>
      <c r="N27" s="75">
        <v>17697</v>
      </c>
      <c r="O27" s="76">
        <f t="shared" si="7"/>
        <v>86007.420000000013</v>
      </c>
      <c r="P27" s="70"/>
      <c r="Q27" s="70"/>
      <c r="R27" s="70">
        <v>20</v>
      </c>
      <c r="S27" s="70"/>
      <c r="T27" s="70">
        <v>5</v>
      </c>
      <c r="U27" s="70"/>
      <c r="V27" s="70">
        <f t="shared" si="1"/>
        <v>0</v>
      </c>
      <c r="W27" s="70">
        <f t="shared" si="1"/>
        <v>5</v>
      </c>
      <c r="X27" s="70">
        <f t="shared" si="1"/>
        <v>20</v>
      </c>
      <c r="Y27" s="76">
        <f t="shared" si="8"/>
        <v>0</v>
      </c>
      <c r="Z27" s="76">
        <f t="shared" si="9"/>
        <v>0</v>
      </c>
      <c r="AA27" s="76">
        <f t="shared" si="10"/>
        <v>95563.800000000017</v>
      </c>
      <c r="AB27" s="76">
        <f t="shared" si="11"/>
        <v>0</v>
      </c>
      <c r="AC27" s="76">
        <f t="shared" si="12"/>
        <v>23890.950000000004</v>
      </c>
      <c r="AD27" s="76">
        <f t="shared" si="13"/>
        <v>0</v>
      </c>
      <c r="AE27" s="76">
        <f t="shared" si="14"/>
        <v>119454.75000000003</v>
      </c>
      <c r="AF27" s="76">
        <f t="shared" si="15"/>
        <v>29863.687500000007</v>
      </c>
      <c r="AG27" s="76">
        <f t="shared" si="16"/>
        <v>14931.843750000004</v>
      </c>
      <c r="AH27" s="76">
        <f t="shared" si="17"/>
        <v>983.16666666666663</v>
      </c>
      <c r="AI27" s="76">
        <f t="shared" si="18"/>
        <v>165233.44791666672</v>
      </c>
      <c r="AJ27" s="82"/>
      <c r="AK27" s="82"/>
      <c r="AL27" s="82"/>
      <c r="AM27" s="83"/>
      <c r="AN27" s="78">
        <f t="shared" si="19"/>
        <v>0</v>
      </c>
      <c r="AO27" s="83"/>
      <c r="AP27" s="78">
        <f t="shared" si="20"/>
        <v>0</v>
      </c>
      <c r="AQ27" s="78">
        <f t="shared" si="2"/>
        <v>0</v>
      </c>
      <c r="AR27" s="78">
        <f t="shared" si="2"/>
        <v>0</v>
      </c>
      <c r="AS27" s="83">
        <v>25</v>
      </c>
      <c r="AT27" s="78">
        <f t="shared" si="21"/>
        <v>12289.583333333332</v>
      </c>
      <c r="AU27" s="83"/>
      <c r="AV27" s="78">
        <f t="shared" si="22"/>
        <v>0</v>
      </c>
      <c r="AW27" s="77">
        <f t="shared" si="3"/>
        <v>25</v>
      </c>
      <c r="AX27" s="78">
        <f t="shared" si="3"/>
        <v>12289.583333333332</v>
      </c>
      <c r="AY27" s="77">
        <f t="shared" si="4"/>
        <v>25</v>
      </c>
      <c r="AZ27" s="78">
        <f t="shared" si="4"/>
        <v>12289.583333333332</v>
      </c>
      <c r="BA27" s="84" t="s">
        <v>204</v>
      </c>
      <c r="BB27" s="84"/>
      <c r="BC27" s="84">
        <v>1</v>
      </c>
      <c r="BD27" s="85"/>
      <c r="BE27" s="78">
        <f t="shared" si="23"/>
        <v>10618.199999999999</v>
      </c>
      <c r="BF27" s="70"/>
      <c r="BG27" s="70"/>
      <c r="BH27" s="70"/>
      <c r="BI27" s="76">
        <f t="shared" si="24"/>
        <v>0</v>
      </c>
      <c r="BJ27" s="76">
        <f t="shared" si="25"/>
        <v>25</v>
      </c>
      <c r="BK27" s="76">
        <f t="shared" si="26"/>
        <v>44795.531250000007</v>
      </c>
      <c r="BL27" s="76"/>
      <c r="BM27" s="76">
        <f t="shared" si="5"/>
        <v>0</v>
      </c>
      <c r="BN27" s="76">
        <f t="shared" ref="BN27:BN87" si="33">V27+W27+X27</f>
        <v>25</v>
      </c>
      <c r="BO27" s="76">
        <f>(AE27+AF27)*35%</f>
        <v>52261.453125000007</v>
      </c>
      <c r="BP27" s="76"/>
      <c r="BQ27" s="101">
        <f t="shared" si="6"/>
        <v>0</v>
      </c>
      <c r="BR27" s="76">
        <f t="shared" si="27"/>
        <v>119964.76770833335</v>
      </c>
      <c r="BS27" s="76">
        <f t="shared" si="28"/>
        <v>135369.76041666669</v>
      </c>
      <c r="BT27" s="76">
        <f t="shared" si="29"/>
        <v>67703.31458333334</v>
      </c>
      <c r="BU27" s="76">
        <f t="shared" si="30"/>
        <v>82125.140625000015</v>
      </c>
      <c r="BV27" s="76">
        <f t="shared" si="31"/>
        <v>285198.21562500007</v>
      </c>
      <c r="BW27" s="173">
        <f t="shared" si="32"/>
        <v>3422378.5875000008</v>
      </c>
      <c r="BX27" s="11" t="s">
        <v>270</v>
      </c>
    </row>
    <row r="28" spans="1:78" s="129" customFormat="1" ht="14.25" customHeight="1" x14ac:dyDescent="0.3">
      <c r="A28" s="242">
        <v>5</v>
      </c>
      <c r="B28" s="69" t="s">
        <v>233</v>
      </c>
      <c r="C28" s="235" t="s">
        <v>494</v>
      </c>
      <c r="D28" s="92" t="s">
        <v>61</v>
      </c>
      <c r="E28" s="236" t="s">
        <v>496</v>
      </c>
      <c r="F28" s="80"/>
      <c r="G28" s="81"/>
      <c r="H28" s="81"/>
      <c r="I28" s="80"/>
      <c r="J28" s="70" t="s">
        <v>65</v>
      </c>
      <c r="K28" s="70" t="s">
        <v>62</v>
      </c>
      <c r="L28" s="74">
        <v>4</v>
      </c>
      <c r="M28" s="70">
        <v>4.2300000000000004</v>
      </c>
      <c r="N28" s="75">
        <v>17697</v>
      </c>
      <c r="O28" s="76">
        <f t="shared" si="7"/>
        <v>74858.310000000012</v>
      </c>
      <c r="P28" s="70">
        <v>6</v>
      </c>
      <c r="Q28" s="70"/>
      <c r="R28" s="70"/>
      <c r="S28" s="70">
        <v>4</v>
      </c>
      <c r="T28" s="70"/>
      <c r="U28" s="70"/>
      <c r="V28" s="70">
        <f t="shared" si="1"/>
        <v>10</v>
      </c>
      <c r="W28" s="70">
        <f t="shared" si="1"/>
        <v>0</v>
      </c>
      <c r="X28" s="70">
        <f t="shared" si="1"/>
        <v>0</v>
      </c>
      <c r="Y28" s="76">
        <f t="shared" si="8"/>
        <v>24952.770000000004</v>
      </c>
      <c r="Z28" s="76">
        <f t="shared" si="9"/>
        <v>0</v>
      </c>
      <c r="AA28" s="76">
        <f t="shared" si="10"/>
        <v>0</v>
      </c>
      <c r="AB28" s="76">
        <f t="shared" si="11"/>
        <v>16635.180000000004</v>
      </c>
      <c r="AC28" s="76">
        <f t="shared" si="12"/>
        <v>0</v>
      </c>
      <c r="AD28" s="76">
        <f t="shared" si="13"/>
        <v>0</v>
      </c>
      <c r="AE28" s="76">
        <f t="shared" si="14"/>
        <v>41587.950000000012</v>
      </c>
      <c r="AF28" s="76">
        <f t="shared" si="15"/>
        <v>10396.987500000003</v>
      </c>
      <c r="AG28" s="76"/>
      <c r="AH28" s="76">
        <f t="shared" ref="AH28:AH88" si="34">SUM(N28/18*S28+N28/18*T28+N28/18*U28)*20%</f>
        <v>786.5333333333333</v>
      </c>
      <c r="AI28" s="76">
        <f t="shared" si="18"/>
        <v>52771.470833333347</v>
      </c>
      <c r="AJ28" s="82"/>
      <c r="AK28" s="82"/>
      <c r="AL28" s="82"/>
      <c r="AM28" s="83"/>
      <c r="AN28" s="78">
        <f t="shared" si="19"/>
        <v>0</v>
      </c>
      <c r="AO28" s="83">
        <v>7</v>
      </c>
      <c r="AP28" s="78">
        <f t="shared" si="20"/>
        <v>3441.083333333333</v>
      </c>
      <c r="AQ28" s="78"/>
      <c r="AR28" s="78">
        <f t="shared" si="2"/>
        <v>3441.083333333333</v>
      </c>
      <c r="AS28" s="83"/>
      <c r="AT28" s="78">
        <f t="shared" si="21"/>
        <v>0</v>
      </c>
      <c r="AU28" s="78"/>
      <c r="AV28" s="78">
        <f t="shared" si="22"/>
        <v>0</v>
      </c>
      <c r="AW28" s="77">
        <f t="shared" si="3"/>
        <v>0</v>
      </c>
      <c r="AX28" s="78">
        <f t="shared" si="3"/>
        <v>0</v>
      </c>
      <c r="AY28" s="77">
        <f t="shared" si="4"/>
        <v>0</v>
      </c>
      <c r="AZ28" s="78">
        <f t="shared" si="4"/>
        <v>3441.083333333333</v>
      </c>
      <c r="BA28" s="84"/>
      <c r="BB28" s="84"/>
      <c r="BC28" s="85"/>
      <c r="BD28" s="84"/>
      <c r="BE28" s="78">
        <f t="shared" si="23"/>
        <v>0</v>
      </c>
      <c r="BF28" s="70"/>
      <c r="BG28" s="70"/>
      <c r="BH28" s="70"/>
      <c r="BI28" s="76">
        <f t="shared" si="24"/>
        <v>0</v>
      </c>
      <c r="BJ28" s="76">
        <f t="shared" si="25"/>
        <v>10</v>
      </c>
      <c r="BK28" s="76">
        <f t="shared" si="26"/>
        <v>15595.481250000004</v>
      </c>
      <c r="BL28" s="76"/>
      <c r="BM28" s="76">
        <f t="shared" si="5"/>
        <v>0</v>
      </c>
      <c r="BN28" s="76"/>
      <c r="BO28" s="76"/>
      <c r="BP28" s="76">
        <v>3</v>
      </c>
      <c r="BQ28" s="101">
        <f t="shared" si="6"/>
        <v>1179.8333333333333</v>
      </c>
      <c r="BR28" s="76">
        <f t="shared" si="27"/>
        <v>20216.397916666669</v>
      </c>
      <c r="BS28" s="76">
        <f t="shared" si="28"/>
        <v>43554.31666666668</v>
      </c>
      <c r="BT28" s="76">
        <f t="shared" si="29"/>
        <v>19036.564583333336</v>
      </c>
      <c r="BU28" s="76">
        <f t="shared" si="30"/>
        <v>10396.987500000003</v>
      </c>
      <c r="BV28" s="76">
        <f t="shared" si="31"/>
        <v>72987.868750000023</v>
      </c>
      <c r="BW28" s="173">
        <f t="shared" si="32"/>
        <v>875854.42500000028</v>
      </c>
      <c r="BZ28" s="130"/>
    </row>
    <row r="29" spans="1:78" s="129" customFormat="1" ht="14.25" customHeight="1" x14ac:dyDescent="0.3">
      <c r="A29" s="243">
        <v>6</v>
      </c>
      <c r="B29" s="94" t="s">
        <v>482</v>
      </c>
      <c r="C29" s="94" t="s">
        <v>63</v>
      </c>
      <c r="D29" s="95" t="s">
        <v>61</v>
      </c>
      <c r="E29" s="152" t="s">
        <v>468</v>
      </c>
      <c r="F29" s="80"/>
      <c r="G29" s="81"/>
      <c r="H29" s="81"/>
      <c r="I29" s="80"/>
      <c r="J29" s="70">
        <v>1</v>
      </c>
      <c r="K29" s="70" t="s">
        <v>486</v>
      </c>
      <c r="L29" s="74">
        <v>8.11</v>
      </c>
      <c r="M29" s="70">
        <v>4.79</v>
      </c>
      <c r="N29" s="75">
        <v>17697</v>
      </c>
      <c r="O29" s="76">
        <f t="shared" si="7"/>
        <v>84768.63</v>
      </c>
      <c r="P29" s="70"/>
      <c r="Q29" s="70"/>
      <c r="R29" s="70"/>
      <c r="S29" s="70">
        <v>3</v>
      </c>
      <c r="T29" s="70"/>
      <c r="U29" s="70"/>
      <c r="V29" s="70">
        <f t="shared" ref="V29" si="35">SUM(P29+S29)</f>
        <v>3</v>
      </c>
      <c r="W29" s="70">
        <f t="shared" si="1"/>
        <v>0</v>
      </c>
      <c r="X29" s="70">
        <f t="shared" si="1"/>
        <v>0</v>
      </c>
      <c r="Y29" s="76">
        <f t="shared" si="8"/>
        <v>0</v>
      </c>
      <c r="Z29" s="76">
        <f t="shared" si="9"/>
        <v>0</v>
      </c>
      <c r="AA29" s="76">
        <f t="shared" si="10"/>
        <v>0</v>
      </c>
      <c r="AB29" s="76">
        <f t="shared" si="11"/>
        <v>14128.105000000001</v>
      </c>
      <c r="AC29" s="76">
        <f t="shared" si="12"/>
        <v>0</v>
      </c>
      <c r="AD29" s="76">
        <f t="shared" si="13"/>
        <v>0</v>
      </c>
      <c r="AE29" s="76">
        <f t="shared" si="14"/>
        <v>14128.105000000001</v>
      </c>
      <c r="AF29" s="76">
        <f t="shared" si="15"/>
        <v>3532.0262500000003</v>
      </c>
      <c r="AG29" s="76"/>
      <c r="AH29" s="76">
        <f t="shared" si="34"/>
        <v>589.9</v>
      </c>
      <c r="AI29" s="76">
        <f t="shared" si="18"/>
        <v>18250.03125</v>
      </c>
      <c r="AJ29" s="82"/>
      <c r="AK29" s="82"/>
      <c r="AL29" s="82"/>
      <c r="AM29" s="83"/>
      <c r="AN29" s="78">
        <f t="shared" si="19"/>
        <v>0</v>
      </c>
      <c r="AO29" s="83"/>
      <c r="AP29" s="78">
        <f t="shared" si="20"/>
        <v>0</v>
      </c>
      <c r="AQ29" s="78">
        <f t="shared" ref="AQ29:AQ36" si="36">AM29+AO29</f>
        <v>0</v>
      </c>
      <c r="AR29" s="78">
        <f t="shared" si="2"/>
        <v>0</v>
      </c>
      <c r="AS29" s="83"/>
      <c r="AT29" s="78">
        <f t="shared" si="21"/>
        <v>0</v>
      </c>
      <c r="AU29" s="78"/>
      <c r="AV29" s="78">
        <f t="shared" si="22"/>
        <v>0</v>
      </c>
      <c r="AW29" s="77">
        <f t="shared" si="3"/>
        <v>0</v>
      </c>
      <c r="AX29" s="78">
        <f t="shared" si="3"/>
        <v>0</v>
      </c>
      <c r="AY29" s="77">
        <f t="shared" si="4"/>
        <v>0</v>
      </c>
      <c r="AZ29" s="78">
        <f t="shared" si="4"/>
        <v>0</v>
      </c>
      <c r="BA29" s="84"/>
      <c r="BB29" s="85"/>
      <c r="BC29" s="84"/>
      <c r="BD29" s="85"/>
      <c r="BE29" s="78">
        <f t="shared" si="23"/>
        <v>0</v>
      </c>
      <c r="BF29" s="70"/>
      <c r="BG29" s="70"/>
      <c r="BH29" s="70"/>
      <c r="BI29" s="76">
        <f t="shared" si="24"/>
        <v>0</v>
      </c>
      <c r="BJ29" s="76">
        <f t="shared" si="25"/>
        <v>3</v>
      </c>
      <c r="BK29" s="76">
        <f t="shared" si="26"/>
        <v>5298.0393750000003</v>
      </c>
      <c r="BL29" s="76"/>
      <c r="BM29" s="76">
        <f>(O29/18*BL29)*30%</f>
        <v>0</v>
      </c>
      <c r="BN29" s="76"/>
      <c r="BO29" s="76"/>
      <c r="BP29" s="76"/>
      <c r="BQ29" s="101">
        <f t="shared" si="6"/>
        <v>0</v>
      </c>
      <c r="BR29" s="76">
        <f t="shared" si="27"/>
        <v>5298.0393750000003</v>
      </c>
      <c r="BS29" s="76">
        <f t="shared" si="28"/>
        <v>14718.005000000001</v>
      </c>
      <c r="BT29" s="76">
        <f t="shared" si="29"/>
        <v>5298.0393750000003</v>
      </c>
      <c r="BU29" s="76">
        <f t="shared" si="30"/>
        <v>3532.0262500000003</v>
      </c>
      <c r="BV29" s="76">
        <f t="shared" si="31"/>
        <v>23548.070625</v>
      </c>
      <c r="BW29" s="173">
        <f t="shared" si="32"/>
        <v>282576.84750000003</v>
      </c>
    </row>
    <row r="30" spans="1:78" s="11" customFormat="1" ht="14.25" customHeight="1" x14ac:dyDescent="0.3">
      <c r="A30" s="242">
        <v>7</v>
      </c>
      <c r="B30" s="141" t="s">
        <v>69</v>
      </c>
      <c r="C30" s="141" t="s">
        <v>70</v>
      </c>
      <c r="D30" s="142" t="s">
        <v>61</v>
      </c>
      <c r="E30" s="71" t="s">
        <v>289</v>
      </c>
      <c r="F30" s="80">
        <v>87</v>
      </c>
      <c r="G30" s="81">
        <v>43462</v>
      </c>
      <c r="H30" s="81">
        <v>45288</v>
      </c>
      <c r="I30" s="80" t="s">
        <v>184</v>
      </c>
      <c r="J30" s="70" t="s">
        <v>58</v>
      </c>
      <c r="K30" s="70" t="s">
        <v>64</v>
      </c>
      <c r="L30" s="74">
        <v>13.11</v>
      </c>
      <c r="M30" s="70">
        <v>5.16</v>
      </c>
      <c r="N30" s="75">
        <v>17697</v>
      </c>
      <c r="O30" s="76">
        <f t="shared" si="7"/>
        <v>91316.52</v>
      </c>
      <c r="P30" s="70"/>
      <c r="Q30" s="70">
        <v>10</v>
      </c>
      <c r="R30" s="70">
        <v>3</v>
      </c>
      <c r="S30" s="70"/>
      <c r="T30" s="70">
        <v>8</v>
      </c>
      <c r="U30" s="70"/>
      <c r="V30" s="70">
        <f t="shared" si="1"/>
        <v>0</v>
      </c>
      <c r="W30" s="70">
        <f t="shared" si="1"/>
        <v>18</v>
      </c>
      <c r="X30" s="70">
        <f t="shared" si="1"/>
        <v>3</v>
      </c>
      <c r="Y30" s="76">
        <f t="shared" si="8"/>
        <v>0</v>
      </c>
      <c r="Z30" s="76">
        <f t="shared" si="9"/>
        <v>50731.4</v>
      </c>
      <c r="AA30" s="76">
        <f t="shared" si="10"/>
        <v>15219.420000000002</v>
      </c>
      <c r="AB30" s="76">
        <f t="shared" si="11"/>
        <v>0</v>
      </c>
      <c r="AC30" s="76">
        <f t="shared" si="12"/>
        <v>40585.120000000003</v>
      </c>
      <c r="AD30" s="76">
        <f t="shared" si="13"/>
        <v>0</v>
      </c>
      <c r="AE30" s="76">
        <f t="shared" si="14"/>
        <v>106535.94</v>
      </c>
      <c r="AF30" s="76">
        <f t="shared" si="15"/>
        <v>26633.985000000001</v>
      </c>
      <c r="AG30" s="76">
        <f t="shared" ref="AG30:AG90" si="37">(AE30+AF30)*10%</f>
        <v>13316.9925</v>
      </c>
      <c r="AH30" s="76">
        <f t="shared" si="34"/>
        <v>1573.0666666666666</v>
      </c>
      <c r="AI30" s="76">
        <f t="shared" si="18"/>
        <v>148059.98416666666</v>
      </c>
      <c r="AJ30" s="82"/>
      <c r="AK30" s="82"/>
      <c r="AL30" s="82"/>
      <c r="AM30" s="83"/>
      <c r="AN30" s="78">
        <f t="shared" si="19"/>
        <v>0</v>
      </c>
      <c r="AO30" s="83"/>
      <c r="AP30" s="78">
        <f t="shared" si="20"/>
        <v>0</v>
      </c>
      <c r="AQ30" s="78">
        <f t="shared" si="36"/>
        <v>0</v>
      </c>
      <c r="AR30" s="78">
        <f t="shared" si="2"/>
        <v>0</v>
      </c>
      <c r="AS30" s="83"/>
      <c r="AT30" s="78">
        <f t="shared" si="21"/>
        <v>0</v>
      </c>
      <c r="AU30" s="78"/>
      <c r="AV30" s="78">
        <f t="shared" si="22"/>
        <v>0</v>
      </c>
      <c r="AW30" s="77">
        <f t="shared" si="3"/>
        <v>0</v>
      </c>
      <c r="AX30" s="78">
        <f t="shared" si="3"/>
        <v>0</v>
      </c>
      <c r="AY30" s="77">
        <f t="shared" si="4"/>
        <v>0</v>
      </c>
      <c r="AZ30" s="78">
        <f t="shared" si="4"/>
        <v>0</v>
      </c>
      <c r="BA30" s="84"/>
      <c r="BB30" s="84"/>
      <c r="BC30" s="85"/>
      <c r="BD30" s="84"/>
      <c r="BE30" s="78">
        <f t="shared" si="23"/>
        <v>0</v>
      </c>
      <c r="BF30" s="70"/>
      <c r="BG30" s="70"/>
      <c r="BH30" s="70"/>
      <c r="BI30" s="76">
        <f t="shared" si="24"/>
        <v>0</v>
      </c>
      <c r="BJ30" s="76">
        <f t="shared" si="25"/>
        <v>21</v>
      </c>
      <c r="BK30" s="76">
        <f t="shared" si="26"/>
        <v>39950.977499999994</v>
      </c>
      <c r="BL30" s="76"/>
      <c r="BM30" s="76">
        <f t="shared" si="5"/>
        <v>0</v>
      </c>
      <c r="BN30" s="76">
        <f t="shared" si="33"/>
        <v>21</v>
      </c>
      <c r="BO30" s="76">
        <f t="shared" ref="BO30:BO77" si="38">(AE30+AF30)*40%</f>
        <v>53267.97</v>
      </c>
      <c r="BP30" s="76"/>
      <c r="BQ30" s="101">
        <f t="shared" si="6"/>
        <v>0</v>
      </c>
      <c r="BR30" s="76">
        <f t="shared" si="27"/>
        <v>93218.947499999995</v>
      </c>
      <c r="BS30" s="76">
        <f t="shared" si="28"/>
        <v>121425.99916666666</v>
      </c>
      <c r="BT30" s="76">
        <f t="shared" si="29"/>
        <v>39950.977499999994</v>
      </c>
      <c r="BU30" s="76">
        <f t="shared" si="30"/>
        <v>79901.955000000002</v>
      </c>
      <c r="BV30" s="76">
        <f t="shared" si="31"/>
        <v>241278.93166666664</v>
      </c>
      <c r="BW30" s="173">
        <f t="shared" si="32"/>
        <v>2895347.1799999997</v>
      </c>
      <c r="BX30" s="11" t="s">
        <v>266</v>
      </c>
    </row>
    <row r="31" spans="1:78" s="11" customFormat="1" ht="14.25" customHeight="1" x14ac:dyDescent="0.3">
      <c r="A31" s="243">
        <v>8</v>
      </c>
      <c r="B31" s="141" t="s">
        <v>69</v>
      </c>
      <c r="C31" s="141" t="s">
        <v>73</v>
      </c>
      <c r="D31" s="142" t="s">
        <v>61</v>
      </c>
      <c r="E31" s="71" t="s">
        <v>290</v>
      </c>
      <c r="F31" s="80">
        <v>87</v>
      </c>
      <c r="G31" s="81">
        <v>43462</v>
      </c>
      <c r="H31" s="81">
        <v>45288</v>
      </c>
      <c r="I31" s="80" t="s">
        <v>73</v>
      </c>
      <c r="J31" s="70" t="s">
        <v>58</v>
      </c>
      <c r="K31" s="70" t="s">
        <v>64</v>
      </c>
      <c r="L31" s="74">
        <v>13.11</v>
      </c>
      <c r="M31" s="70">
        <v>5.16</v>
      </c>
      <c r="N31" s="75">
        <v>17697</v>
      </c>
      <c r="O31" s="76">
        <f t="shared" si="7"/>
        <v>91316.52</v>
      </c>
      <c r="P31" s="70"/>
      <c r="Q31" s="70">
        <v>6</v>
      </c>
      <c r="R31" s="70"/>
      <c r="S31" s="70"/>
      <c r="T31" s="70"/>
      <c r="U31" s="70"/>
      <c r="V31" s="70">
        <f t="shared" si="1"/>
        <v>0</v>
      </c>
      <c r="W31" s="70">
        <f t="shared" si="1"/>
        <v>6</v>
      </c>
      <c r="X31" s="70">
        <f t="shared" si="1"/>
        <v>0</v>
      </c>
      <c r="Y31" s="76">
        <f t="shared" si="8"/>
        <v>0</v>
      </c>
      <c r="Z31" s="76">
        <f t="shared" si="9"/>
        <v>30438.840000000004</v>
      </c>
      <c r="AA31" s="76">
        <f t="shared" si="10"/>
        <v>0</v>
      </c>
      <c r="AB31" s="76">
        <f t="shared" si="11"/>
        <v>0</v>
      </c>
      <c r="AC31" s="76">
        <f t="shared" si="12"/>
        <v>0</v>
      </c>
      <c r="AD31" s="76">
        <f t="shared" si="13"/>
        <v>0</v>
      </c>
      <c r="AE31" s="76">
        <f t="shared" si="14"/>
        <v>30438.840000000004</v>
      </c>
      <c r="AF31" s="76">
        <f t="shared" si="15"/>
        <v>7609.7100000000009</v>
      </c>
      <c r="AG31" s="76">
        <f t="shared" si="37"/>
        <v>3804.8550000000005</v>
      </c>
      <c r="AH31" s="76">
        <f t="shared" si="34"/>
        <v>0</v>
      </c>
      <c r="AI31" s="76">
        <f t="shared" si="18"/>
        <v>41853.405000000006</v>
      </c>
      <c r="AJ31" s="82"/>
      <c r="AK31" s="82"/>
      <c r="AL31" s="82"/>
      <c r="AM31" s="83"/>
      <c r="AN31" s="78">
        <f t="shared" si="19"/>
        <v>0</v>
      </c>
      <c r="AO31" s="83"/>
      <c r="AP31" s="78">
        <f t="shared" si="20"/>
        <v>0</v>
      </c>
      <c r="AQ31" s="78">
        <f t="shared" si="36"/>
        <v>0</v>
      </c>
      <c r="AR31" s="78">
        <f t="shared" si="2"/>
        <v>0</v>
      </c>
      <c r="AS31" s="83"/>
      <c r="AT31" s="78">
        <f t="shared" si="21"/>
        <v>0</v>
      </c>
      <c r="AU31" s="78"/>
      <c r="AV31" s="78">
        <f t="shared" si="22"/>
        <v>0</v>
      </c>
      <c r="AW31" s="77">
        <f t="shared" si="3"/>
        <v>0</v>
      </c>
      <c r="AX31" s="78">
        <f t="shared" si="3"/>
        <v>0</v>
      </c>
      <c r="AY31" s="77">
        <f t="shared" si="4"/>
        <v>0</v>
      </c>
      <c r="AZ31" s="78">
        <f t="shared" si="4"/>
        <v>0</v>
      </c>
      <c r="BA31" s="84"/>
      <c r="BB31" s="84"/>
      <c r="BC31" s="85"/>
      <c r="BD31" s="84"/>
      <c r="BE31" s="78">
        <f t="shared" si="23"/>
        <v>0</v>
      </c>
      <c r="BF31" s="70"/>
      <c r="BG31" s="70"/>
      <c r="BH31" s="70"/>
      <c r="BI31" s="76">
        <f t="shared" si="24"/>
        <v>0</v>
      </c>
      <c r="BJ31" s="76">
        <f t="shared" si="25"/>
        <v>6</v>
      </c>
      <c r="BK31" s="76">
        <f t="shared" si="26"/>
        <v>11414.565000000001</v>
      </c>
      <c r="BL31" s="76"/>
      <c r="BM31" s="76">
        <f t="shared" si="5"/>
        <v>0</v>
      </c>
      <c r="BN31" s="76">
        <f t="shared" si="33"/>
        <v>6</v>
      </c>
      <c r="BO31" s="76">
        <f t="shared" si="38"/>
        <v>15219.420000000002</v>
      </c>
      <c r="BP31" s="76"/>
      <c r="BQ31" s="101">
        <f t="shared" si="6"/>
        <v>0</v>
      </c>
      <c r="BR31" s="76">
        <f t="shared" si="27"/>
        <v>26633.985000000001</v>
      </c>
      <c r="BS31" s="76">
        <f t="shared" si="28"/>
        <v>34243.695000000007</v>
      </c>
      <c r="BT31" s="76">
        <f t="shared" si="29"/>
        <v>11414.565000000001</v>
      </c>
      <c r="BU31" s="76">
        <f t="shared" si="30"/>
        <v>22829.130000000005</v>
      </c>
      <c r="BV31" s="76">
        <f t="shared" si="31"/>
        <v>68487.390000000014</v>
      </c>
      <c r="BW31" s="173">
        <f t="shared" si="32"/>
        <v>821848.68000000017</v>
      </c>
      <c r="BX31" s="11" t="s">
        <v>266</v>
      </c>
    </row>
    <row r="32" spans="1:78" s="129" customFormat="1" ht="14.25" customHeight="1" x14ac:dyDescent="0.3">
      <c r="A32" s="242">
        <v>9</v>
      </c>
      <c r="B32" s="141" t="s">
        <v>429</v>
      </c>
      <c r="C32" s="141" t="s">
        <v>432</v>
      </c>
      <c r="D32" s="142" t="s">
        <v>61</v>
      </c>
      <c r="E32" s="143" t="s">
        <v>433</v>
      </c>
      <c r="F32" s="80"/>
      <c r="G32" s="81">
        <v>42563</v>
      </c>
      <c r="H32" s="81">
        <v>44389</v>
      </c>
      <c r="I32" s="80" t="s">
        <v>179</v>
      </c>
      <c r="J32" s="70">
        <v>2</v>
      </c>
      <c r="K32" s="70" t="s">
        <v>68</v>
      </c>
      <c r="L32" s="74">
        <v>10</v>
      </c>
      <c r="M32" s="70">
        <v>4.8099999999999996</v>
      </c>
      <c r="N32" s="75">
        <v>17697</v>
      </c>
      <c r="O32" s="76">
        <f t="shared" si="7"/>
        <v>85122.569999999992</v>
      </c>
      <c r="P32" s="70"/>
      <c r="Q32" s="70">
        <v>15</v>
      </c>
      <c r="R32" s="70">
        <v>3</v>
      </c>
      <c r="S32" s="70"/>
      <c r="T32" s="70">
        <v>3</v>
      </c>
      <c r="U32" s="70"/>
      <c r="V32" s="70">
        <f t="shared" si="1"/>
        <v>0</v>
      </c>
      <c r="W32" s="70">
        <f t="shared" si="1"/>
        <v>18</v>
      </c>
      <c r="X32" s="70">
        <f t="shared" si="1"/>
        <v>3</v>
      </c>
      <c r="Y32" s="76">
        <f t="shared" si="8"/>
        <v>0</v>
      </c>
      <c r="Z32" s="76">
        <f t="shared" si="9"/>
        <v>70935.474999999991</v>
      </c>
      <c r="AA32" s="76">
        <f t="shared" si="10"/>
        <v>14187.094999999998</v>
      </c>
      <c r="AB32" s="76">
        <f t="shared" si="11"/>
        <v>0</v>
      </c>
      <c r="AC32" s="76">
        <f t="shared" si="12"/>
        <v>14187.094999999998</v>
      </c>
      <c r="AD32" s="76">
        <f t="shared" si="13"/>
        <v>0</v>
      </c>
      <c r="AE32" s="76">
        <f t="shared" si="14"/>
        <v>99309.664999999994</v>
      </c>
      <c r="AF32" s="76">
        <f t="shared" si="15"/>
        <v>24827.416249999998</v>
      </c>
      <c r="AG32" s="76">
        <f t="shared" si="37"/>
        <v>12413.708124999999</v>
      </c>
      <c r="AH32" s="76">
        <f t="shared" si="34"/>
        <v>589.9</v>
      </c>
      <c r="AI32" s="76">
        <f t="shared" si="18"/>
        <v>137140.68937499999</v>
      </c>
      <c r="AJ32" s="82"/>
      <c r="AK32" s="82"/>
      <c r="AL32" s="82"/>
      <c r="AM32" s="83"/>
      <c r="AN32" s="78">
        <f t="shared" si="19"/>
        <v>0</v>
      </c>
      <c r="AO32" s="83"/>
      <c r="AP32" s="78">
        <f t="shared" si="20"/>
        <v>0</v>
      </c>
      <c r="AQ32" s="78"/>
      <c r="AR32" s="78">
        <f t="shared" si="2"/>
        <v>0</v>
      </c>
      <c r="AS32" s="83"/>
      <c r="AT32" s="78">
        <f t="shared" si="21"/>
        <v>0</v>
      </c>
      <c r="AU32" s="78">
        <v>20.5</v>
      </c>
      <c r="AV32" s="78">
        <f t="shared" si="22"/>
        <v>8061.9666666666662</v>
      </c>
      <c r="AW32" s="77">
        <f t="shared" si="3"/>
        <v>20.5</v>
      </c>
      <c r="AX32" s="78">
        <f t="shared" si="3"/>
        <v>8061.9666666666662</v>
      </c>
      <c r="AY32" s="77">
        <f t="shared" si="4"/>
        <v>20.5</v>
      </c>
      <c r="AZ32" s="78">
        <f t="shared" si="4"/>
        <v>8061.9666666666662</v>
      </c>
      <c r="BA32" s="84"/>
      <c r="BB32" s="84"/>
      <c r="BC32" s="85"/>
      <c r="BD32" s="84"/>
      <c r="BE32" s="78">
        <f t="shared" si="23"/>
        <v>0</v>
      </c>
      <c r="BF32" s="70"/>
      <c r="BG32" s="70"/>
      <c r="BH32" s="70"/>
      <c r="BI32" s="76">
        <f t="shared" si="24"/>
        <v>0</v>
      </c>
      <c r="BJ32" s="76">
        <f t="shared" si="25"/>
        <v>21</v>
      </c>
      <c r="BK32" s="76">
        <f t="shared" si="26"/>
        <v>37241.124374999992</v>
      </c>
      <c r="BL32" s="76"/>
      <c r="BM32" s="76">
        <f t="shared" si="5"/>
        <v>0</v>
      </c>
      <c r="BN32" s="76"/>
      <c r="BO32" s="76"/>
      <c r="BP32" s="76"/>
      <c r="BQ32" s="101">
        <f t="shared" si="6"/>
        <v>0</v>
      </c>
      <c r="BR32" s="76">
        <f t="shared" si="27"/>
        <v>45303.091041666659</v>
      </c>
      <c r="BS32" s="76">
        <f t="shared" si="28"/>
        <v>112313.27312499999</v>
      </c>
      <c r="BT32" s="76">
        <f t="shared" si="29"/>
        <v>45303.091041666659</v>
      </c>
      <c r="BU32" s="76">
        <f t="shared" si="30"/>
        <v>24827.416249999998</v>
      </c>
      <c r="BV32" s="76">
        <f t="shared" si="31"/>
        <v>182443.78041666665</v>
      </c>
      <c r="BW32" s="173">
        <f t="shared" si="32"/>
        <v>2189325.3649999998</v>
      </c>
    </row>
    <row r="33" spans="1:77" s="2" customFormat="1" ht="14.25" customHeight="1" x14ac:dyDescent="0.3">
      <c r="A33" s="243">
        <v>10</v>
      </c>
      <c r="B33" s="94" t="s">
        <v>180</v>
      </c>
      <c r="C33" s="94" t="s">
        <v>88</v>
      </c>
      <c r="D33" s="95" t="s">
        <v>61</v>
      </c>
      <c r="E33" s="96" t="s">
        <v>361</v>
      </c>
      <c r="F33" s="97"/>
      <c r="G33" s="98"/>
      <c r="H33" s="98"/>
      <c r="I33" s="97"/>
      <c r="J33" s="43" t="s">
        <v>65</v>
      </c>
      <c r="K33" s="43" t="s">
        <v>62</v>
      </c>
      <c r="L33" s="89">
        <v>5.0199999999999996</v>
      </c>
      <c r="M33" s="89">
        <v>4.2699999999999996</v>
      </c>
      <c r="N33" s="75">
        <v>17697</v>
      </c>
      <c r="O33" s="76">
        <f t="shared" si="7"/>
        <v>75566.189999999988</v>
      </c>
      <c r="P33" s="43"/>
      <c r="Q33" s="43">
        <v>3</v>
      </c>
      <c r="R33" s="43"/>
      <c r="S33" s="43">
        <v>4</v>
      </c>
      <c r="T33" s="43">
        <v>4</v>
      </c>
      <c r="U33" s="43"/>
      <c r="V33" s="70">
        <f t="shared" si="1"/>
        <v>4</v>
      </c>
      <c r="W33" s="70">
        <f t="shared" si="1"/>
        <v>7</v>
      </c>
      <c r="X33" s="70">
        <f t="shared" si="1"/>
        <v>0</v>
      </c>
      <c r="Y33" s="76">
        <f t="shared" si="8"/>
        <v>0</v>
      </c>
      <c r="Z33" s="76">
        <f t="shared" si="9"/>
        <v>12594.364999999998</v>
      </c>
      <c r="AA33" s="76">
        <f t="shared" si="10"/>
        <v>0</v>
      </c>
      <c r="AB33" s="76">
        <f t="shared" si="11"/>
        <v>16792.486666666664</v>
      </c>
      <c r="AC33" s="76">
        <f t="shared" si="12"/>
        <v>16792.486666666664</v>
      </c>
      <c r="AD33" s="76">
        <f t="shared" si="13"/>
        <v>0</v>
      </c>
      <c r="AE33" s="76">
        <f t="shared" si="14"/>
        <v>46179.338333333326</v>
      </c>
      <c r="AF33" s="76">
        <f t="shared" si="15"/>
        <v>11544.834583333331</v>
      </c>
      <c r="AG33" s="76"/>
      <c r="AH33" s="76">
        <f t="shared" si="34"/>
        <v>1573.0666666666666</v>
      </c>
      <c r="AI33" s="76">
        <f t="shared" si="18"/>
        <v>59297.239583333328</v>
      </c>
      <c r="AJ33" s="82"/>
      <c r="AK33" s="82"/>
      <c r="AL33" s="82"/>
      <c r="AM33" s="99"/>
      <c r="AN33" s="78">
        <f t="shared" si="19"/>
        <v>0</v>
      </c>
      <c r="AO33" s="99"/>
      <c r="AP33" s="78">
        <f t="shared" si="20"/>
        <v>0</v>
      </c>
      <c r="AQ33" s="78">
        <f t="shared" si="36"/>
        <v>0</v>
      </c>
      <c r="AR33" s="78">
        <f t="shared" si="2"/>
        <v>0</v>
      </c>
      <c r="AS33" s="99"/>
      <c r="AT33" s="78">
        <f t="shared" si="21"/>
        <v>0</v>
      </c>
      <c r="AU33" s="99"/>
      <c r="AV33" s="78">
        <f t="shared" si="22"/>
        <v>0</v>
      </c>
      <c r="AW33" s="77">
        <f t="shared" si="3"/>
        <v>0</v>
      </c>
      <c r="AX33" s="78">
        <f t="shared" si="3"/>
        <v>0</v>
      </c>
      <c r="AY33" s="77">
        <f t="shared" si="4"/>
        <v>0</v>
      </c>
      <c r="AZ33" s="78">
        <f t="shared" si="4"/>
        <v>0</v>
      </c>
      <c r="BA33" s="100"/>
      <c r="BB33" s="177"/>
      <c r="BC33" s="177"/>
      <c r="BD33" s="177"/>
      <c r="BE33" s="78">
        <f t="shared" si="23"/>
        <v>0</v>
      </c>
      <c r="BF33" s="43"/>
      <c r="BG33" s="43"/>
      <c r="BH33" s="101">
        <f>SUM(N33*BF33*20%)+(N33*BG33)*30%</f>
        <v>0</v>
      </c>
      <c r="BI33" s="76">
        <f t="shared" si="24"/>
        <v>0</v>
      </c>
      <c r="BJ33" s="76">
        <f t="shared" si="25"/>
        <v>11</v>
      </c>
      <c r="BK33" s="76">
        <f t="shared" si="26"/>
        <v>17317.251874999994</v>
      </c>
      <c r="BL33" s="249"/>
      <c r="BM33" s="101">
        <f t="shared" si="5"/>
        <v>0</v>
      </c>
      <c r="BN33" s="76"/>
      <c r="BO33" s="76"/>
      <c r="BP33" s="249"/>
      <c r="BQ33" s="101">
        <f t="shared" si="6"/>
        <v>0</v>
      </c>
      <c r="BR33" s="76">
        <f t="shared" si="27"/>
        <v>17317.251874999994</v>
      </c>
      <c r="BS33" s="76">
        <f t="shared" si="28"/>
        <v>47752.404999999992</v>
      </c>
      <c r="BT33" s="76">
        <f t="shared" si="29"/>
        <v>17317.251874999994</v>
      </c>
      <c r="BU33" s="76">
        <f t="shared" si="30"/>
        <v>11544.834583333331</v>
      </c>
      <c r="BV33" s="76">
        <f t="shared" si="31"/>
        <v>76614.49145833333</v>
      </c>
      <c r="BW33" s="173">
        <f t="shared" si="32"/>
        <v>919373.89749999996</v>
      </c>
    </row>
    <row r="34" spans="1:77" s="11" customFormat="1" ht="14.25" customHeight="1" x14ac:dyDescent="0.3">
      <c r="A34" s="242">
        <v>11</v>
      </c>
      <c r="B34" s="69" t="s">
        <v>75</v>
      </c>
      <c r="C34" s="69" t="s">
        <v>168</v>
      </c>
      <c r="D34" s="70" t="s">
        <v>61</v>
      </c>
      <c r="E34" s="75" t="s">
        <v>76</v>
      </c>
      <c r="F34" s="86">
        <v>82</v>
      </c>
      <c r="G34" s="87">
        <v>43335</v>
      </c>
      <c r="H34" s="87">
        <v>45161</v>
      </c>
      <c r="I34" s="86" t="s">
        <v>185</v>
      </c>
      <c r="J34" s="70" t="s">
        <v>58</v>
      </c>
      <c r="K34" s="70" t="s">
        <v>64</v>
      </c>
      <c r="L34" s="74">
        <v>26</v>
      </c>
      <c r="M34" s="70">
        <v>5.41</v>
      </c>
      <c r="N34" s="75">
        <v>17697</v>
      </c>
      <c r="O34" s="76">
        <f t="shared" si="7"/>
        <v>95740.77</v>
      </c>
      <c r="P34" s="70"/>
      <c r="Q34" s="70"/>
      <c r="R34" s="70"/>
      <c r="S34" s="70">
        <v>17</v>
      </c>
      <c r="T34" s="70"/>
      <c r="U34" s="70"/>
      <c r="V34" s="70">
        <f t="shared" si="1"/>
        <v>17</v>
      </c>
      <c r="W34" s="70">
        <f t="shared" si="1"/>
        <v>0</v>
      </c>
      <c r="X34" s="70">
        <f t="shared" si="1"/>
        <v>0</v>
      </c>
      <c r="Y34" s="76">
        <f t="shared" si="8"/>
        <v>0</v>
      </c>
      <c r="Z34" s="76">
        <f t="shared" si="9"/>
        <v>0</v>
      </c>
      <c r="AA34" s="76">
        <f t="shared" si="10"/>
        <v>0</v>
      </c>
      <c r="AB34" s="76">
        <f t="shared" si="11"/>
        <v>90421.838333333348</v>
      </c>
      <c r="AC34" s="76">
        <f t="shared" si="12"/>
        <v>0</v>
      </c>
      <c r="AD34" s="76">
        <f t="shared" si="13"/>
        <v>0</v>
      </c>
      <c r="AE34" s="76">
        <f t="shared" si="14"/>
        <v>90421.838333333348</v>
      </c>
      <c r="AF34" s="76">
        <f t="shared" si="15"/>
        <v>22605.459583333337</v>
      </c>
      <c r="AG34" s="76">
        <f t="shared" si="37"/>
        <v>11302.72979166667</v>
      </c>
      <c r="AH34" s="76">
        <f t="shared" si="34"/>
        <v>3342.7666666666664</v>
      </c>
      <c r="AI34" s="76">
        <f t="shared" si="18"/>
        <v>127672.79437500003</v>
      </c>
      <c r="AJ34" s="82"/>
      <c r="AK34" s="82"/>
      <c r="AL34" s="82"/>
      <c r="AM34" s="83">
        <v>17</v>
      </c>
      <c r="AN34" s="78">
        <f t="shared" si="19"/>
        <v>6685.5333333333328</v>
      </c>
      <c r="AO34" s="83"/>
      <c r="AP34" s="78">
        <f t="shared" si="20"/>
        <v>0</v>
      </c>
      <c r="AQ34" s="78">
        <f t="shared" si="36"/>
        <v>17</v>
      </c>
      <c r="AR34" s="78">
        <f t="shared" si="2"/>
        <v>6685.5333333333328</v>
      </c>
      <c r="AS34" s="83"/>
      <c r="AT34" s="78">
        <f t="shared" si="21"/>
        <v>0</v>
      </c>
      <c r="AU34" s="78"/>
      <c r="AV34" s="78">
        <f t="shared" si="22"/>
        <v>0</v>
      </c>
      <c r="AW34" s="77">
        <f t="shared" si="3"/>
        <v>0</v>
      </c>
      <c r="AX34" s="78">
        <f t="shared" si="3"/>
        <v>0</v>
      </c>
      <c r="AY34" s="77">
        <f t="shared" si="4"/>
        <v>17</v>
      </c>
      <c r="AZ34" s="78">
        <f t="shared" si="4"/>
        <v>6685.5333333333328</v>
      </c>
      <c r="BA34" s="84" t="s">
        <v>195</v>
      </c>
      <c r="BB34" s="84">
        <v>1</v>
      </c>
      <c r="BC34" s="84"/>
      <c r="BD34" s="84"/>
      <c r="BE34" s="78">
        <f t="shared" si="23"/>
        <v>8848.5</v>
      </c>
      <c r="BF34" s="70"/>
      <c r="BG34" s="70"/>
      <c r="BH34" s="70"/>
      <c r="BI34" s="76">
        <f t="shared" si="24"/>
        <v>0</v>
      </c>
      <c r="BJ34" s="76">
        <f t="shared" si="25"/>
        <v>17</v>
      </c>
      <c r="BK34" s="76">
        <f t="shared" si="26"/>
        <v>33908.189375000009</v>
      </c>
      <c r="BL34" s="76"/>
      <c r="BM34" s="76">
        <f t="shared" si="5"/>
        <v>0</v>
      </c>
      <c r="BN34" s="76">
        <f t="shared" si="33"/>
        <v>17</v>
      </c>
      <c r="BO34" s="76">
        <f t="shared" si="38"/>
        <v>45210.919166666681</v>
      </c>
      <c r="BP34" s="76"/>
      <c r="BQ34" s="101">
        <f t="shared" si="6"/>
        <v>0</v>
      </c>
      <c r="BR34" s="76">
        <f t="shared" si="27"/>
        <v>94653.14187500003</v>
      </c>
      <c r="BS34" s="76">
        <f t="shared" si="28"/>
        <v>105067.33479166668</v>
      </c>
      <c r="BT34" s="76">
        <f t="shared" si="29"/>
        <v>49442.222708333342</v>
      </c>
      <c r="BU34" s="76">
        <f t="shared" si="30"/>
        <v>67816.378750000018</v>
      </c>
      <c r="BV34" s="76">
        <f t="shared" si="31"/>
        <v>222325.93625000006</v>
      </c>
      <c r="BW34" s="173">
        <f t="shared" si="32"/>
        <v>2667911.2350000008</v>
      </c>
      <c r="BX34" s="11" t="s">
        <v>266</v>
      </c>
      <c r="BY34" s="12"/>
    </row>
    <row r="35" spans="1:77" s="11" customFormat="1" ht="14.25" customHeight="1" x14ac:dyDescent="0.3">
      <c r="A35" s="243">
        <v>12</v>
      </c>
      <c r="B35" s="48" t="s">
        <v>77</v>
      </c>
      <c r="C35" s="48" t="s">
        <v>78</v>
      </c>
      <c r="D35" s="70" t="s">
        <v>61</v>
      </c>
      <c r="E35" s="71" t="s">
        <v>162</v>
      </c>
      <c r="F35" s="86">
        <v>78</v>
      </c>
      <c r="G35" s="87">
        <v>43335</v>
      </c>
      <c r="H35" s="87">
        <v>45161</v>
      </c>
      <c r="I35" s="86" t="s">
        <v>182</v>
      </c>
      <c r="J35" s="70" t="s">
        <v>58</v>
      </c>
      <c r="K35" s="70" t="s">
        <v>64</v>
      </c>
      <c r="L35" s="74">
        <v>27.11</v>
      </c>
      <c r="M35" s="70">
        <v>5.41</v>
      </c>
      <c r="N35" s="75">
        <v>17697</v>
      </c>
      <c r="O35" s="76">
        <f t="shared" si="7"/>
        <v>95740.77</v>
      </c>
      <c r="P35" s="70"/>
      <c r="Q35" s="70"/>
      <c r="R35" s="70"/>
      <c r="S35" s="70"/>
      <c r="T35" s="70">
        <v>12</v>
      </c>
      <c r="U35" s="70"/>
      <c r="V35" s="70">
        <f t="shared" si="1"/>
        <v>0</v>
      </c>
      <c r="W35" s="70">
        <f t="shared" si="1"/>
        <v>12</v>
      </c>
      <c r="X35" s="70">
        <f t="shared" si="1"/>
        <v>0</v>
      </c>
      <c r="Y35" s="76">
        <f t="shared" si="8"/>
        <v>0</v>
      </c>
      <c r="Z35" s="76">
        <f t="shared" si="9"/>
        <v>0</v>
      </c>
      <c r="AA35" s="76">
        <f t="shared" si="10"/>
        <v>0</v>
      </c>
      <c r="AB35" s="76">
        <f t="shared" si="11"/>
        <v>0</v>
      </c>
      <c r="AC35" s="76">
        <f t="shared" si="12"/>
        <v>63827.180000000008</v>
      </c>
      <c r="AD35" s="76">
        <f t="shared" si="13"/>
        <v>0</v>
      </c>
      <c r="AE35" s="76">
        <f t="shared" si="14"/>
        <v>63827.180000000008</v>
      </c>
      <c r="AF35" s="76">
        <f t="shared" si="15"/>
        <v>15956.795000000002</v>
      </c>
      <c r="AG35" s="76"/>
      <c r="AH35" s="76">
        <f t="shared" si="34"/>
        <v>2359.6</v>
      </c>
      <c r="AI35" s="76">
        <f t="shared" si="18"/>
        <v>82143.575000000012</v>
      </c>
      <c r="AJ35" s="100"/>
      <c r="AK35" s="82"/>
      <c r="AL35" s="82"/>
      <c r="AM35" s="83"/>
      <c r="AN35" s="78">
        <f t="shared" si="19"/>
        <v>0</v>
      </c>
      <c r="AO35" s="83">
        <v>0</v>
      </c>
      <c r="AP35" s="78">
        <f t="shared" si="20"/>
        <v>0</v>
      </c>
      <c r="AQ35" s="78">
        <f t="shared" si="36"/>
        <v>0</v>
      </c>
      <c r="AR35" s="78">
        <f t="shared" si="2"/>
        <v>0</v>
      </c>
      <c r="AS35" s="83">
        <v>7.5</v>
      </c>
      <c r="AT35" s="78">
        <f t="shared" si="21"/>
        <v>3686.875</v>
      </c>
      <c r="AU35" s="78"/>
      <c r="AV35" s="78">
        <f t="shared" si="22"/>
        <v>0</v>
      </c>
      <c r="AW35" s="77">
        <f t="shared" si="3"/>
        <v>7.5</v>
      </c>
      <c r="AX35" s="78">
        <f t="shared" si="3"/>
        <v>3686.875</v>
      </c>
      <c r="AY35" s="77">
        <f t="shared" si="4"/>
        <v>7.5</v>
      </c>
      <c r="AZ35" s="78">
        <f t="shared" si="4"/>
        <v>3686.875</v>
      </c>
      <c r="BA35" s="84"/>
      <c r="BB35" s="84"/>
      <c r="BC35" s="84"/>
      <c r="BD35" s="84"/>
      <c r="BE35" s="78">
        <f t="shared" si="23"/>
        <v>0</v>
      </c>
      <c r="BF35" s="70"/>
      <c r="BG35" s="70"/>
      <c r="BH35" s="70"/>
      <c r="BI35" s="76">
        <f t="shared" si="24"/>
        <v>0</v>
      </c>
      <c r="BJ35" s="76">
        <f t="shared" si="25"/>
        <v>12</v>
      </c>
      <c r="BK35" s="76">
        <f t="shared" si="26"/>
        <v>23935.192500000001</v>
      </c>
      <c r="BL35" s="76"/>
      <c r="BM35" s="76">
        <f t="shared" si="5"/>
        <v>0</v>
      </c>
      <c r="BN35" s="76">
        <f t="shared" si="33"/>
        <v>12</v>
      </c>
      <c r="BO35" s="76">
        <f t="shared" si="38"/>
        <v>31913.590000000004</v>
      </c>
      <c r="BP35" s="76"/>
      <c r="BQ35" s="101">
        <f t="shared" si="6"/>
        <v>0</v>
      </c>
      <c r="BR35" s="76">
        <f t="shared" si="27"/>
        <v>59535.657500000001</v>
      </c>
      <c r="BS35" s="76">
        <f t="shared" si="28"/>
        <v>66186.780000000013</v>
      </c>
      <c r="BT35" s="76">
        <f t="shared" si="29"/>
        <v>27622.067500000001</v>
      </c>
      <c r="BU35" s="76">
        <f t="shared" si="30"/>
        <v>47870.385000000009</v>
      </c>
      <c r="BV35" s="76">
        <f t="shared" si="31"/>
        <v>141679.23250000001</v>
      </c>
      <c r="BW35" s="173">
        <f t="shared" si="32"/>
        <v>1700150.79</v>
      </c>
      <c r="BX35" s="11" t="s">
        <v>266</v>
      </c>
      <c r="BY35" s="12"/>
    </row>
    <row r="36" spans="1:77" s="129" customFormat="1" ht="14.25" customHeight="1" x14ac:dyDescent="0.3">
      <c r="A36" s="242">
        <v>13</v>
      </c>
      <c r="B36" s="75" t="s">
        <v>249</v>
      </c>
      <c r="C36" s="48" t="s">
        <v>284</v>
      </c>
      <c r="D36" s="70" t="s">
        <v>61</v>
      </c>
      <c r="E36" s="75" t="s">
        <v>358</v>
      </c>
      <c r="F36" s="86"/>
      <c r="G36" s="87"/>
      <c r="H36" s="103"/>
      <c r="I36" s="86"/>
      <c r="J36" s="70" t="s">
        <v>65</v>
      </c>
      <c r="K36" s="70" t="s">
        <v>62</v>
      </c>
      <c r="L36" s="74">
        <v>15</v>
      </c>
      <c r="M36" s="43">
        <v>4.49</v>
      </c>
      <c r="N36" s="75">
        <v>17697</v>
      </c>
      <c r="O36" s="76">
        <f t="shared" si="7"/>
        <v>79459.53</v>
      </c>
      <c r="P36" s="70"/>
      <c r="Q36" s="70"/>
      <c r="R36" s="70"/>
      <c r="S36" s="70"/>
      <c r="T36" s="70">
        <v>7</v>
      </c>
      <c r="U36" s="70"/>
      <c r="V36" s="70">
        <f t="shared" si="1"/>
        <v>0</v>
      </c>
      <c r="W36" s="70">
        <f t="shared" si="1"/>
        <v>7</v>
      </c>
      <c r="X36" s="70">
        <f t="shared" si="1"/>
        <v>0</v>
      </c>
      <c r="Y36" s="76">
        <f t="shared" si="8"/>
        <v>0</v>
      </c>
      <c r="Z36" s="76">
        <f t="shared" si="9"/>
        <v>0</v>
      </c>
      <c r="AA36" s="76">
        <f t="shared" si="10"/>
        <v>0</v>
      </c>
      <c r="AB36" s="76">
        <f t="shared" si="11"/>
        <v>0</v>
      </c>
      <c r="AC36" s="76">
        <f t="shared" si="12"/>
        <v>30900.92833333333</v>
      </c>
      <c r="AD36" s="76">
        <f t="shared" si="13"/>
        <v>0</v>
      </c>
      <c r="AE36" s="76">
        <f t="shared" si="14"/>
        <v>30900.92833333333</v>
      </c>
      <c r="AF36" s="76">
        <f t="shared" si="15"/>
        <v>7725.2320833333324</v>
      </c>
      <c r="AG36" s="76">
        <f t="shared" si="37"/>
        <v>3862.6160416666667</v>
      </c>
      <c r="AH36" s="76">
        <f t="shared" si="34"/>
        <v>1376.4333333333334</v>
      </c>
      <c r="AI36" s="76">
        <f t="shared" si="18"/>
        <v>43865.209791666661</v>
      </c>
      <c r="AJ36" s="82"/>
      <c r="AK36" s="82"/>
      <c r="AL36" s="82"/>
      <c r="AM36" s="83"/>
      <c r="AN36" s="78">
        <f t="shared" si="19"/>
        <v>0</v>
      </c>
      <c r="AO36" s="83"/>
      <c r="AP36" s="78">
        <f t="shared" si="20"/>
        <v>0</v>
      </c>
      <c r="AQ36" s="78">
        <f t="shared" si="36"/>
        <v>0</v>
      </c>
      <c r="AR36" s="78">
        <f t="shared" si="2"/>
        <v>0</v>
      </c>
      <c r="AS36" s="83"/>
      <c r="AT36" s="78">
        <f t="shared" si="21"/>
        <v>0</v>
      </c>
      <c r="AU36" s="78"/>
      <c r="AV36" s="78">
        <f t="shared" si="22"/>
        <v>0</v>
      </c>
      <c r="AW36" s="77">
        <f t="shared" si="3"/>
        <v>0</v>
      </c>
      <c r="AX36" s="78">
        <f t="shared" si="3"/>
        <v>0</v>
      </c>
      <c r="AY36" s="77">
        <f t="shared" si="4"/>
        <v>0</v>
      </c>
      <c r="AZ36" s="78">
        <f t="shared" si="4"/>
        <v>0</v>
      </c>
      <c r="BA36" s="84"/>
      <c r="BB36" s="85"/>
      <c r="BC36" s="85"/>
      <c r="BD36" s="85"/>
      <c r="BE36" s="78">
        <f t="shared" si="23"/>
        <v>0</v>
      </c>
      <c r="BF36" s="70"/>
      <c r="BG36" s="70"/>
      <c r="BH36" s="70"/>
      <c r="BI36" s="76">
        <f t="shared" si="24"/>
        <v>0</v>
      </c>
      <c r="BJ36" s="76">
        <f t="shared" si="25"/>
        <v>7</v>
      </c>
      <c r="BK36" s="76">
        <f t="shared" si="26"/>
        <v>11587.848124999999</v>
      </c>
      <c r="BL36" s="76"/>
      <c r="BM36" s="76">
        <f>(O36/18*BL36)*30%</f>
        <v>0</v>
      </c>
      <c r="BN36" s="76"/>
      <c r="BO36" s="76"/>
      <c r="BP36" s="76"/>
      <c r="BQ36" s="101">
        <f t="shared" si="6"/>
        <v>0</v>
      </c>
      <c r="BR36" s="76">
        <f t="shared" si="27"/>
        <v>11587.848124999999</v>
      </c>
      <c r="BS36" s="76">
        <f t="shared" si="28"/>
        <v>36139.977708333332</v>
      </c>
      <c r="BT36" s="76">
        <f t="shared" si="29"/>
        <v>11587.848124999999</v>
      </c>
      <c r="BU36" s="76">
        <f t="shared" si="30"/>
        <v>7725.2320833333324</v>
      </c>
      <c r="BV36" s="76">
        <f t="shared" si="31"/>
        <v>55453.057916666658</v>
      </c>
      <c r="BW36" s="173">
        <f t="shared" si="32"/>
        <v>665436.69499999983</v>
      </c>
    </row>
    <row r="37" spans="1:77" s="11" customFormat="1" ht="14.25" customHeight="1" x14ac:dyDescent="0.3">
      <c r="A37" s="243">
        <v>14</v>
      </c>
      <c r="B37" s="69" t="s">
        <v>311</v>
      </c>
      <c r="C37" s="69" t="s">
        <v>375</v>
      </c>
      <c r="D37" s="70" t="s">
        <v>61</v>
      </c>
      <c r="E37" s="71" t="s">
        <v>332</v>
      </c>
      <c r="F37" s="86">
        <v>89</v>
      </c>
      <c r="G37" s="87">
        <v>43462</v>
      </c>
      <c r="H37" s="87">
        <v>45288</v>
      </c>
      <c r="I37" s="86" t="s">
        <v>185</v>
      </c>
      <c r="J37" s="70">
        <v>1</v>
      </c>
      <c r="K37" s="70" t="s">
        <v>72</v>
      </c>
      <c r="L37" s="74">
        <v>16.11</v>
      </c>
      <c r="M37" s="70">
        <v>5.03</v>
      </c>
      <c r="N37" s="75">
        <v>17697</v>
      </c>
      <c r="O37" s="76">
        <f t="shared" si="7"/>
        <v>89015.91</v>
      </c>
      <c r="P37" s="70"/>
      <c r="Q37" s="70"/>
      <c r="R37" s="70"/>
      <c r="S37" s="70">
        <v>16</v>
      </c>
      <c r="T37" s="70"/>
      <c r="U37" s="70"/>
      <c r="V37" s="70">
        <f t="shared" si="1"/>
        <v>16</v>
      </c>
      <c r="W37" s="70">
        <f t="shared" si="1"/>
        <v>0</v>
      </c>
      <c r="X37" s="70">
        <f t="shared" si="1"/>
        <v>0</v>
      </c>
      <c r="Y37" s="76">
        <f t="shared" si="8"/>
        <v>0</v>
      </c>
      <c r="Z37" s="76">
        <f t="shared" si="9"/>
        <v>0</v>
      </c>
      <c r="AA37" s="76">
        <f t="shared" si="10"/>
        <v>0</v>
      </c>
      <c r="AB37" s="76">
        <f t="shared" si="11"/>
        <v>79125.253333333341</v>
      </c>
      <c r="AC37" s="76">
        <f t="shared" si="12"/>
        <v>0</v>
      </c>
      <c r="AD37" s="76">
        <f t="shared" si="13"/>
        <v>0</v>
      </c>
      <c r="AE37" s="76">
        <f t="shared" si="14"/>
        <v>79125.253333333341</v>
      </c>
      <c r="AF37" s="76">
        <f t="shared" si="15"/>
        <v>19781.313333333335</v>
      </c>
      <c r="AG37" s="76">
        <f t="shared" si="37"/>
        <v>9890.6566666666695</v>
      </c>
      <c r="AH37" s="76">
        <f t="shared" si="34"/>
        <v>3146.1333333333332</v>
      </c>
      <c r="AI37" s="76">
        <f t="shared" si="18"/>
        <v>111943.35666666669</v>
      </c>
      <c r="AJ37" s="82"/>
      <c r="AK37" s="82"/>
      <c r="AL37" s="82"/>
      <c r="AM37" s="83">
        <v>8</v>
      </c>
      <c r="AN37" s="78">
        <f t="shared" si="19"/>
        <v>3146.1333333333332</v>
      </c>
      <c r="AO37" s="83"/>
      <c r="AP37" s="78">
        <f t="shared" si="20"/>
        <v>0</v>
      </c>
      <c r="AQ37" s="78"/>
      <c r="AR37" s="78">
        <f t="shared" si="2"/>
        <v>3146.1333333333332</v>
      </c>
      <c r="AS37" s="83"/>
      <c r="AT37" s="78">
        <f t="shared" si="21"/>
        <v>0</v>
      </c>
      <c r="AU37" s="78"/>
      <c r="AV37" s="78">
        <f t="shared" si="22"/>
        <v>0</v>
      </c>
      <c r="AW37" s="77">
        <f t="shared" si="3"/>
        <v>0</v>
      </c>
      <c r="AX37" s="78">
        <f t="shared" si="3"/>
        <v>0</v>
      </c>
      <c r="AY37" s="77">
        <f t="shared" si="4"/>
        <v>0</v>
      </c>
      <c r="AZ37" s="78">
        <f t="shared" si="4"/>
        <v>3146.1333333333332</v>
      </c>
      <c r="BA37" s="84" t="s">
        <v>376</v>
      </c>
      <c r="BB37" s="84">
        <v>0.5</v>
      </c>
      <c r="BC37" s="84"/>
      <c r="BD37" s="84"/>
      <c r="BE37" s="78">
        <f t="shared" si="23"/>
        <v>4424.25</v>
      </c>
      <c r="BF37" s="70"/>
      <c r="BG37" s="70"/>
      <c r="BH37" s="70"/>
      <c r="BI37" s="76">
        <f t="shared" si="24"/>
        <v>0</v>
      </c>
      <c r="BJ37" s="76">
        <f t="shared" si="25"/>
        <v>16</v>
      </c>
      <c r="BK37" s="76">
        <f t="shared" si="26"/>
        <v>29671.97</v>
      </c>
      <c r="BL37" s="76"/>
      <c r="BM37" s="76"/>
      <c r="BN37" s="76">
        <f t="shared" si="33"/>
        <v>16</v>
      </c>
      <c r="BO37" s="76">
        <f>(AE37+AF37)*35%</f>
        <v>34617.298333333332</v>
      </c>
      <c r="BP37" s="76"/>
      <c r="BQ37" s="101">
        <f t="shared" si="6"/>
        <v>0</v>
      </c>
      <c r="BR37" s="76">
        <f t="shared" si="27"/>
        <v>71859.651666666672</v>
      </c>
      <c r="BS37" s="76">
        <f t="shared" si="28"/>
        <v>92162.043333333335</v>
      </c>
      <c r="BT37" s="76">
        <f t="shared" si="29"/>
        <v>37242.353333333333</v>
      </c>
      <c r="BU37" s="76">
        <f t="shared" si="30"/>
        <v>54398.611666666664</v>
      </c>
      <c r="BV37" s="76">
        <f t="shared" si="31"/>
        <v>183803.00833333336</v>
      </c>
      <c r="BW37" s="173">
        <f t="shared" si="32"/>
        <v>2205636.1000000006</v>
      </c>
      <c r="BX37" s="11" t="s">
        <v>270</v>
      </c>
    </row>
    <row r="38" spans="1:77" s="129" customFormat="1" ht="14.25" customHeight="1" x14ac:dyDescent="0.3">
      <c r="A38" s="242">
        <v>15</v>
      </c>
      <c r="B38" s="75" t="s">
        <v>292</v>
      </c>
      <c r="C38" s="69" t="s">
        <v>294</v>
      </c>
      <c r="D38" s="70" t="s">
        <v>61</v>
      </c>
      <c r="E38" s="71" t="s">
        <v>293</v>
      </c>
      <c r="F38" s="86"/>
      <c r="G38" s="87"/>
      <c r="H38" s="87"/>
      <c r="I38" s="86"/>
      <c r="J38" s="70" t="s">
        <v>65</v>
      </c>
      <c r="K38" s="70" t="s">
        <v>62</v>
      </c>
      <c r="L38" s="74">
        <v>8</v>
      </c>
      <c r="M38" s="70">
        <v>4.33</v>
      </c>
      <c r="N38" s="75">
        <v>17697</v>
      </c>
      <c r="O38" s="76">
        <f t="shared" si="7"/>
        <v>76628.009999999995</v>
      </c>
      <c r="P38" s="70"/>
      <c r="Q38" s="70"/>
      <c r="R38" s="70"/>
      <c r="S38" s="70"/>
      <c r="T38" s="70">
        <v>10</v>
      </c>
      <c r="U38" s="70"/>
      <c r="V38" s="70">
        <f t="shared" si="1"/>
        <v>0</v>
      </c>
      <c r="W38" s="70">
        <f t="shared" si="1"/>
        <v>10</v>
      </c>
      <c r="X38" s="70">
        <f t="shared" si="1"/>
        <v>0</v>
      </c>
      <c r="Y38" s="76">
        <f t="shared" si="8"/>
        <v>0</v>
      </c>
      <c r="Z38" s="76">
        <f t="shared" si="9"/>
        <v>0</v>
      </c>
      <c r="AA38" s="76">
        <f t="shared" si="10"/>
        <v>0</v>
      </c>
      <c r="AB38" s="76">
        <f t="shared" si="11"/>
        <v>0</v>
      </c>
      <c r="AC38" s="76">
        <f t="shared" si="12"/>
        <v>42571.116666666669</v>
      </c>
      <c r="AD38" s="76">
        <f t="shared" si="13"/>
        <v>0</v>
      </c>
      <c r="AE38" s="76">
        <f t="shared" si="14"/>
        <v>42571.116666666669</v>
      </c>
      <c r="AF38" s="76">
        <f t="shared" si="15"/>
        <v>10642.779166666667</v>
      </c>
      <c r="AG38" s="76">
        <f t="shared" si="37"/>
        <v>5321.3895833333336</v>
      </c>
      <c r="AH38" s="76">
        <f t="shared" si="34"/>
        <v>1966.3333333333333</v>
      </c>
      <c r="AI38" s="76">
        <f t="shared" si="18"/>
        <v>60501.618750000001</v>
      </c>
      <c r="AJ38" s="82"/>
      <c r="AK38" s="82"/>
      <c r="AL38" s="82"/>
      <c r="AM38" s="83"/>
      <c r="AN38" s="78">
        <f t="shared" si="19"/>
        <v>0</v>
      </c>
      <c r="AO38" s="83"/>
      <c r="AP38" s="78">
        <f t="shared" si="20"/>
        <v>0</v>
      </c>
      <c r="AQ38" s="78"/>
      <c r="AR38" s="78">
        <f t="shared" si="2"/>
        <v>0</v>
      </c>
      <c r="AS38" s="83"/>
      <c r="AT38" s="78">
        <f t="shared" si="21"/>
        <v>0</v>
      </c>
      <c r="AU38" s="78">
        <v>5</v>
      </c>
      <c r="AV38" s="78">
        <f t="shared" si="22"/>
        <v>1966.3333333333333</v>
      </c>
      <c r="AW38" s="77">
        <f t="shared" si="3"/>
        <v>5</v>
      </c>
      <c r="AX38" s="78">
        <f t="shared" si="3"/>
        <v>1966.3333333333333</v>
      </c>
      <c r="AY38" s="77">
        <f t="shared" si="4"/>
        <v>5</v>
      </c>
      <c r="AZ38" s="78">
        <f t="shared" si="4"/>
        <v>1966.3333333333333</v>
      </c>
      <c r="BA38" s="84" t="s">
        <v>467</v>
      </c>
      <c r="BB38" s="85"/>
      <c r="BC38" s="85">
        <v>0.5</v>
      </c>
      <c r="BD38" s="85"/>
      <c r="BE38" s="78">
        <f t="shared" si="23"/>
        <v>5309.0999999999995</v>
      </c>
      <c r="BF38" s="70"/>
      <c r="BG38" s="70"/>
      <c r="BH38" s="70"/>
      <c r="BI38" s="76">
        <f t="shared" si="24"/>
        <v>0</v>
      </c>
      <c r="BJ38" s="76">
        <f t="shared" si="25"/>
        <v>10</v>
      </c>
      <c r="BK38" s="76">
        <f t="shared" si="26"/>
        <v>15964.168750000001</v>
      </c>
      <c r="BL38" s="76"/>
      <c r="BM38" s="76"/>
      <c r="BN38" s="76"/>
      <c r="BO38" s="76"/>
      <c r="BP38" s="76"/>
      <c r="BQ38" s="101">
        <f t="shared" si="6"/>
        <v>0</v>
      </c>
      <c r="BR38" s="76">
        <f t="shared" si="27"/>
        <v>23239.602083333331</v>
      </c>
      <c r="BS38" s="76">
        <f t="shared" si="28"/>
        <v>49858.839583333342</v>
      </c>
      <c r="BT38" s="76">
        <f t="shared" si="29"/>
        <v>23239.602083333331</v>
      </c>
      <c r="BU38" s="76">
        <f t="shared" si="30"/>
        <v>10642.779166666667</v>
      </c>
      <c r="BV38" s="76">
        <f t="shared" si="31"/>
        <v>83741.220833333326</v>
      </c>
      <c r="BW38" s="173">
        <f t="shared" si="32"/>
        <v>1004894.6499999999</v>
      </c>
    </row>
    <row r="39" spans="1:77" s="7" customFormat="1" ht="14.25" customHeight="1" x14ac:dyDescent="0.3">
      <c r="A39" s="243">
        <v>16</v>
      </c>
      <c r="B39" s="75" t="s">
        <v>292</v>
      </c>
      <c r="C39" s="69" t="s">
        <v>89</v>
      </c>
      <c r="D39" s="70" t="s">
        <v>61</v>
      </c>
      <c r="E39" s="75" t="s">
        <v>295</v>
      </c>
      <c r="F39" s="86">
        <v>12</v>
      </c>
      <c r="G39" s="87">
        <v>42875</v>
      </c>
      <c r="H39" s="87">
        <v>44701</v>
      </c>
      <c r="I39" s="86" t="s">
        <v>89</v>
      </c>
      <c r="J39" s="70">
        <v>2</v>
      </c>
      <c r="K39" s="70" t="s">
        <v>68</v>
      </c>
      <c r="L39" s="74">
        <v>7.04</v>
      </c>
      <c r="M39" s="70">
        <v>4.74</v>
      </c>
      <c r="N39" s="75">
        <v>17697</v>
      </c>
      <c r="O39" s="76">
        <f t="shared" si="7"/>
        <v>83883.78</v>
      </c>
      <c r="P39" s="70"/>
      <c r="Q39" s="70"/>
      <c r="R39" s="70"/>
      <c r="S39" s="70"/>
      <c r="T39" s="70">
        <v>5</v>
      </c>
      <c r="U39" s="70"/>
      <c r="V39" s="70">
        <f t="shared" si="1"/>
        <v>0</v>
      </c>
      <c r="W39" s="70">
        <f t="shared" si="1"/>
        <v>5</v>
      </c>
      <c r="X39" s="70">
        <f t="shared" si="1"/>
        <v>0</v>
      </c>
      <c r="Y39" s="76">
        <f t="shared" si="8"/>
        <v>0</v>
      </c>
      <c r="Z39" s="76">
        <f t="shared" si="9"/>
        <v>0</v>
      </c>
      <c r="AA39" s="76">
        <f t="shared" si="10"/>
        <v>0</v>
      </c>
      <c r="AB39" s="76">
        <f t="shared" si="11"/>
        <v>0</v>
      </c>
      <c r="AC39" s="76">
        <f t="shared" si="12"/>
        <v>23301.05</v>
      </c>
      <c r="AD39" s="76">
        <f t="shared" si="13"/>
        <v>0</v>
      </c>
      <c r="AE39" s="76">
        <f t="shared" si="14"/>
        <v>23301.05</v>
      </c>
      <c r="AF39" s="76">
        <f t="shared" si="15"/>
        <v>5825.2624999999998</v>
      </c>
      <c r="AG39" s="76">
        <f t="shared" si="37"/>
        <v>2912.6312500000004</v>
      </c>
      <c r="AH39" s="76">
        <f t="shared" si="34"/>
        <v>983.16666666666663</v>
      </c>
      <c r="AI39" s="76">
        <f t="shared" si="18"/>
        <v>33022.110416666663</v>
      </c>
      <c r="AJ39" s="82"/>
      <c r="AK39" s="82"/>
      <c r="AL39" s="82"/>
      <c r="AM39" s="83"/>
      <c r="AN39" s="78">
        <f t="shared" si="19"/>
        <v>0</v>
      </c>
      <c r="AO39" s="83"/>
      <c r="AP39" s="78">
        <f t="shared" si="20"/>
        <v>0</v>
      </c>
      <c r="AQ39" s="78"/>
      <c r="AR39" s="78">
        <f t="shared" si="2"/>
        <v>0</v>
      </c>
      <c r="AS39" s="83"/>
      <c r="AT39" s="78">
        <f t="shared" si="21"/>
        <v>0</v>
      </c>
      <c r="AU39" s="78">
        <v>3</v>
      </c>
      <c r="AV39" s="78">
        <f t="shared" si="22"/>
        <v>1179.8</v>
      </c>
      <c r="AW39" s="77">
        <f t="shared" si="3"/>
        <v>3</v>
      </c>
      <c r="AX39" s="78">
        <f t="shared" si="3"/>
        <v>1179.8</v>
      </c>
      <c r="AY39" s="77">
        <f t="shared" si="4"/>
        <v>3</v>
      </c>
      <c r="AZ39" s="78">
        <f t="shared" si="4"/>
        <v>1179.8</v>
      </c>
      <c r="BA39" s="84"/>
      <c r="BB39" s="85"/>
      <c r="BC39" s="85"/>
      <c r="BD39" s="85"/>
      <c r="BE39" s="78">
        <f t="shared" si="23"/>
        <v>0</v>
      </c>
      <c r="BF39" s="70"/>
      <c r="BG39" s="70"/>
      <c r="BH39" s="70"/>
      <c r="BI39" s="76">
        <f t="shared" si="24"/>
        <v>0</v>
      </c>
      <c r="BJ39" s="76">
        <f t="shared" si="25"/>
        <v>5</v>
      </c>
      <c r="BK39" s="76">
        <f t="shared" si="26"/>
        <v>8737.8937499999993</v>
      </c>
      <c r="BL39" s="76"/>
      <c r="BM39" s="76">
        <v>35394</v>
      </c>
      <c r="BN39" s="76"/>
      <c r="BO39" s="76"/>
      <c r="BP39" s="76"/>
      <c r="BQ39" s="101">
        <f t="shared" si="6"/>
        <v>0</v>
      </c>
      <c r="BR39" s="76">
        <f t="shared" si="27"/>
        <v>45311.693749999999</v>
      </c>
      <c r="BS39" s="76">
        <f t="shared" si="28"/>
        <v>27196.847916666669</v>
      </c>
      <c r="BT39" s="76">
        <f t="shared" si="29"/>
        <v>45311.693749999999</v>
      </c>
      <c r="BU39" s="76">
        <f t="shared" si="30"/>
        <v>5825.2624999999998</v>
      </c>
      <c r="BV39" s="76">
        <f t="shared" si="31"/>
        <v>78333.804166666669</v>
      </c>
      <c r="BW39" s="173">
        <f t="shared" si="32"/>
        <v>940005.65</v>
      </c>
      <c r="BX39" s="7" t="s">
        <v>348</v>
      </c>
    </row>
    <row r="40" spans="1:77" s="135" customFormat="1" ht="14.25" customHeight="1" x14ac:dyDescent="0.3">
      <c r="A40" s="242">
        <v>17</v>
      </c>
      <c r="B40" s="75" t="s">
        <v>394</v>
      </c>
      <c r="C40" s="48" t="s">
        <v>393</v>
      </c>
      <c r="D40" s="70" t="s">
        <v>61</v>
      </c>
      <c r="E40" s="75" t="s">
        <v>465</v>
      </c>
      <c r="F40" s="86">
        <v>36</v>
      </c>
      <c r="G40" s="87">
        <v>41782</v>
      </c>
      <c r="H40" s="88">
        <v>43608</v>
      </c>
      <c r="I40" s="86" t="s">
        <v>183</v>
      </c>
      <c r="J40" s="70">
        <v>2</v>
      </c>
      <c r="K40" s="70" t="s">
        <v>68</v>
      </c>
      <c r="L40" s="74">
        <v>10.09</v>
      </c>
      <c r="M40" s="43">
        <v>4.8099999999999996</v>
      </c>
      <c r="N40" s="75">
        <v>17697</v>
      </c>
      <c r="O40" s="76">
        <f t="shared" si="7"/>
        <v>85122.569999999992</v>
      </c>
      <c r="P40" s="70"/>
      <c r="Q40" s="70">
        <v>5</v>
      </c>
      <c r="R40" s="70"/>
      <c r="S40" s="70"/>
      <c r="T40" s="70">
        <v>15</v>
      </c>
      <c r="U40" s="70"/>
      <c r="V40" s="70">
        <f t="shared" ref="V40:X92" si="39">SUM(P40+S40)</f>
        <v>0</v>
      </c>
      <c r="W40" s="70">
        <f t="shared" si="39"/>
        <v>20</v>
      </c>
      <c r="X40" s="70">
        <f t="shared" si="39"/>
        <v>0</v>
      </c>
      <c r="Y40" s="76">
        <f t="shared" si="8"/>
        <v>0</v>
      </c>
      <c r="Z40" s="76">
        <f t="shared" si="9"/>
        <v>23645.158333333329</v>
      </c>
      <c r="AA40" s="76">
        <f t="shared" si="10"/>
        <v>0</v>
      </c>
      <c r="AB40" s="76">
        <f t="shared" si="11"/>
        <v>0</v>
      </c>
      <c r="AC40" s="76">
        <f t="shared" si="12"/>
        <v>70935.474999999991</v>
      </c>
      <c r="AD40" s="76">
        <f t="shared" si="13"/>
        <v>0</v>
      </c>
      <c r="AE40" s="76">
        <f t="shared" si="14"/>
        <v>94580.633333333317</v>
      </c>
      <c r="AF40" s="76">
        <f t="shared" si="15"/>
        <v>23645.158333333329</v>
      </c>
      <c r="AG40" s="76">
        <f t="shared" si="37"/>
        <v>11822.579166666665</v>
      </c>
      <c r="AH40" s="76">
        <f t="shared" si="34"/>
        <v>2949.5</v>
      </c>
      <c r="AI40" s="76">
        <f t="shared" si="18"/>
        <v>132997.87083333332</v>
      </c>
      <c r="AJ40" s="82"/>
      <c r="AK40" s="82"/>
      <c r="AL40" s="82"/>
      <c r="AM40" s="83"/>
      <c r="AN40" s="78">
        <f t="shared" si="19"/>
        <v>0</v>
      </c>
      <c r="AO40" s="83"/>
      <c r="AP40" s="78">
        <f t="shared" si="20"/>
        <v>0</v>
      </c>
      <c r="AQ40" s="78">
        <f>AM40+AO40</f>
        <v>0</v>
      </c>
      <c r="AR40" s="78">
        <f t="shared" ref="AR40:AR92" si="40">AN40+AP40</f>
        <v>0</v>
      </c>
      <c r="AS40" s="83">
        <v>15</v>
      </c>
      <c r="AT40" s="78">
        <f t="shared" si="21"/>
        <v>7373.75</v>
      </c>
      <c r="AU40" s="78"/>
      <c r="AV40" s="78">
        <f t="shared" si="22"/>
        <v>0</v>
      </c>
      <c r="AW40" s="77">
        <f t="shared" ref="AW40:AX104" si="41">AS40+AU40</f>
        <v>15</v>
      </c>
      <c r="AX40" s="78">
        <f t="shared" si="41"/>
        <v>7373.75</v>
      </c>
      <c r="AY40" s="77">
        <f t="shared" ref="AY40:AZ104" si="42">AQ40+AW40</f>
        <v>15</v>
      </c>
      <c r="AZ40" s="78">
        <f t="shared" si="42"/>
        <v>7373.75</v>
      </c>
      <c r="BA40" s="84"/>
      <c r="BB40" s="85"/>
      <c r="BC40" s="85"/>
      <c r="BD40" s="85"/>
      <c r="BE40" s="78">
        <f t="shared" si="23"/>
        <v>0</v>
      </c>
      <c r="BF40" s="70"/>
      <c r="BG40" s="70"/>
      <c r="BH40" s="70"/>
      <c r="BI40" s="76">
        <f t="shared" si="24"/>
        <v>0</v>
      </c>
      <c r="BJ40" s="76">
        <f t="shared" si="25"/>
        <v>20</v>
      </c>
      <c r="BK40" s="76">
        <f t="shared" si="26"/>
        <v>35467.737499999988</v>
      </c>
      <c r="BL40" s="76"/>
      <c r="BM40" s="76">
        <f>(O40/18*BL40)*30%</f>
        <v>0</v>
      </c>
      <c r="BN40" s="76"/>
      <c r="BO40" s="76"/>
      <c r="BP40" s="76"/>
      <c r="BQ40" s="101">
        <f t="shared" si="6"/>
        <v>0</v>
      </c>
      <c r="BR40" s="76">
        <f t="shared" si="27"/>
        <v>42841.487499999988</v>
      </c>
      <c r="BS40" s="76">
        <f t="shared" si="28"/>
        <v>109352.71249999998</v>
      </c>
      <c r="BT40" s="76">
        <f t="shared" si="29"/>
        <v>42841.487499999988</v>
      </c>
      <c r="BU40" s="76">
        <f t="shared" si="30"/>
        <v>23645.158333333329</v>
      </c>
      <c r="BV40" s="76">
        <f t="shared" si="31"/>
        <v>175839.35833333331</v>
      </c>
      <c r="BW40" s="173">
        <f t="shared" si="32"/>
        <v>2110072.2999999998</v>
      </c>
    </row>
    <row r="41" spans="1:77" s="7" customFormat="1" ht="14.25" customHeight="1" x14ac:dyDescent="0.3">
      <c r="A41" s="243">
        <v>18</v>
      </c>
      <c r="B41" s="69" t="s">
        <v>371</v>
      </c>
      <c r="C41" s="69" t="s">
        <v>372</v>
      </c>
      <c r="D41" s="70" t="s">
        <v>373</v>
      </c>
      <c r="E41" s="69" t="s">
        <v>374</v>
      </c>
      <c r="F41" s="86"/>
      <c r="G41" s="87"/>
      <c r="H41" s="87"/>
      <c r="I41" s="86"/>
      <c r="J41" s="70" t="s">
        <v>65</v>
      </c>
      <c r="K41" s="70" t="s">
        <v>83</v>
      </c>
      <c r="L41" s="74">
        <v>7.0000000000000007E-2</v>
      </c>
      <c r="M41" s="70">
        <v>3.32</v>
      </c>
      <c r="N41" s="75">
        <v>17697</v>
      </c>
      <c r="O41" s="76">
        <f t="shared" si="7"/>
        <v>58754.039999999994</v>
      </c>
      <c r="P41" s="70">
        <v>15</v>
      </c>
      <c r="Q41" s="70"/>
      <c r="R41" s="70"/>
      <c r="S41" s="70"/>
      <c r="T41" s="70"/>
      <c r="U41" s="70"/>
      <c r="V41" s="70">
        <f t="shared" si="39"/>
        <v>15</v>
      </c>
      <c r="W41" s="70">
        <f t="shared" si="39"/>
        <v>0</v>
      </c>
      <c r="X41" s="70">
        <f t="shared" si="39"/>
        <v>0</v>
      </c>
      <c r="Y41" s="76">
        <f t="shared" si="8"/>
        <v>48961.69999999999</v>
      </c>
      <c r="Z41" s="76">
        <f t="shared" si="9"/>
        <v>0</v>
      </c>
      <c r="AA41" s="76">
        <f t="shared" si="10"/>
        <v>0</v>
      </c>
      <c r="AB41" s="76">
        <f t="shared" si="11"/>
        <v>0</v>
      </c>
      <c r="AC41" s="76">
        <f t="shared" si="12"/>
        <v>0</v>
      </c>
      <c r="AD41" s="76">
        <f t="shared" si="13"/>
        <v>0</v>
      </c>
      <c r="AE41" s="76">
        <f t="shared" si="14"/>
        <v>48961.69999999999</v>
      </c>
      <c r="AF41" s="76">
        <f t="shared" si="15"/>
        <v>12240.424999999997</v>
      </c>
      <c r="AG41" s="76">
        <f t="shared" si="37"/>
        <v>6120.2124999999987</v>
      </c>
      <c r="AH41" s="76">
        <f t="shared" si="34"/>
        <v>0</v>
      </c>
      <c r="AI41" s="76">
        <f t="shared" si="18"/>
        <v>67322.337499999994</v>
      </c>
      <c r="AJ41" s="82"/>
      <c r="AK41" s="82"/>
      <c r="AL41" s="82"/>
      <c r="AM41" s="83">
        <v>15</v>
      </c>
      <c r="AN41" s="78">
        <f t="shared" si="19"/>
        <v>5899</v>
      </c>
      <c r="AO41" s="83"/>
      <c r="AP41" s="78">
        <f t="shared" si="20"/>
        <v>0</v>
      </c>
      <c r="AQ41" s="78">
        <f t="shared" ref="AQ41:AQ55" si="43">AM41+AO41</f>
        <v>15</v>
      </c>
      <c r="AR41" s="78">
        <f t="shared" si="40"/>
        <v>5899</v>
      </c>
      <c r="AS41" s="83"/>
      <c r="AT41" s="78">
        <f t="shared" si="21"/>
        <v>0</v>
      </c>
      <c r="AU41" s="83"/>
      <c r="AV41" s="78">
        <f t="shared" si="22"/>
        <v>0</v>
      </c>
      <c r="AW41" s="77">
        <f t="shared" si="41"/>
        <v>0</v>
      </c>
      <c r="AX41" s="78">
        <f t="shared" si="41"/>
        <v>0</v>
      </c>
      <c r="AY41" s="77">
        <f t="shared" si="42"/>
        <v>15</v>
      </c>
      <c r="AZ41" s="78">
        <f t="shared" si="42"/>
        <v>5899</v>
      </c>
      <c r="BA41" s="84" t="s">
        <v>199</v>
      </c>
      <c r="BB41" s="85">
        <v>1</v>
      </c>
      <c r="BC41" s="85"/>
      <c r="BD41" s="85"/>
      <c r="BE41" s="78">
        <f t="shared" si="23"/>
        <v>8848.5</v>
      </c>
      <c r="BF41" s="70"/>
      <c r="BG41" s="70"/>
      <c r="BH41" s="70"/>
      <c r="BI41" s="76">
        <f t="shared" si="24"/>
        <v>0</v>
      </c>
      <c r="BJ41" s="76">
        <f t="shared" si="25"/>
        <v>15</v>
      </c>
      <c r="BK41" s="76">
        <f t="shared" si="26"/>
        <v>18360.637499999993</v>
      </c>
      <c r="BL41" s="76"/>
      <c r="BM41" s="76">
        <f>(O41/18*BL41)*30%</f>
        <v>0</v>
      </c>
      <c r="BN41" s="76"/>
      <c r="BO41" s="76">
        <v>0</v>
      </c>
      <c r="BP41" s="101">
        <v>15</v>
      </c>
      <c r="BQ41" s="101">
        <f t="shared" si="6"/>
        <v>5899.166666666667</v>
      </c>
      <c r="BR41" s="76">
        <f t="shared" si="27"/>
        <v>39007.304166666661</v>
      </c>
      <c r="BS41" s="76">
        <f t="shared" si="28"/>
        <v>60981.079166666656</v>
      </c>
      <c r="BT41" s="76">
        <f t="shared" si="29"/>
        <v>33108.137499999997</v>
      </c>
      <c r="BU41" s="76">
        <f t="shared" si="30"/>
        <v>12240.424999999997</v>
      </c>
      <c r="BV41" s="76">
        <f t="shared" si="31"/>
        <v>106329.64166666666</v>
      </c>
      <c r="BW41" s="173">
        <f t="shared" si="32"/>
        <v>1275955.7</v>
      </c>
      <c r="BX41" s="7" t="s">
        <v>333</v>
      </c>
    </row>
    <row r="42" spans="1:77" s="3" customFormat="1" ht="14.25" customHeight="1" x14ac:dyDescent="0.3">
      <c r="A42" s="242">
        <v>19</v>
      </c>
      <c r="B42" s="75" t="s">
        <v>387</v>
      </c>
      <c r="C42" s="69" t="s">
        <v>262</v>
      </c>
      <c r="D42" s="92" t="s">
        <v>178</v>
      </c>
      <c r="E42" s="93" t="s">
        <v>388</v>
      </c>
      <c r="F42" s="86">
        <v>84</v>
      </c>
      <c r="G42" s="87">
        <v>43335</v>
      </c>
      <c r="H42" s="87">
        <v>45161</v>
      </c>
      <c r="I42" s="86" t="s">
        <v>185</v>
      </c>
      <c r="J42" s="70" t="s">
        <v>296</v>
      </c>
      <c r="K42" s="70" t="s">
        <v>68</v>
      </c>
      <c r="L42" s="74">
        <v>10</v>
      </c>
      <c r="M42" s="70">
        <v>4.8099999999999996</v>
      </c>
      <c r="N42" s="75">
        <v>17697</v>
      </c>
      <c r="O42" s="76">
        <f t="shared" si="7"/>
        <v>85122.569999999992</v>
      </c>
      <c r="P42" s="70"/>
      <c r="Q42" s="70"/>
      <c r="R42" s="70"/>
      <c r="S42" s="70">
        <v>16</v>
      </c>
      <c r="T42" s="70"/>
      <c r="U42" s="70"/>
      <c r="V42" s="70">
        <f t="shared" si="39"/>
        <v>16</v>
      </c>
      <c r="W42" s="70">
        <f t="shared" si="39"/>
        <v>0</v>
      </c>
      <c r="X42" s="70">
        <f t="shared" si="39"/>
        <v>0</v>
      </c>
      <c r="Y42" s="76">
        <f t="shared" si="8"/>
        <v>0</v>
      </c>
      <c r="Z42" s="76">
        <f t="shared" si="9"/>
        <v>0</v>
      </c>
      <c r="AA42" s="76">
        <f t="shared" si="10"/>
        <v>0</v>
      </c>
      <c r="AB42" s="76">
        <f t="shared" si="11"/>
        <v>75664.506666666653</v>
      </c>
      <c r="AC42" s="76">
        <f t="shared" si="12"/>
        <v>0</v>
      </c>
      <c r="AD42" s="76">
        <f t="shared" si="13"/>
        <v>0</v>
      </c>
      <c r="AE42" s="76">
        <f t="shared" si="14"/>
        <v>75664.506666666653</v>
      </c>
      <c r="AF42" s="76">
        <f t="shared" si="15"/>
        <v>18916.126666666663</v>
      </c>
      <c r="AG42" s="76">
        <f t="shared" si="37"/>
        <v>9458.0633333333317</v>
      </c>
      <c r="AH42" s="76">
        <f t="shared" si="34"/>
        <v>3146.1333333333332</v>
      </c>
      <c r="AI42" s="76">
        <f t="shared" si="18"/>
        <v>107184.82999999999</v>
      </c>
      <c r="AJ42" s="82"/>
      <c r="AK42" s="82"/>
      <c r="AL42" s="82"/>
      <c r="AM42" s="83">
        <v>8</v>
      </c>
      <c r="AN42" s="78">
        <f t="shared" si="19"/>
        <v>3146.1333333333332</v>
      </c>
      <c r="AO42" s="83"/>
      <c r="AP42" s="78">
        <f t="shared" si="20"/>
        <v>0</v>
      </c>
      <c r="AQ42" s="78">
        <v>8</v>
      </c>
      <c r="AR42" s="78">
        <f t="shared" si="40"/>
        <v>3146.1333333333332</v>
      </c>
      <c r="AS42" s="83"/>
      <c r="AT42" s="78">
        <f t="shared" si="21"/>
        <v>0</v>
      </c>
      <c r="AU42" s="78"/>
      <c r="AV42" s="78">
        <f t="shared" si="22"/>
        <v>0</v>
      </c>
      <c r="AW42" s="77">
        <f t="shared" si="41"/>
        <v>0</v>
      </c>
      <c r="AX42" s="78">
        <f t="shared" si="41"/>
        <v>0</v>
      </c>
      <c r="AY42" s="77">
        <f t="shared" si="42"/>
        <v>8</v>
      </c>
      <c r="AZ42" s="78">
        <f t="shared" si="42"/>
        <v>3146.1333333333332</v>
      </c>
      <c r="BA42" s="84" t="s">
        <v>389</v>
      </c>
      <c r="BB42" s="85">
        <v>0.5</v>
      </c>
      <c r="BC42" s="85"/>
      <c r="BD42" s="85"/>
      <c r="BE42" s="78">
        <f t="shared" si="23"/>
        <v>4424.25</v>
      </c>
      <c r="BF42" s="70"/>
      <c r="BG42" s="70"/>
      <c r="BH42" s="70"/>
      <c r="BI42" s="76">
        <f t="shared" si="24"/>
        <v>0</v>
      </c>
      <c r="BJ42" s="76">
        <f t="shared" si="25"/>
        <v>16</v>
      </c>
      <c r="BK42" s="76">
        <f t="shared" si="26"/>
        <v>28374.189999999995</v>
      </c>
      <c r="BL42" s="76"/>
      <c r="BM42" s="76"/>
      <c r="BN42" s="76">
        <f t="shared" si="33"/>
        <v>16</v>
      </c>
      <c r="BO42" s="76">
        <f>(AE42+AF42)*30%</f>
        <v>28374.189999999995</v>
      </c>
      <c r="BP42" s="76"/>
      <c r="BQ42" s="101">
        <f t="shared" si="6"/>
        <v>0</v>
      </c>
      <c r="BR42" s="76">
        <f t="shared" si="27"/>
        <v>64318.763333333321</v>
      </c>
      <c r="BS42" s="76">
        <f t="shared" si="28"/>
        <v>88268.703333333309</v>
      </c>
      <c r="BT42" s="76">
        <f t="shared" si="29"/>
        <v>35944.573333333326</v>
      </c>
      <c r="BU42" s="76">
        <f t="shared" si="30"/>
        <v>47290.316666666658</v>
      </c>
      <c r="BV42" s="76">
        <f t="shared" si="31"/>
        <v>171503.59333333332</v>
      </c>
      <c r="BW42" s="173">
        <f t="shared" si="32"/>
        <v>2058043.1199999999</v>
      </c>
      <c r="BX42" s="3" t="s">
        <v>271</v>
      </c>
    </row>
    <row r="43" spans="1:77" s="7" customFormat="1" ht="14.25" customHeight="1" x14ac:dyDescent="0.3">
      <c r="A43" s="243">
        <v>20</v>
      </c>
      <c r="B43" s="69" t="s">
        <v>174</v>
      </c>
      <c r="C43" s="69" t="s">
        <v>119</v>
      </c>
      <c r="D43" s="70" t="s">
        <v>61</v>
      </c>
      <c r="E43" s="71" t="s">
        <v>273</v>
      </c>
      <c r="F43" s="72"/>
      <c r="G43" s="73"/>
      <c r="H43" s="73"/>
      <c r="I43" s="72"/>
      <c r="J43" s="70" t="s">
        <v>65</v>
      </c>
      <c r="K43" s="70" t="s">
        <v>274</v>
      </c>
      <c r="L43" s="74">
        <v>3.09</v>
      </c>
      <c r="M43" s="70">
        <v>4.2300000000000004</v>
      </c>
      <c r="N43" s="75">
        <v>17697</v>
      </c>
      <c r="O43" s="76">
        <f t="shared" si="7"/>
        <v>74858.310000000012</v>
      </c>
      <c r="P43" s="70">
        <v>2</v>
      </c>
      <c r="Q43" s="70">
        <v>3</v>
      </c>
      <c r="R43" s="70">
        <v>8</v>
      </c>
      <c r="S43" s="70">
        <v>2</v>
      </c>
      <c r="T43" s="70">
        <v>3</v>
      </c>
      <c r="U43" s="70"/>
      <c r="V43" s="70">
        <f t="shared" si="39"/>
        <v>4</v>
      </c>
      <c r="W43" s="70">
        <f t="shared" si="39"/>
        <v>6</v>
      </c>
      <c r="X43" s="70">
        <f t="shared" si="39"/>
        <v>8</v>
      </c>
      <c r="Y43" s="76">
        <f t="shared" si="8"/>
        <v>8317.590000000002</v>
      </c>
      <c r="Z43" s="76">
        <f t="shared" si="9"/>
        <v>12476.385000000002</v>
      </c>
      <c r="AA43" s="76">
        <f t="shared" si="10"/>
        <v>33270.360000000008</v>
      </c>
      <c r="AB43" s="76">
        <f t="shared" si="11"/>
        <v>8317.590000000002</v>
      </c>
      <c r="AC43" s="76">
        <f t="shared" si="12"/>
        <v>12476.385000000002</v>
      </c>
      <c r="AD43" s="76">
        <f t="shared" si="13"/>
        <v>0</v>
      </c>
      <c r="AE43" s="76">
        <f t="shared" si="14"/>
        <v>74858.310000000027</v>
      </c>
      <c r="AF43" s="76">
        <f t="shared" si="15"/>
        <v>18714.577500000007</v>
      </c>
      <c r="AG43" s="76">
        <f t="shared" si="37"/>
        <v>9357.2887500000052</v>
      </c>
      <c r="AH43" s="76">
        <f t="shared" si="34"/>
        <v>983.16666666666663</v>
      </c>
      <c r="AI43" s="76">
        <f t="shared" si="18"/>
        <v>103913.3429166667</v>
      </c>
      <c r="AJ43" s="82"/>
      <c r="AK43" s="82"/>
      <c r="AL43" s="82"/>
      <c r="AM43" s="83"/>
      <c r="AN43" s="78">
        <f t="shared" si="19"/>
        <v>0</v>
      </c>
      <c r="AO43" s="83"/>
      <c r="AP43" s="78">
        <f t="shared" si="20"/>
        <v>0</v>
      </c>
      <c r="AQ43" s="78">
        <f t="shared" si="43"/>
        <v>0</v>
      </c>
      <c r="AR43" s="78">
        <f t="shared" si="40"/>
        <v>0</v>
      </c>
      <c r="AS43" s="83"/>
      <c r="AT43" s="78">
        <f t="shared" si="21"/>
        <v>0</v>
      </c>
      <c r="AU43" s="83"/>
      <c r="AV43" s="78">
        <f t="shared" si="22"/>
        <v>0</v>
      </c>
      <c r="AW43" s="77">
        <f t="shared" si="41"/>
        <v>0</v>
      </c>
      <c r="AX43" s="78">
        <f t="shared" si="41"/>
        <v>0</v>
      </c>
      <c r="AY43" s="77">
        <f t="shared" si="42"/>
        <v>0</v>
      </c>
      <c r="AZ43" s="78">
        <f t="shared" si="42"/>
        <v>0</v>
      </c>
      <c r="BA43" s="84" t="s">
        <v>200</v>
      </c>
      <c r="BB43" s="85"/>
      <c r="BC43" s="85">
        <v>1</v>
      </c>
      <c r="BD43" s="85"/>
      <c r="BE43" s="78">
        <f t="shared" si="23"/>
        <v>10618.199999999999</v>
      </c>
      <c r="BF43" s="70"/>
      <c r="BG43" s="70"/>
      <c r="BH43" s="70"/>
      <c r="BI43" s="76">
        <f t="shared" si="24"/>
        <v>0</v>
      </c>
      <c r="BJ43" s="76">
        <f t="shared" si="25"/>
        <v>18</v>
      </c>
      <c r="BK43" s="76">
        <f t="shared" si="26"/>
        <v>28071.866250000003</v>
      </c>
      <c r="BL43" s="76"/>
      <c r="BM43" s="76">
        <v>35394</v>
      </c>
      <c r="BN43" s="76"/>
      <c r="BO43" s="76"/>
      <c r="BP43" s="76"/>
      <c r="BQ43" s="101">
        <f t="shared" si="6"/>
        <v>0</v>
      </c>
      <c r="BR43" s="76">
        <f t="shared" si="27"/>
        <v>74084.066250000003</v>
      </c>
      <c r="BS43" s="76">
        <f t="shared" si="28"/>
        <v>85198.765416666705</v>
      </c>
      <c r="BT43" s="76">
        <f t="shared" si="29"/>
        <v>74084.066250000003</v>
      </c>
      <c r="BU43" s="76">
        <f t="shared" si="30"/>
        <v>18714.577500000007</v>
      </c>
      <c r="BV43" s="76">
        <f t="shared" si="31"/>
        <v>177997.40916666671</v>
      </c>
      <c r="BW43" s="173">
        <f t="shared" si="32"/>
        <v>2135968.9100000006</v>
      </c>
      <c r="BX43" s="7" t="s">
        <v>348</v>
      </c>
    </row>
    <row r="44" spans="1:77" s="11" customFormat="1" ht="14.25" customHeight="1" x14ac:dyDescent="0.3">
      <c r="A44" s="242">
        <v>21</v>
      </c>
      <c r="B44" s="48" t="s">
        <v>90</v>
      </c>
      <c r="C44" s="48" t="s">
        <v>119</v>
      </c>
      <c r="D44" s="43" t="s">
        <v>61</v>
      </c>
      <c r="E44" s="93" t="s">
        <v>91</v>
      </c>
      <c r="F44" s="86">
        <v>86</v>
      </c>
      <c r="G44" s="87">
        <v>43462</v>
      </c>
      <c r="H44" s="87">
        <v>45288</v>
      </c>
      <c r="I44" s="86" t="s">
        <v>278</v>
      </c>
      <c r="J44" s="43" t="s">
        <v>58</v>
      </c>
      <c r="K44" s="43" t="s">
        <v>64</v>
      </c>
      <c r="L44" s="89">
        <v>29</v>
      </c>
      <c r="M44" s="43">
        <v>5.41</v>
      </c>
      <c r="N44" s="75">
        <v>17697</v>
      </c>
      <c r="O44" s="76">
        <f t="shared" si="7"/>
        <v>95740.77</v>
      </c>
      <c r="P44" s="43"/>
      <c r="Q44" s="43">
        <v>1</v>
      </c>
      <c r="R44" s="43"/>
      <c r="S44" s="43"/>
      <c r="T44" s="43">
        <v>1</v>
      </c>
      <c r="U44" s="43"/>
      <c r="V44" s="70">
        <f t="shared" si="39"/>
        <v>0</v>
      </c>
      <c r="W44" s="70">
        <f t="shared" si="39"/>
        <v>2</v>
      </c>
      <c r="X44" s="70">
        <f t="shared" si="39"/>
        <v>0</v>
      </c>
      <c r="Y44" s="76">
        <f t="shared" si="8"/>
        <v>0</v>
      </c>
      <c r="Z44" s="76">
        <f t="shared" si="9"/>
        <v>5318.9316666666673</v>
      </c>
      <c r="AA44" s="76">
        <f t="shared" si="10"/>
        <v>0</v>
      </c>
      <c r="AB44" s="76">
        <f t="shared" si="11"/>
        <v>0</v>
      </c>
      <c r="AC44" s="76">
        <f t="shared" si="12"/>
        <v>5318.9316666666673</v>
      </c>
      <c r="AD44" s="76">
        <f t="shared" si="13"/>
        <v>0</v>
      </c>
      <c r="AE44" s="76">
        <f t="shared" si="14"/>
        <v>10637.863333333335</v>
      </c>
      <c r="AF44" s="76">
        <f t="shared" si="15"/>
        <v>2659.4658333333336</v>
      </c>
      <c r="AG44" s="76">
        <f t="shared" si="37"/>
        <v>1329.7329166666668</v>
      </c>
      <c r="AH44" s="76">
        <f t="shared" si="34"/>
        <v>196.63333333333333</v>
      </c>
      <c r="AI44" s="76">
        <f t="shared" si="18"/>
        <v>14823.695416666669</v>
      </c>
      <c r="AJ44" s="82"/>
      <c r="AK44" s="82"/>
      <c r="AL44" s="82"/>
      <c r="AM44" s="99"/>
      <c r="AN44" s="78">
        <f t="shared" si="19"/>
        <v>0</v>
      </c>
      <c r="AO44" s="99"/>
      <c r="AP44" s="78">
        <f t="shared" si="20"/>
        <v>0</v>
      </c>
      <c r="AQ44" s="78">
        <f t="shared" si="43"/>
        <v>0</v>
      </c>
      <c r="AR44" s="78">
        <f t="shared" si="40"/>
        <v>0</v>
      </c>
      <c r="AS44" s="99"/>
      <c r="AT44" s="78">
        <f t="shared" si="21"/>
        <v>0</v>
      </c>
      <c r="AU44" s="99"/>
      <c r="AV44" s="78">
        <f t="shared" si="22"/>
        <v>0</v>
      </c>
      <c r="AW44" s="77">
        <f t="shared" si="41"/>
        <v>0</v>
      </c>
      <c r="AX44" s="78">
        <f t="shared" si="41"/>
        <v>0</v>
      </c>
      <c r="AY44" s="77">
        <f t="shared" si="42"/>
        <v>0</v>
      </c>
      <c r="AZ44" s="78">
        <f t="shared" si="42"/>
        <v>0</v>
      </c>
      <c r="BA44" s="100"/>
      <c r="BB44" s="177"/>
      <c r="BC44" s="100"/>
      <c r="BD44" s="177"/>
      <c r="BE44" s="78">
        <f t="shared" si="23"/>
        <v>0</v>
      </c>
      <c r="BF44" s="43"/>
      <c r="BG44" s="43"/>
      <c r="BH44" s="43"/>
      <c r="BI44" s="76">
        <f t="shared" si="24"/>
        <v>0</v>
      </c>
      <c r="BJ44" s="76">
        <f t="shared" si="25"/>
        <v>2</v>
      </c>
      <c r="BK44" s="76">
        <f t="shared" si="26"/>
        <v>3989.1987500000005</v>
      </c>
      <c r="BL44" s="101"/>
      <c r="BM44" s="101">
        <f t="shared" ref="BM44:BM55" si="44">(O44/18*BL44)*30%</f>
        <v>0</v>
      </c>
      <c r="BN44" s="76">
        <f t="shared" si="33"/>
        <v>2</v>
      </c>
      <c r="BO44" s="76">
        <f t="shared" si="38"/>
        <v>5318.9316666666673</v>
      </c>
      <c r="BP44" s="76"/>
      <c r="BQ44" s="101">
        <f t="shared" si="6"/>
        <v>0</v>
      </c>
      <c r="BR44" s="76">
        <f t="shared" si="27"/>
        <v>9308.1304166666669</v>
      </c>
      <c r="BS44" s="76">
        <f t="shared" si="28"/>
        <v>12164.229583333336</v>
      </c>
      <c r="BT44" s="76">
        <f t="shared" si="29"/>
        <v>3989.1987500000005</v>
      </c>
      <c r="BU44" s="76">
        <f t="shared" si="30"/>
        <v>7978.3975000000009</v>
      </c>
      <c r="BV44" s="76">
        <f t="shared" si="31"/>
        <v>24131.825833333336</v>
      </c>
      <c r="BW44" s="173">
        <f t="shared" si="32"/>
        <v>289581.91000000003</v>
      </c>
      <c r="BX44" s="11" t="s">
        <v>266</v>
      </c>
    </row>
    <row r="45" spans="1:77" s="11" customFormat="1" ht="14.25" customHeight="1" x14ac:dyDescent="0.3">
      <c r="A45" s="243">
        <v>22</v>
      </c>
      <c r="B45" s="69" t="s">
        <v>90</v>
      </c>
      <c r="C45" s="69" t="s">
        <v>80</v>
      </c>
      <c r="D45" s="70" t="s">
        <v>61</v>
      </c>
      <c r="E45" s="71" t="s">
        <v>91</v>
      </c>
      <c r="F45" s="86">
        <v>86</v>
      </c>
      <c r="G45" s="87">
        <v>43462</v>
      </c>
      <c r="H45" s="87">
        <v>45288</v>
      </c>
      <c r="I45" s="86" t="s">
        <v>186</v>
      </c>
      <c r="J45" s="43" t="s">
        <v>58</v>
      </c>
      <c r="K45" s="70" t="s">
        <v>64</v>
      </c>
      <c r="L45" s="74">
        <v>29</v>
      </c>
      <c r="M45" s="70">
        <v>5.41</v>
      </c>
      <c r="N45" s="75">
        <v>17697</v>
      </c>
      <c r="O45" s="76">
        <f t="shared" si="7"/>
        <v>95740.77</v>
      </c>
      <c r="P45" s="70"/>
      <c r="Q45" s="70"/>
      <c r="R45" s="70">
        <v>6</v>
      </c>
      <c r="S45" s="70"/>
      <c r="T45" s="70">
        <v>20</v>
      </c>
      <c r="U45" s="70"/>
      <c r="V45" s="70">
        <f t="shared" si="39"/>
        <v>0</v>
      </c>
      <c r="W45" s="70">
        <f t="shared" si="39"/>
        <v>20</v>
      </c>
      <c r="X45" s="70">
        <f t="shared" si="39"/>
        <v>6</v>
      </c>
      <c r="Y45" s="76">
        <f t="shared" si="8"/>
        <v>0</v>
      </c>
      <c r="Z45" s="76">
        <f t="shared" si="9"/>
        <v>0</v>
      </c>
      <c r="AA45" s="76">
        <f t="shared" si="10"/>
        <v>31913.590000000004</v>
      </c>
      <c r="AB45" s="76">
        <f t="shared" si="11"/>
        <v>0</v>
      </c>
      <c r="AC45" s="76">
        <f t="shared" si="12"/>
        <v>106378.63333333335</v>
      </c>
      <c r="AD45" s="76">
        <f t="shared" si="13"/>
        <v>0</v>
      </c>
      <c r="AE45" s="76">
        <f t="shared" si="14"/>
        <v>138292.22333333336</v>
      </c>
      <c r="AF45" s="76">
        <f t="shared" si="15"/>
        <v>34573.055833333339</v>
      </c>
      <c r="AG45" s="76">
        <f t="shared" si="37"/>
        <v>17286.52791666667</v>
      </c>
      <c r="AH45" s="76">
        <f t="shared" si="34"/>
        <v>3932.6666666666665</v>
      </c>
      <c r="AI45" s="76">
        <f t="shared" si="18"/>
        <v>194084.47375000003</v>
      </c>
      <c r="AJ45" s="82"/>
      <c r="AK45" s="82"/>
      <c r="AL45" s="82"/>
      <c r="AM45" s="83"/>
      <c r="AN45" s="78">
        <f t="shared" si="19"/>
        <v>0</v>
      </c>
      <c r="AO45" s="83"/>
      <c r="AP45" s="78">
        <f t="shared" si="20"/>
        <v>0</v>
      </c>
      <c r="AQ45" s="78">
        <f t="shared" si="43"/>
        <v>0</v>
      </c>
      <c r="AR45" s="78">
        <f t="shared" si="40"/>
        <v>0</v>
      </c>
      <c r="AS45" s="83"/>
      <c r="AT45" s="78">
        <f t="shared" si="21"/>
        <v>0</v>
      </c>
      <c r="AU45" s="83">
        <v>20</v>
      </c>
      <c r="AV45" s="78">
        <f t="shared" si="22"/>
        <v>7865.333333333333</v>
      </c>
      <c r="AW45" s="77">
        <f t="shared" si="41"/>
        <v>20</v>
      </c>
      <c r="AX45" s="78">
        <f t="shared" si="41"/>
        <v>7865.333333333333</v>
      </c>
      <c r="AY45" s="77">
        <f t="shared" si="42"/>
        <v>20</v>
      </c>
      <c r="AZ45" s="78">
        <f t="shared" si="42"/>
        <v>7865.333333333333</v>
      </c>
      <c r="BA45" s="84" t="s">
        <v>193</v>
      </c>
      <c r="BB45" s="85"/>
      <c r="BC45" s="84">
        <v>1</v>
      </c>
      <c r="BD45" s="85"/>
      <c r="BE45" s="78">
        <f t="shared" si="23"/>
        <v>10618.199999999999</v>
      </c>
      <c r="BF45" s="70"/>
      <c r="BG45" s="70"/>
      <c r="BH45" s="70"/>
      <c r="BI45" s="76">
        <f t="shared" si="24"/>
        <v>0</v>
      </c>
      <c r="BJ45" s="76">
        <f t="shared" si="25"/>
        <v>26</v>
      </c>
      <c r="BK45" s="76">
        <f t="shared" si="26"/>
        <v>51859.583750000013</v>
      </c>
      <c r="BL45" s="76"/>
      <c r="BM45" s="76">
        <f t="shared" si="44"/>
        <v>0</v>
      </c>
      <c r="BN45" s="76">
        <f t="shared" si="33"/>
        <v>26</v>
      </c>
      <c r="BO45" s="76">
        <f t="shared" si="38"/>
        <v>69146.111666666679</v>
      </c>
      <c r="BP45" s="76"/>
      <c r="BQ45" s="101">
        <f t="shared" si="6"/>
        <v>0</v>
      </c>
      <c r="BR45" s="76">
        <f t="shared" si="27"/>
        <v>139489.22875000001</v>
      </c>
      <c r="BS45" s="76">
        <f t="shared" si="28"/>
        <v>159511.41791666669</v>
      </c>
      <c r="BT45" s="76">
        <f t="shared" si="29"/>
        <v>70343.117083333345</v>
      </c>
      <c r="BU45" s="76">
        <f t="shared" si="30"/>
        <v>103719.16750000001</v>
      </c>
      <c r="BV45" s="76">
        <f t="shared" si="31"/>
        <v>333573.70250000001</v>
      </c>
      <c r="BW45" s="173">
        <f t="shared" si="32"/>
        <v>4002884.43</v>
      </c>
      <c r="BX45" s="11" t="s">
        <v>266</v>
      </c>
    </row>
    <row r="46" spans="1:77" s="2" customFormat="1" ht="14.25" customHeight="1" x14ac:dyDescent="0.3">
      <c r="A46" s="242">
        <v>23</v>
      </c>
      <c r="B46" s="69" t="s">
        <v>92</v>
      </c>
      <c r="C46" s="69" t="s">
        <v>93</v>
      </c>
      <c r="D46" s="70" t="s">
        <v>61</v>
      </c>
      <c r="E46" s="71" t="s">
        <v>94</v>
      </c>
      <c r="F46" s="86">
        <v>66</v>
      </c>
      <c r="G46" s="87">
        <v>42971</v>
      </c>
      <c r="H46" s="87">
        <v>44797</v>
      </c>
      <c r="I46" s="86" t="s">
        <v>187</v>
      </c>
      <c r="J46" s="70" t="s">
        <v>71</v>
      </c>
      <c r="K46" s="70" t="s">
        <v>72</v>
      </c>
      <c r="L46" s="74">
        <v>20.11</v>
      </c>
      <c r="M46" s="70">
        <v>5.12</v>
      </c>
      <c r="N46" s="75">
        <v>17697</v>
      </c>
      <c r="O46" s="76">
        <f t="shared" si="7"/>
        <v>90608.639999999999</v>
      </c>
      <c r="P46" s="70">
        <v>8</v>
      </c>
      <c r="Q46" s="70"/>
      <c r="R46" s="70"/>
      <c r="S46" s="70">
        <v>10</v>
      </c>
      <c r="T46" s="70"/>
      <c r="U46" s="70"/>
      <c r="V46" s="70">
        <f t="shared" si="39"/>
        <v>18</v>
      </c>
      <c r="W46" s="70">
        <f t="shared" si="39"/>
        <v>0</v>
      </c>
      <c r="X46" s="70">
        <f t="shared" si="39"/>
        <v>0</v>
      </c>
      <c r="Y46" s="76">
        <f t="shared" si="8"/>
        <v>40270.506666666668</v>
      </c>
      <c r="Z46" s="76">
        <f t="shared" si="9"/>
        <v>0</v>
      </c>
      <c r="AA46" s="76">
        <f t="shared" si="10"/>
        <v>0</v>
      </c>
      <c r="AB46" s="76">
        <f t="shared" si="11"/>
        <v>50338.133333333331</v>
      </c>
      <c r="AC46" s="76">
        <f t="shared" si="12"/>
        <v>0</v>
      </c>
      <c r="AD46" s="76">
        <f t="shared" si="13"/>
        <v>0</v>
      </c>
      <c r="AE46" s="76">
        <f t="shared" si="14"/>
        <v>90608.639999999999</v>
      </c>
      <c r="AF46" s="76">
        <f t="shared" si="15"/>
        <v>22652.16</v>
      </c>
      <c r="AG46" s="76">
        <f t="shared" si="37"/>
        <v>11326.080000000002</v>
      </c>
      <c r="AH46" s="76">
        <f t="shared" si="34"/>
        <v>1966.3333333333333</v>
      </c>
      <c r="AI46" s="76">
        <f t="shared" si="18"/>
        <v>126553.21333333333</v>
      </c>
      <c r="AJ46" s="82"/>
      <c r="AK46" s="82"/>
      <c r="AL46" s="82"/>
      <c r="AM46" s="83"/>
      <c r="AN46" s="78">
        <f t="shared" si="19"/>
        <v>0</v>
      </c>
      <c r="AO46" s="83"/>
      <c r="AP46" s="78">
        <f t="shared" si="20"/>
        <v>0</v>
      </c>
      <c r="AQ46" s="78">
        <f t="shared" si="43"/>
        <v>0</v>
      </c>
      <c r="AR46" s="78">
        <f t="shared" si="40"/>
        <v>0</v>
      </c>
      <c r="AS46" s="83"/>
      <c r="AT46" s="78">
        <f t="shared" si="21"/>
        <v>0</v>
      </c>
      <c r="AU46" s="83"/>
      <c r="AV46" s="78">
        <f t="shared" si="22"/>
        <v>0</v>
      </c>
      <c r="AW46" s="77">
        <f t="shared" si="41"/>
        <v>0</v>
      </c>
      <c r="AX46" s="78">
        <f t="shared" si="41"/>
        <v>0</v>
      </c>
      <c r="AY46" s="77">
        <f t="shared" si="42"/>
        <v>0</v>
      </c>
      <c r="AZ46" s="78">
        <f t="shared" si="42"/>
        <v>0</v>
      </c>
      <c r="BA46" s="84"/>
      <c r="BB46" s="85"/>
      <c r="BC46" s="84"/>
      <c r="BD46" s="85"/>
      <c r="BE46" s="78">
        <f t="shared" si="23"/>
        <v>0</v>
      </c>
      <c r="BF46" s="70"/>
      <c r="BG46" s="70"/>
      <c r="BH46" s="70"/>
      <c r="BI46" s="76">
        <f t="shared" si="24"/>
        <v>0</v>
      </c>
      <c r="BJ46" s="76">
        <f t="shared" si="25"/>
        <v>18</v>
      </c>
      <c r="BK46" s="76">
        <f t="shared" si="26"/>
        <v>33978.239999999998</v>
      </c>
      <c r="BL46" s="76"/>
      <c r="BM46" s="76">
        <f t="shared" si="44"/>
        <v>0</v>
      </c>
      <c r="BN46" s="76"/>
      <c r="BO46" s="76"/>
      <c r="BP46" s="76">
        <v>4</v>
      </c>
      <c r="BQ46" s="101">
        <f t="shared" si="6"/>
        <v>1573.1111111111111</v>
      </c>
      <c r="BR46" s="76">
        <f t="shared" si="27"/>
        <v>35551.351111111107</v>
      </c>
      <c r="BS46" s="76">
        <f t="shared" si="28"/>
        <v>105474.16444444444</v>
      </c>
      <c r="BT46" s="76">
        <f t="shared" si="29"/>
        <v>33978.239999999998</v>
      </c>
      <c r="BU46" s="76">
        <f t="shared" si="30"/>
        <v>22652.16</v>
      </c>
      <c r="BV46" s="76">
        <f t="shared" si="31"/>
        <v>162104.56444444443</v>
      </c>
      <c r="BW46" s="173">
        <f t="shared" si="32"/>
        <v>1945254.7733333332</v>
      </c>
      <c r="BY46" s="131"/>
    </row>
    <row r="47" spans="1:77" s="2" customFormat="1" ht="14.25" customHeight="1" x14ac:dyDescent="0.3">
      <c r="A47" s="243">
        <v>24</v>
      </c>
      <c r="B47" s="69" t="s">
        <v>92</v>
      </c>
      <c r="C47" s="69" t="s">
        <v>93</v>
      </c>
      <c r="D47" s="70" t="s">
        <v>61</v>
      </c>
      <c r="E47" s="71" t="s">
        <v>94</v>
      </c>
      <c r="F47" s="86">
        <v>66</v>
      </c>
      <c r="G47" s="87">
        <v>42971</v>
      </c>
      <c r="H47" s="87">
        <v>44797</v>
      </c>
      <c r="I47" s="86" t="s">
        <v>187</v>
      </c>
      <c r="J47" s="70" t="s">
        <v>71</v>
      </c>
      <c r="K47" s="70" t="s">
        <v>72</v>
      </c>
      <c r="L47" s="74">
        <v>20.11</v>
      </c>
      <c r="M47" s="70">
        <v>5.12</v>
      </c>
      <c r="N47" s="75">
        <v>17697</v>
      </c>
      <c r="O47" s="76">
        <f t="shared" si="7"/>
        <v>90608.639999999999</v>
      </c>
      <c r="P47" s="70">
        <v>4</v>
      </c>
      <c r="Q47" s="70"/>
      <c r="R47" s="70"/>
      <c r="S47" s="70"/>
      <c r="T47" s="70"/>
      <c r="U47" s="70"/>
      <c r="V47" s="70">
        <f t="shared" si="39"/>
        <v>4</v>
      </c>
      <c r="W47" s="70">
        <f t="shared" si="39"/>
        <v>0</v>
      </c>
      <c r="X47" s="70">
        <f t="shared" si="39"/>
        <v>0</v>
      </c>
      <c r="Y47" s="76">
        <f t="shared" si="8"/>
        <v>20135.253333333334</v>
      </c>
      <c r="Z47" s="76">
        <f t="shared" si="9"/>
        <v>0</v>
      </c>
      <c r="AA47" s="76">
        <f t="shared" si="10"/>
        <v>0</v>
      </c>
      <c r="AB47" s="76">
        <f t="shared" si="11"/>
        <v>0</v>
      </c>
      <c r="AC47" s="76">
        <f t="shared" si="12"/>
        <v>0</v>
      </c>
      <c r="AD47" s="76">
        <f t="shared" si="13"/>
        <v>0</v>
      </c>
      <c r="AE47" s="76">
        <f t="shared" si="14"/>
        <v>20135.253333333334</v>
      </c>
      <c r="AF47" s="76">
        <f t="shared" si="15"/>
        <v>5033.8133333333335</v>
      </c>
      <c r="AG47" s="76">
        <f t="shared" si="37"/>
        <v>2516.9066666666668</v>
      </c>
      <c r="AH47" s="76">
        <f t="shared" si="34"/>
        <v>0</v>
      </c>
      <c r="AI47" s="76">
        <f t="shared" si="18"/>
        <v>27685.973333333335</v>
      </c>
      <c r="AJ47" s="82"/>
      <c r="AK47" s="82"/>
      <c r="AL47" s="82"/>
      <c r="AM47" s="83"/>
      <c r="AN47" s="78">
        <f t="shared" si="19"/>
        <v>0</v>
      </c>
      <c r="AO47" s="83"/>
      <c r="AP47" s="78">
        <f t="shared" si="20"/>
        <v>0</v>
      </c>
      <c r="AQ47" s="78">
        <f t="shared" si="43"/>
        <v>0</v>
      </c>
      <c r="AR47" s="78">
        <f t="shared" si="40"/>
        <v>0</v>
      </c>
      <c r="AS47" s="83"/>
      <c r="AT47" s="78">
        <f t="shared" si="21"/>
        <v>0</v>
      </c>
      <c r="AU47" s="83"/>
      <c r="AV47" s="78">
        <f t="shared" si="22"/>
        <v>0</v>
      </c>
      <c r="AW47" s="77">
        <f t="shared" si="41"/>
        <v>0</v>
      </c>
      <c r="AX47" s="78">
        <f t="shared" si="41"/>
        <v>0</v>
      </c>
      <c r="AY47" s="77">
        <f t="shared" si="42"/>
        <v>0</v>
      </c>
      <c r="AZ47" s="78">
        <f t="shared" si="42"/>
        <v>0</v>
      </c>
      <c r="BA47" s="84"/>
      <c r="BB47" s="85"/>
      <c r="BC47" s="84"/>
      <c r="BD47" s="85"/>
      <c r="BE47" s="78">
        <f t="shared" si="23"/>
        <v>0</v>
      </c>
      <c r="BF47" s="70"/>
      <c r="BG47" s="70"/>
      <c r="BH47" s="70"/>
      <c r="BI47" s="76">
        <f t="shared" si="24"/>
        <v>0</v>
      </c>
      <c r="BJ47" s="76">
        <f t="shared" si="25"/>
        <v>4</v>
      </c>
      <c r="BK47" s="76">
        <f t="shared" si="26"/>
        <v>7550.7199999999993</v>
      </c>
      <c r="BL47" s="76"/>
      <c r="BM47" s="76">
        <f t="shared" si="44"/>
        <v>0</v>
      </c>
      <c r="BN47" s="76"/>
      <c r="BO47" s="76"/>
      <c r="BP47" s="76"/>
      <c r="BQ47" s="101">
        <f t="shared" si="6"/>
        <v>0</v>
      </c>
      <c r="BR47" s="76">
        <f t="shared" si="27"/>
        <v>7550.7199999999993</v>
      </c>
      <c r="BS47" s="76">
        <f t="shared" si="28"/>
        <v>22652.16</v>
      </c>
      <c r="BT47" s="76">
        <f t="shared" si="29"/>
        <v>7550.7199999999993</v>
      </c>
      <c r="BU47" s="76">
        <f t="shared" si="30"/>
        <v>5033.8133333333335</v>
      </c>
      <c r="BV47" s="76">
        <f t="shared" si="31"/>
        <v>35236.693333333336</v>
      </c>
      <c r="BW47" s="173">
        <f t="shared" si="32"/>
        <v>422840.32000000007</v>
      </c>
      <c r="BY47" s="131"/>
    </row>
    <row r="48" spans="1:77" s="3" customFormat="1" ht="14.25" customHeight="1" x14ac:dyDescent="0.3">
      <c r="A48" s="242">
        <v>25</v>
      </c>
      <c r="B48" s="141" t="s">
        <v>250</v>
      </c>
      <c r="C48" s="141" t="s">
        <v>246</v>
      </c>
      <c r="D48" s="142" t="s">
        <v>61</v>
      </c>
      <c r="E48" s="143" t="s">
        <v>253</v>
      </c>
      <c r="F48" s="86">
        <v>108</v>
      </c>
      <c r="G48" s="98">
        <v>44071</v>
      </c>
      <c r="H48" s="98">
        <v>45897</v>
      </c>
      <c r="I48" s="86" t="s">
        <v>471</v>
      </c>
      <c r="J48" s="70">
        <v>2</v>
      </c>
      <c r="K48" s="70" t="s">
        <v>68</v>
      </c>
      <c r="L48" s="74">
        <v>10.11</v>
      </c>
      <c r="M48" s="70">
        <v>4.8099999999999996</v>
      </c>
      <c r="N48" s="75">
        <v>17697</v>
      </c>
      <c r="O48" s="76">
        <f t="shared" si="7"/>
        <v>85122.569999999992</v>
      </c>
      <c r="P48" s="70"/>
      <c r="Q48" s="70">
        <v>3</v>
      </c>
      <c r="R48" s="70"/>
      <c r="S48" s="70">
        <v>8</v>
      </c>
      <c r="T48" s="70">
        <v>12</v>
      </c>
      <c r="U48" s="70"/>
      <c r="V48" s="70">
        <f t="shared" si="39"/>
        <v>8</v>
      </c>
      <c r="W48" s="70">
        <f t="shared" si="39"/>
        <v>15</v>
      </c>
      <c r="X48" s="70">
        <f t="shared" si="39"/>
        <v>0</v>
      </c>
      <c r="Y48" s="76">
        <f t="shared" si="8"/>
        <v>0</v>
      </c>
      <c r="Z48" s="76">
        <f t="shared" si="9"/>
        <v>14187.094999999998</v>
      </c>
      <c r="AA48" s="76">
        <f t="shared" si="10"/>
        <v>0</v>
      </c>
      <c r="AB48" s="76">
        <f t="shared" si="11"/>
        <v>37832.253333333327</v>
      </c>
      <c r="AC48" s="76">
        <f t="shared" si="12"/>
        <v>56748.37999999999</v>
      </c>
      <c r="AD48" s="76">
        <f t="shared" si="13"/>
        <v>0</v>
      </c>
      <c r="AE48" s="76">
        <f t="shared" si="14"/>
        <v>108767.72833333332</v>
      </c>
      <c r="AF48" s="76">
        <f t="shared" si="15"/>
        <v>27191.93208333333</v>
      </c>
      <c r="AG48" s="76">
        <f t="shared" si="37"/>
        <v>13595.966041666667</v>
      </c>
      <c r="AH48" s="76">
        <f t="shared" si="34"/>
        <v>3932.6666666666665</v>
      </c>
      <c r="AI48" s="76">
        <f t="shared" si="18"/>
        <v>153488.29312499997</v>
      </c>
      <c r="AJ48" s="82"/>
      <c r="AK48" s="82"/>
      <c r="AL48" s="82"/>
      <c r="AM48" s="83"/>
      <c r="AN48" s="78">
        <f t="shared" si="19"/>
        <v>0</v>
      </c>
      <c r="AO48" s="83"/>
      <c r="AP48" s="78">
        <f t="shared" si="20"/>
        <v>0</v>
      </c>
      <c r="AQ48" s="78">
        <f t="shared" si="43"/>
        <v>0</v>
      </c>
      <c r="AR48" s="78">
        <f t="shared" si="40"/>
        <v>0</v>
      </c>
      <c r="AS48" s="83"/>
      <c r="AT48" s="78">
        <f t="shared" si="21"/>
        <v>0</v>
      </c>
      <c r="AU48" s="83">
        <v>12</v>
      </c>
      <c r="AV48" s="78">
        <f t="shared" si="22"/>
        <v>4719.2</v>
      </c>
      <c r="AW48" s="77">
        <f t="shared" si="41"/>
        <v>12</v>
      </c>
      <c r="AX48" s="78">
        <f t="shared" si="41"/>
        <v>4719.2</v>
      </c>
      <c r="AY48" s="77">
        <f t="shared" si="42"/>
        <v>12</v>
      </c>
      <c r="AZ48" s="78">
        <f t="shared" si="42"/>
        <v>4719.2</v>
      </c>
      <c r="BA48" s="84"/>
      <c r="BB48" s="85"/>
      <c r="BC48" s="84"/>
      <c r="BD48" s="85"/>
      <c r="BE48" s="78">
        <f t="shared" si="23"/>
        <v>0</v>
      </c>
      <c r="BF48" s="70"/>
      <c r="BG48" s="70"/>
      <c r="BH48" s="70"/>
      <c r="BI48" s="76">
        <f t="shared" si="24"/>
        <v>0</v>
      </c>
      <c r="BJ48" s="76">
        <f t="shared" si="25"/>
        <v>23</v>
      </c>
      <c r="BK48" s="76">
        <f t="shared" si="26"/>
        <v>40787.898124999992</v>
      </c>
      <c r="BL48" s="76"/>
      <c r="BM48" s="76">
        <f t="shared" si="44"/>
        <v>0</v>
      </c>
      <c r="BN48" s="76">
        <f t="shared" si="33"/>
        <v>23</v>
      </c>
      <c r="BO48" s="76">
        <f>(AE48+AF48)*30%</f>
        <v>40787.898124999992</v>
      </c>
      <c r="BP48" s="76"/>
      <c r="BQ48" s="101">
        <f t="shared" si="6"/>
        <v>0</v>
      </c>
      <c r="BR48" s="76">
        <f t="shared" si="27"/>
        <v>86294.996249999982</v>
      </c>
      <c r="BS48" s="76">
        <f t="shared" si="28"/>
        <v>126296.36104166666</v>
      </c>
      <c r="BT48" s="76">
        <f t="shared" si="29"/>
        <v>45507.09812499999</v>
      </c>
      <c r="BU48" s="76">
        <f t="shared" si="30"/>
        <v>67979.830208333326</v>
      </c>
      <c r="BV48" s="76">
        <f t="shared" si="31"/>
        <v>239783.28937499993</v>
      </c>
      <c r="BW48" s="173">
        <f t="shared" si="32"/>
        <v>2877399.4724999992</v>
      </c>
      <c r="BX48" s="3" t="s">
        <v>271</v>
      </c>
    </row>
    <row r="49" spans="1:77" s="3" customFormat="1" ht="14.25" customHeight="1" x14ac:dyDescent="0.3">
      <c r="A49" s="243">
        <v>26</v>
      </c>
      <c r="B49" s="69" t="s">
        <v>169</v>
      </c>
      <c r="C49" s="69" t="s">
        <v>377</v>
      </c>
      <c r="D49" s="70" t="s">
        <v>82</v>
      </c>
      <c r="E49" s="71" t="s">
        <v>170</v>
      </c>
      <c r="F49" s="72">
        <v>103</v>
      </c>
      <c r="G49" s="73">
        <v>43817</v>
      </c>
      <c r="H49" s="73">
        <v>45644</v>
      </c>
      <c r="I49" s="72" t="s">
        <v>185</v>
      </c>
      <c r="J49" s="70">
        <v>2</v>
      </c>
      <c r="K49" s="70" t="s">
        <v>87</v>
      </c>
      <c r="L49" s="74">
        <v>6.07</v>
      </c>
      <c r="M49" s="74">
        <v>3.91</v>
      </c>
      <c r="N49" s="75">
        <v>17697</v>
      </c>
      <c r="O49" s="76">
        <f t="shared" si="7"/>
        <v>69195.27</v>
      </c>
      <c r="P49" s="70">
        <v>17</v>
      </c>
      <c r="Q49" s="70"/>
      <c r="R49" s="70"/>
      <c r="S49" s="70"/>
      <c r="T49" s="70"/>
      <c r="U49" s="70"/>
      <c r="V49" s="70">
        <f t="shared" si="39"/>
        <v>17</v>
      </c>
      <c r="W49" s="70">
        <f t="shared" si="39"/>
        <v>0</v>
      </c>
      <c r="X49" s="70">
        <f t="shared" si="39"/>
        <v>0</v>
      </c>
      <c r="Y49" s="76">
        <f t="shared" si="8"/>
        <v>65351.088333333333</v>
      </c>
      <c r="Z49" s="76">
        <f t="shared" si="9"/>
        <v>0</v>
      </c>
      <c r="AA49" s="76">
        <f t="shared" si="10"/>
        <v>0</v>
      </c>
      <c r="AB49" s="76">
        <f t="shared" si="11"/>
        <v>0</v>
      </c>
      <c r="AC49" s="76">
        <f t="shared" si="12"/>
        <v>0</v>
      </c>
      <c r="AD49" s="76">
        <f t="shared" si="13"/>
        <v>0</v>
      </c>
      <c r="AE49" s="76">
        <f t="shared" si="14"/>
        <v>65351.088333333333</v>
      </c>
      <c r="AF49" s="76">
        <f t="shared" si="15"/>
        <v>16337.772083333333</v>
      </c>
      <c r="AG49" s="76">
        <f t="shared" si="37"/>
        <v>8168.8860416666666</v>
      </c>
      <c r="AH49" s="76">
        <f t="shared" si="34"/>
        <v>0</v>
      </c>
      <c r="AI49" s="76">
        <f t="shared" si="18"/>
        <v>89857.746458333335</v>
      </c>
      <c r="AJ49" s="82"/>
      <c r="AK49" s="82"/>
      <c r="AL49" s="82"/>
      <c r="AM49" s="83">
        <v>17</v>
      </c>
      <c r="AN49" s="78">
        <f t="shared" si="19"/>
        <v>6685.5333333333328</v>
      </c>
      <c r="AO49" s="83"/>
      <c r="AP49" s="78">
        <f t="shared" si="20"/>
        <v>0</v>
      </c>
      <c r="AQ49" s="78">
        <f t="shared" si="43"/>
        <v>17</v>
      </c>
      <c r="AR49" s="78">
        <f t="shared" si="40"/>
        <v>6685.5333333333328</v>
      </c>
      <c r="AS49" s="83"/>
      <c r="AT49" s="78">
        <f t="shared" si="21"/>
        <v>0</v>
      </c>
      <c r="AU49" s="83"/>
      <c r="AV49" s="78">
        <f t="shared" si="22"/>
        <v>0</v>
      </c>
      <c r="AW49" s="77">
        <f t="shared" si="41"/>
        <v>0</v>
      </c>
      <c r="AX49" s="78">
        <f t="shared" si="41"/>
        <v>0</v>
      </c>
      <c r="AY49" s="77">
        <f t="shared" si="42"/>
        <v>17</v>
      </c>
      <c r="AZ49" s="78">
        <f t="shared" si="42"/>
        <v>6685.5333333333328</v>
      </c>
      <c r="BA49" s="84" t="s">
        <v>198</v>
      </c>
      <c r="BB49" s="85">
        <v>1</v>
      </c>
      <c r="BC49" s="84"/>
      <c r="BD49" s="85"/>
      <c r="BE49" s="78">
        <f t="shared" si="23"/>
        <v>8848.5</v>
      </c>
      <c r="BF49" s="70"/>
      <c r="BG49" s="70"/>
      <c r="BH49" s="70"/>
      <c r="BI49" s="76">
        <f t="shared" si="24"/>
        <v>0</v>
      </c>
      <c r="BJ49" s="76">
        <f t="shared" si="25"/>
        <v>17</v>
      </c>
      <c r="BK49" s="76">
        <f t="shared" si="26"/>
        <v>24506.658124999998</v>
      </c>
      <c r="BL49" s="76"/>
      <c r="BM49" s="76">
        <f t="shared" si="44"/>
        <v>0</v>
      </c>
      <c r="BN49" s="76">
        <f t="shared" si="33"/>
        <v>17</v>
      </c>
      <c r="BO49" s="76">
        <f>(AE49+AF49)*30%</f>
        <v>24506.658124999998</v>
      </c>
      <c r="BP49" s="76"/>
      <c r="BQ49" s="101">
        <f t="shared" si="6"/>
        <v>0</v>
      </c>
      <c r="BR49" s="76">
        <f t="shared" si="27"/>
        <v>64547.349583333329</v>
      </c>
      <c r="BS49" s="76">
        <f t="shared" si="28"/>
        <v>73519.974375000005</v>
      </c>
      <c r="BT49" s="76">
        <f t="shared" si="29"/>
        <v>40040.691458333327</v>
      </c>
      <c r="BU49" s="76">
        <f t="shared" si="30"/>
        <v>40844.430208333331</v>
      </c>
      <c r="BV49" s="76">
        <f t="shared" si="31"/>
        <v>154405.09604166666</v>
      </c>
      <c r="BW49" s="173">
        <f t="shared" si="32"/>
        <v>1852861.1524999999</v>
      </c>
      <c r="BX49" s="3" t="s">
        <v>271</v>
      </c>
    </row>
    <row r="50" spans="1:77" s="1" customFormat="1" ht="14.25" customHeight="1" x14ac:dyDescent="0.3">
      <c r="A50" s="242">
        <v>27</v>
      </c>
      <c r="B50" s="69" t="s">
        <v>125</v>
      </c>
      <c r="C50" s="69" t="s">
        <v>168</v>
      </c>
      <c r="D50" s="70" t="s">
        <v>82</v>
      </c>
      <c r="E50" s="71" t="s">
        <v>126</v>
      </c>
      <c r="F50" s="86">
        <v>65</v>
      </c>
      <c r="G50" s="87">
        <v>42971</v>
      </c>
      <c r="H50" s="87">
        <v>44797</v>
      </c>
      <c r="I50" s="86" t="s">
        <v>185</v>
      </c>
      <c r="J50" s="70" t="s">
        <v>71</v>
      </c>
      <c r="K50" s="70" t="s">
        <v>110</v>
      </c>
      <c r="L50" s="74">
        <v>24.02</v>
      </c>
      <c r="M50" s="74">
        <v>4.32</v>
      </c>
      <c r="N50" s="75">
        <v>17697</v>
      </c>
      <c r="O50" s="76">
        <f t="shared" si="7"/>
        <v>76451.040000000008</v>
      </c>
      <c r="P50" s="70">
        <v>17</v>
      </c>
      <c r="Q50" s="70"/>
      <c r="R50" s="70"/>
      <c r="S50" s="70"/>
      <c r="T50" s="70"/>
      <c r="U50" s="70"/>
      <c r="V50" s="70">
        <f t="shared" si="39"/>
        <v>17</v>
      </c>
      <c r="W50" s="70">
        <f t="shared" si="39"/>
        <v>0</v>
      </c>
      <c r="X50" s="70">
        <f t="shared" si="39"/>
        <v>0</v>
      </c>
      <c r="Y50" s="76">
        <f t="shared" si="8"/>
        <v>72203.760000000009</v>
      </c>
      <c r="Z50" s="76">
        <f t="shared" si="9"/>
        <v>0</v>
      </c>
      <c r="AA50" s="76">
        <f t="shared" si="10"/>
        <v>0</v>
      </c>
      <c r="AB50" s="76">
        <f t="shared" si="11"/>
        <v>0</v>
      </c>
      <c r="AC50" s="76">
        <f t="shared" si="12"/>
        <v>0</v>
      </c>
      <c r="AD50" s="76">
        <f t="shared" si="13"/>
        <v>0</v>
      </c>
      <c r="AE50" s="76">
        <f t="shared" si="14"/>
        <v>72203.760000000009</v>
      </c>
      <c r="AF50" s="76">
        <f t="shared" si="15"/>
        <v>18050.940000000002</v>
      </c>
      <c r="AG50" s="76">
        <f t="shared" si="37"/>
        <v>9025.4700000000012</v>
      </c>
      <c r="AH50" s="76">
        <f t="shared" si="34"/>
        <v>0</v>
      </c>
      <c r="AI50" s="76">
        <f t="shared" si="18"/>
        <v>99280.170000000013</v>
      </c>
      <c r="AJ50" s="82"/>
      <c r="AK50" s="82"/>
      <c r="AL50" s="82"/>
      <c r="AM50" s="83">
        <v>17</v>
      </c>
      <c r="AN50" s="78">
        <f t="shared" si="19"/>
        <v>6685.5333333333328</v>
      </c>
      <c r="AO50" s="83"/>
      <c r="AP50" s="78">
        <f t="shared" si="20"/>
        <v>0</v>
      </c>
      <c r="AQ50" s="78">
        <f t="shared" si="43"/>
        <v>17</v>
      </c>
      <c r="AR50" s="78">
        <f t="shared" si="40"/>
        <v>6685.5333333333328</v>
      </c>
      <c r="AS50" s="83"/>
      <c r="AT50" s="78">
        <f t="shared" si="21"/>
        <v>0</v>
      </c>
      <c r="AU50" s="83"/>
      <c r="AV50" s="78">
        <f t="shared" si="22"/>
        <v>0</v>
      </c>
      <c r="AW50" s="77">
        <f t="shared" si="41"/>
        <v>0</v>
      </c>
      <c r="AX50" s="78">
        <f t="shared" si="41"/>
        <v>0</v>
      </c>
      <c r="AY50" s="77">
        <f t="shared" si="42"/>
        <v>17</v>
      </c>
      <c r="AZ50" s="78">
        <f t="shared" si="42"/>
        <v>6685.5333333333328</v>
      </c>
      <c r="BA50" s="84" t="s">
        <v>210</v>
      </c>
      <c r="BB50" s="85">
        <v>1</v>
      </c>
      <c r="BC50" s="84"/>
      <c r="BD50" s="85"/>
      <c r="BE50" s="78">
        <f t="shared" si="23"/>
        <v>8848.5</v>
      </c>
      <c r="BF50" s="70"/>
      <c r="BG50" s="70"/>
      <c r="BH50" s="70"/>
      <c r="BI50" s="76">
        <f t="shared" si="24"/>
        <v>0</v>
      </c>
      <c r="BJ50" s="76">
        <f t="shared" si="25"/>
        <v>17</v>
      </c>
      <c r="BK50" s="76">
        <f t="shared" si="26"/>
        <v>27076.410000000003</v>
      </c>
      <c r="BL50" s="76"/>
      <c r="BM50" s="76">
        <f t="shared" si="44"/>
        <v>0</v>
      </c>
      <c r="BN50" s="76">
        <f t="shared" si="33"/>
        <v>17</v>
      </c>
      <c r="BO50" s="76">
        <f>(AE50+AF50)*35%</f>
        <v>31589.145</v>
      </c>
      <c r="BP50" s="76"/>
      <c r="BQ50" s="101">
        <f t="shared" si="6"/>
        <v>0</v>
      </c>
      <c r="BR50" s="76">
        <f t="shared" si="27"/>
        <v>74199.588333333333</v>
      </c>
      <c r="BS50" s="76">
        <f t="shared" si="28"/>
        <v>81229.23000000001</v>
      </c>
      <c r="BT50" s="76">
        <f t="shared" si="29"/>
        <v>42610.443333333336</v>
      </c>
      <c r="BU50" s="76">
        <f t="shared" si="30"/>
        <v>49640.085000000006</v>
      </c>
      <c r="BV50" s="76">
        <f t="shared" si="31"/>
        <v>173479.75833333336</v>
      </c>
      <c r="BW50" s="173">
        <f t="shared" si="32"/>
        <v>2081757.1000000003</v>
      </c>
    </row>
    <row r="51" spans="1:77" s="3" customFormat="1" ht="14.25" customHeight="1" x14ac:dyDescent="0.3">
      <c r="A51" s="243">
        <v>28</v>
      </c>
      <c r="B51" s="108" t="s">
        <v>167</v>
      </c>
      <c r="C51" s="48" t="s">
        <v>60</v>
      </c>
      <c r="D51" s="43" t="s">
        <v>61</v>
      </c>
      <c r="E51" s="93" t="s">
        <v>95</v>
      </c>
      <c r="F51" s="97">
        <v>77</v>
      </c>
      <c r="G51" s="98">
        <v>43335</v>
      </c>
      <c r="H51" s="88">
        <v>45161</v>
      </c>
      <c r="I51" s="97" t="s">
        <v>182</v>
      </c>
      <c r="J51" s="43" t="s">
        <v>58</v>
      </c>
      <c r="K51" s="43" t="s">
        <v>64</v>
      </c>
      <c r="L51" s="89">
        <v>35</v>
      </c>
      <c r="M51" s="43">
        <v>5.41</v>
      </c>
      <c r="N51" s="75">
        <v>17697</v>
      </c>
      <c r="O51" s="76">
        <f t="shared" si="7"/>
        <v>95740.77</v>
      </c>
      <c r="P51" s="43"/>
      <c r="Q51" s="43">
        <v>10</v>
      </c>
      <c r="R51" s="43">
        <v>3</v>
      </c>
      <c r="S51" s="43">
        <v>8</v>
      </c>
      <c r="T51" s="43">
        <v>3</v>
      </c>
      <c r="U51" s="43"/>
      <c r="V51" s="70">
        <f t="shared" si="39"/>
        <v>8</v>
      </c>
      <c r="W51" s="70">
        <f t="shared" si="39"/>
        <v>13</v>
      </c>
      <c r="X51" s="70">
        <f t="shared" si="39"/>
        <v>3</v>
      </c>
      <c r="Y51" s="76">
        <f t="shared" si="8"/>
        <v>0</v>
      </c>
      <c r="Z51" s="76">
        <f t="shared" si="9"/>
        <v>53189.316666666673</v>
      </c>
      <c r="AA51" s="76">
        <f t="shared" si="10"/>
        <v>15956.795000000002</v>
      </c>
      <c r="AB51" s="76">
        <f t="shared" si="11"/>
        <v>42551.453333333338</v>
      </c>
      <c r="AC51" s="76">
        <f t="shared" si="12"/>
        <v>15956.795000000002</v>
      </c>
      <c r="AD51" s="76">
        <f t="shared" si="13"/>
        <v>0</v>
      </c>
      <c r="AE51" s="76">
        <f t="shared" si="14"/>
        <v>127654.36000000002</v>
      </c>
      <c r="AF51" s="76">
        <f t="shared" si="15"/>
        <v>31913.590000000004</v>
      </c>
      <c r="AG51" s="76">
        <f t="shared" si="37"/>
        <v>15956.795000000002</v>
      </c>
      <c r="AH51" s="76">
        <f t="shared" si="34"/>
        <v>2162.9666666666667</v>
      </c>
      <c r="AI51" s="76">
        <f t="shared" si="18"/>
        <v>177687.71166666667</v>
      </c>
      <c r="AJ51" s="82"/>
      <c r="AK51" s="82"/>
      <c r="AL51" s="82"/>
      <c r="AM51" s="99"/>
      <c r="AN51" s="78">
        <f t="shared" si="19"/>
        <v>0</v>
      </c>
      <c r="AO51" s="99">
        <v>5</v>
      </c>
      <c r="AP51" s="78">
        <f t="shared" si="20"/>
        <v>2457.9166666666665</v>
      </c>
      <c r="AQ51" s="78">
        <f t="shared" si="43"/>
        <v>5</v>
      </c>
      <c r="AR51" s="78">
        <f t="shared" si="40"/>
        <v>2457.9166666666665</v>
      </c>
      <c r="AS51" s="99">
        <v>14.5</v>
      </c>
      <c r="AT51" s="78">
        <f t="shared" si="21"/>
        <v>7127.958333333333</v>
      </c>
      <c r="AU51" s="99"/>
      <c r="AV51" s="78">
        <f t="shared" si="22"/>
        <v>0</v>
      </c>
      <c r="AW51" s="77">
        <f t="shared" si="41"/>
        <v>14.5</v>
      </c>
      <c r="AX51" s="78">
        <f t="shared" si="41"/>
        <v>7127.958333333333</v>
      </c>
      <c r="AY51" s="77">
        <f t="shared" si="42"/>
        <v>19.5</v>
      </c>
      <c r="AZ51" s="78">
        <f t="shared" si="42"/>
        <v>9585.875</v>
      </c>
      <c r="BA51" s="100"/>
      <c r="BB51" s="177"/>
      <c r="BC51" s="100"/>
      <c r="BD51" s="177"/>
      <c r="BE51" s="78">
        <f t="shared" si="23"/>
        <v>0</v>
      </c>
      <c r="BF51" s="43"/>
      <c r="BG51" s="43"/>
      <c r="BH51" s="43"/>
      <c r="BI51" s="76">
        <f t="shared" si="24"/>
        <v>0</v>
      </c>
      <c r="BJ51" s="76">
        <f t="shared" si="25"/>
        <v>24</v>
      </c>
      <c r="BK51" s="76">
        <f t="shared" si="26"/>
        <v>47870.385000000002</v>
      </c>
      <c r="BL51" s="101"/>
      <c r="BM51" s="101">
        <f t="shared" si="44"/>
        <v>0</v>
      </c>
      <c r="BN51" s="76">
        <f t="shared" si="33"/>
        <v>24</v>
      </c>
      <c r="BO51" s="76">
        <f t="shared" si="38"/>
        <v>63827.180000000008</v>
      </c>
      <c r="BP51" s="76"/>
      <c r="BQ51" s="101">
        <f t="shared" si="6"/>
        <v>0</v>
      </c>
      <c r="BR51" s="76">
        <f t="shared" si="27"/>
        <v>121283.44</v>
      </c>
      <c r="BS51" s="76">
        <f t="shared" si="28"/>
        <v>145774.1216666667</v>
      </c>
      <c r="BT51" s="76">
        <f t="shared" si="29"/>
        <v>57456.26</v>
      </c>
      <c r="BU51" s="76">
        <f t="shared" si="30"/>
        <v>95740.770000000019</v>
      </c>
      <c r="BV51" s="76">
        <f t="shared" si="31"/>
        <v>298971.15166666667</v>
      </c>
      <c r="BW51" s="173">
        <f t="shared" si="32"/>
        <v>3587653.8200000003</v>
      </c>
      <c r="BX51" s="3" t="s">
        <v>266</v>
      </c>
    </row>
    <row r="52" spans="1:77" s="3" customFormat="1" ht="14.25" customHeight="1" x14ac:dyDescent="0.3">
      <c r="A52" s="242">
        <v>29</v>
      </c>
      <c r="B52" s="108" t="s">
        <v>244</v>
      </c>
      <c r="C52" s="48" t="s">
        <v>168</v>
      </c>
      <c r="D52" s="43" t="s">
        <v>61</v>
      </c>
      <c r="E52" s="108" t="s">
        <v>164</v>
      </c>
      <c r="F52" s="86">
        <v>45</v>
      </c>
      <c r="G52" s="87">
        <v>42243</v>
      </c>
      <c r="H52" s="87">
        <v>44070</v>
      </c>
      <c r="I52" s="86" t="s">
        <v>185</v>
      </c>
      <c r="J52" s="43" t="s">
        <v>71</v>
      </c>
      <c r="K52" s="43" t="s">
        <v>72</v>
      </c>
      <c r="L52" s="89">
        <v>37</v>
      </c>
      <c r="M52" s="43">
        <v>5.2</v>
      </c>
      <c r="N52" s="75">
        <v>17697</v>
      </c>
      <c r="O52" s="76">
        <f t="shared" si="7"/>
        <v>92024.400000000009</v>
      </c>
      <c r="P52" s="43"/>
      <c r="Q52" s="43"/>
      <c r="R52" s="43"/>
      <c r="S52" s="43">
        <v>17</v>
      </c>
      <c r="T52" s="43"/>
      <c r="U52" s="43"/>
      <c r="V52" s="70">
        <f t="shared" si="39"/>
        <v>17</v>
      </c>
      <c r="W52" s="70">
        <f t="shared" si="39"/>
        <v>0</v>
      </c>
      <c r="X52" s="70">
        <f t="shared" si="39"/>
        <v>0</v>
      </c>
      <c r="Y52" s="76">
        <f t="shared" si="8"/>
        <v>0</v>
      </c>
      <c r="Z52" s="76">
        <f t="shared" si="9"/>
        <v>0</v>
      </c>
      <c r="AA52" s="76">
        <f t="shared" si="10"/>
        <v>0</v>
      </c>
      <c r="AB52" s="76">
        <f t="shared" si="11"/>
        <v>86911.933333333349</v>
      </c>
      <c r="AC52" s="76">
        <f t="shared" si="12"/>
        <v>0</v>
      </c>
      <c r="AD52" s="76">
        <f t="shared" si="13"/>
        <v>0</v>
      </c>
      <c r="AE52" s="76">
        <f t="shared" si="14"/>
        <v>86911.933333333349</v>
      </c>
      <c r="AF52" s="76">
        <f t="shared" si="15"/>
        <v>21727.983333333337</v>
      </c>
      <c r="AG52" s="76">
        <f t="shared" si="37"/>
        <v>10863.991666666669</v>
      </c>
      <c r="AH52" s="76">
        <f t="shared" si="34"/>
        <v>3342.7666666666664</v>
      </c>
      <c r="AI52" s="76">
        <f t="shared" si="18"/>
        <v>122846.67500000002</v>
      </c>
      <c r="AJ52" s="82"/>
      <c r="AK52" s="82"/>
      <c r="AL52" s="82"/>
      <c r="AM52" s="99">
        <v>17</v>
      </c>
      <c r="AN52" s="78">
        <f t="shared" si="19"/>
        <v>6685.5333333333328</v>
      </c>
      <c r="AO52" s="99"/>
      <c r="AP52" s="78">
        <f t="shared" si="20"/>
        <v>0</v>
      </c>
      <c r="AQ52" s="78">
        <f t="shared" si="43"/>
        <v>17</v>
      </c>
      <c r="AR52" s="78">
        <f t="shared" si="40"/>
        <v>6685.5333333333328</v>
      </c>
      <c r="AS52" s="99"/>
      <c r="AT52" s="78">
        <f t="shared" si="21"/>
        <v>0</v>
      </c>
      <c r="AU52" s="99"/>
      <c r="AV52" s="78">
        <f t="shared" si="22"/>
        <v>0</v>
      </c>
      <c r="AW52" s="77">
        <f t="shared" si="41"/>
        <v>0</v>
      </c>
      <c r="AX52" s="78">
        <f t="shared" si="41"/>
        <v>0</v>
      </c>
      <c r="AY52" s="77">
        <f t="shared" si="42"/>
        <v>17</v>
      </c>
      <c r="AZ52" s="78">
        <f t="shared" si="42"/>
        <v>6685.5333333333328</v>
      </c>
      <c r="BA52" s="100" t="s">
        <v>208</v>
      </c>
      <c r="BB52" s="100">
        <v>1</v>
      </c>
      <c r="BC52" s="100"/>
      <c r="BD52" s="100"/>
      <c r="BE52" s="78">
        <f t="shared" si="23"/>
        <v>8848.5</v>
      </c>
      <c r="BF52" s="43"/>
      <c r="BG52" s="43"/>
      <c r="BH52" s="43"/>
      <c r="BI52" s="76">
        <f t="shared" si="24"/>
        <v>0</v>
      </c>
      <c r="BJ52" s="76">
        <f t="shared" si="25"/>
        <v>17</v>
      </c>
      <c r="BK52" s="76">
        <f t="shared" si="26"/>
        <v>32591.975000000006</v>
      </c>
      <c r="BL52" s="101"/>
      <c r="BM52" s="101">
        <f t="shared" si="44"/>
        <v>0</v>
      </c>
      <c r="BN52" s="76">
        <f t="shared" si="33"/>
        <v>17</v>
      </c>
      <c r="BO52" s="76">
        <f>(AE52+AF52)*35%</f>
        <v>38023.97083333334</v>
      </c>
      <c r="BP52" s="101"/>
      <c r="BQ52" s="101">
        <f t="shared" si="6"/>
        <v>0</v>
      </c>
      <c r="BR52" s="76">
        <f t="shared" si="27"/>
        <v>86149.979166666686</v>
      </c>
      <c r="BS52" s="76">
        <f t="shared" si="28"/>
        <v>101118.69166666668</v>
      </c>
      <c r="BT52" s="76">
        <f t="shared" si="29"/>
        <v>48126.008333333339</v>
      </c>
      <c r="BU52" s="76">
        <f t="shared" si="30"/>
        <v>59751.954166666677</v>
      </c>
      <c r="BV52" s="76">
        <f t="shared" si="31"/>
        <v>208996.6541666667</v>
      </c>
      <c r="BW52" s="173">
        <f t="shared" si="32"/>
        <v>2507959.8500000006</v>
      </c>
    </row>
    <row r="53" spans="1:77" s="2" customFormat="1" ht="14.25" customHeight="1" x14ac:dyDescent="0.3">
      <c r="A53" s="243">
        <v>30</v>
      </c>
      <c r="B53" s="48" t="s">
        <v>96</v>
      </c>
      <c r="C53" s="48" t="s">
        <v>97</v>
      </c>
      <c r="D53" s="43" t="s">
        <v>61</v>
      </c>
      <c r="E53" s="93" t="s">
        <v>98</v>
      </c>
      <c r="F53" s="86">
        <v>51</v>
      </c>
      <c r="G53" s="87">
        <v>42608</v>
      </c>
      <c r="H53" s="87">
        <v>44434</v>
      </c>
      <c r="I53" s="86" t="s">
        <v>183</v>
      </c>
      <c r="J53" s="43" t="s">
        <v>71</v>
      </c>
      <c r="K53" s="43" t="s">
        <v>72</v>
      </c>
      <c r="L53" s="89">
        <v>36.090000000000003</v>
      </c>
      <c r="M53" s="43">
        <v>5.2</v>
      </c>
      <c r="N53" s="75">
        <v>17697</v>
      </c>
      <c r="O53" s="76">
        <f t="shared" si="7"/>
        <v>92024.400000000009</v>
      </c>
      <c r="P53" s="43"/>
      <c r="Q53" s="43">
        <v>15</v>
      </c>
      <c r="R53" s="43"/>
      <c r="S53" s="43"/>
      <c r="T53" s="43">
        <v>10</v>
      </c>
      <c r="U53" s="43"/>
      <c r="V53" s="70">
        <f t="shared" si="39"/>
        <v>0</v>
      </c>
      <c r="W53" s="70">
        <f t="shared" si="39"/>
        <v>25</v>
      </c>
      <c r="X53" s="70">
        <f t="shared" si="39"/>
        <v>0</v>
      </c>
      <c r="Y53" s="76">
        <f t="shared" si="8"/>
        <v>0</v>
      </c>
      <c r="Z53" s="76">
        <f t="shared" si="9"/>
        <v>76687</v>
      </c>
      <c r="AA53" s="76">
        <f t="shared" si="10"/>
        <v>0</v>
      </c>
      <c r="AB53" s="76">
        <f t="shared" si="11"/>
        <v>0</v>
      </c>
      <c r="AC53" s="76">
        <f t="shared" si="12"/>
        <v>51124.666666666672</v>
      </c>
      <c r="AD53" s="76">
        <f t="shared" si="13"/>
        <v>0</v>
      </c>
      <c r="AE53" s="76">
        <f t="shared" si="14"/>
        <v>127811.66666666667</v>
      </c>
      <c r="AF53" s="76">
        <f t="shared" si="15"/>
        <v>31952.916666666668</v>
      </c>
      <c r="AG53" s="76">
        <f t="shared" si="37"/>
        <v>15976.458333333336</v>
      </c>
      <c r="AH53" s="76">
        <f t="shared" si="34"/>
        <v>1966.3333333333333</v>
      </c>
      <c r="AI53" s="76">
        <f t="shared" si="18"/>
        <v>177707.375</v>
      </c>
      <c r="AJ53" s="82"/>
      <c r="AK53" s="82"/>
      <c r="AL53" s="82"/>
      <c r="AM53" s="99"/>
      <c r="AN53" s="78">
        <f t="shared" si="19"/>
        <v>0</v>
      </c>
      <c r="AO53" s="99"/>
      <c r="AP53" s="78">
        <f t="shared" si="20"/>
        <v>0</v>
      </c>
      <c r="AQ53" s="78">
        <f t="shared" si="43"/>
        <v>0</v>
      </c>
      <c r="AR53" s="78">
        <f t="shared" si="40"/>
        <v>0</v>
      </c>
      <c r="AS53" s="99">
        <v>22.5</v>
      </c>
      <c r="AT53" s="78">
        <f t="shared" si="21"/>
        <v>11060.625</v>
      </c>
      <c r="AU53" s="99"/>
      <c r="AV53" s="78">
        <f t="shared" si="22"/>
        <v>0</v>
      </c>
      <c r="AW53" s="77">
        <f t="shared" si="41"/>
        <v>22.5</v>
      </c>
      <c r="AX53" s="78">
        <f t="shared" si="41"/>
        <v>11060.625</v>
      </c>
      <c r="AY53" s="77">
        <f t="shared" si="42"/>
        <v>22.5</v>
      </c>
      <c r="AZ53" s="78">
        <f t="shared" si="42"/>
        <v>11060.625</v>
      </c>
      <c r="BA53" s="100"/>
      <c r="BB53" s="177"/>
      <c r="BC53" s="100"/>
      <c r="BD53" s="177"/>
      <c r="BE53" s="78">
        <f t="shared" si="23"/>
        <v>0</v>
      </c>
      <c r="BF53" s="43"/>
      <c r="BG53" s="43"/>
      <c r="BH53" s="43"/>
      <c r="BI53" s="76">
        <f t="shared" si="24"/>
        <v>0</v>
      </c>
      <c r="BJ53" s="76">
        <f t="shared" si="25"/>
        <v>25</v>
      </c>
      <c r="BK53" s="76">
        <f t="shared" si="26"/>
        <v>47929.375000000007</v>
      </c>
      <c r="BL53" s="101"/>
      <c r="BM53" s="101">
        <f t="shared" si="44"/>
        <v>0</v>
      </c>
      <c r="BN53" s="76"/>
      <c r="BO53" s="76"/>
      <c r="BP53" s="101"/>
      <c r="BQ53" s="101">
        <f t="shared" si="6"/>
        <v>0</v>
      </c>
      <c r="BR53" s="76">
        <f t="shared" si="27"/>
        <v>58990.000000000007</v>
      </c>
      <c r="BS53" s="76">
        <f t="shared" si="28"/>
        <v>145754.45833333334</v>
      </c>
      <c r="BT53" s="76">
        <f t="shared" si="29"/>
        <v>58990.000000000007</v>
      </c>
      <c r="BU53" s="76">
        <f t="shared" si="30"/>
        <v>31952.916666666668</v>
      </c>
      <c r="BV53" s="76">
        <f t="shared" si="31"/>
        <v>236697.375</v>
      </c>
      <c r="BW53" s="173">
        <f t="shared" si="32"/>
        <v>2840368.5</v>
      </c>
    </row>
    <row r="54" spans="1:77" s="2" customFormat="1" ht="14.25" customHeight="1" x14ac:dyDescent="0.3">
      <c r="A54" s="242">
        <v>31</v>
      </c>
      <c r="B54" s="48" t="s">
        <v>99</v>
      </c>
      <c r="C54" s="109" t="s">
        <v>100</v>
      </c>
      <c r="D54" s="110" t="s">
        <v>61</v>
      </c>
      <c r="E54" s="144" t="s">
        <v>342</v>
      </c>
      <c r="F54" s="86">
        <v>57</v>
      </c>
      <c r="G54" s="87">
        <v>42608</v>
      </c>
      <c r="H54" s="104" t="s">
        <v>188</v>
      </c>
      <c r="I54" s="86" t="s">
        <v>189</v>
      </c>
      <c r="J54" s="43">
        <v>2</v>
      </c>
      <c r="K54" s="43" t="s">
        <v>68</v>
      </c>
      <c r="L54" s="89">
        <v>30.04</v>
      </c>
      <c r="M54" s="43">
        <v>5.16</v>
      </c>
      <c r="N54" s="75">
        <v>17697</v>
      </c>
      <c r="O54" s="76">
        <f t="shared" si="7"/>
        <v>91316.52</v>
      </c>
      <c r="P54" s="43"/>
      <c r="Q54" s="43">
        <v>2</v>
      </c>
      <c r="R54" s="43">
        <v>2</v>
      </c>
      <c r="S54" s="43"/>
      <c r="T54" s="43"/>
      <c r="U54" s="43"/>
      <c r="V54" s="70">
        <f t="shared" si="39"/>
        <v>0</v>
      </c>
      <c r="W54" s="70">
        <f t="shared" si="39"/>
        <v>2</v>
      </c>
      <c r="X54" s="70">
        <f t="shared" si="39"/>
        <v>2</v>
      </c>
      <c r="Y54" s="76">
        <f t="shared" si="8"/>
        <v>0</v>
      </c>
      <c r="Z54" s="76">
        <f t="shared" si="9"/>
        <v>10146.280000000001</v>
      </c>
      <c r="AA54" s="76">
        <f t="shared" si="10"/>
        <v>10146.280000000001</v>
      </c>
      <c r="AB54" s="76">
        <f t="shared" si="11"/>
        <v>0</v>
      </c>
      <c r="AC54" s="76">
        <f t="shared" si="12"/>
        <v>0</v>
      </c>
      <c r="AD54" s="76">
        <f t="shared" si="13"/>
        <v>0</v>
      </c>
      <c r="AE54" s="76">
        <f t="shared" si="14"/>
        <v>20292.560000000001</v>
      </c>
      <c r="AF54" s="76">
        <f t="shared" si="15"/>
        <v>5073.1400000000003</v>
      </c>
      <c r="AG54" s="76">
        <f t="shared" si="37"/>
        <v>2536.5700000000002</v>
      </c>
      <c r="AH54" s="76">
        <f t="shared" si="34"/>
        <v>0</v>
      </c>
      <c r="AI54" s="76">
        <f t="shared" si="18"/>
        <v>27902.270000000004</v>
      </c>
      <c r="AJ54" s="82"/>
      <c r="AK54" s="82"/>
      <c r="AL54" s="82"/>
      <c r="AM54" s="99"/>
      <c r="AN54" s="78">
        <f t="shared" si="19"/>
        <v>0</v>
      </c>
      <c r="AO54" s="99"/>
      <c r="AP54" s="78">
        <f t="shared" si="20"/>
        <v>0</v>
      </c>
      <c r="AQ54" s="78">
        <f t="shared" si="43"/>
        <v>0</v>
      </c>
      <c r="AR54" s="78">
        <f t="shared" si="40"/>
        <v>0</v>
      </c>
      <c r="AS54" s="99"/>
      <c r="AT54" s="78">
        <f t="shared" si="21"/>
        <v>0</v>
      </c>
      <c r="AU54" s="99">
        <v>3</v>
      </c>
      <c r="AV54" s="78">
        <f t="shared" si="22"/>
        <v>1179.8</v>
      </c>
      <c r="AW54" s="77">
        <f t="shared" si="41"/>
        <v>3</v>
      </c>
      <c r="AX54" s="78">
        <f t="shared" si="41"/>
        <v>1179.8</v>
      </c>
      <c r="AY54" s="77">
        <f t="shared" si="42"/>
        <v>3</v>
      </c>
      <c r="AZ54" s="78">
        <f t="shared" si="42"/>
        <v>1179.8</v>
      </c>
      <c r="BA54" s="100" t="s">
        <v>202</v>
      </c>
      <c r="BB54" s="177"/>
      <c r="BC54" s="177">
        <v>0.5</v>
      </c>
      <c r="BD54" s="177"/>
      <c r="BE54" s="78">
        <f t="shared" si="23"/>
        <v>5309.0999999999995</v>
      </c>
      <c r="BF54" s="43"/>
      <c r="BG54" s="43"/>
      <c r="BH54" s="43"/>
      <c r="BI54" s="76">
        <f t="shared" si="24"/>
        <v>0</v>
      </c>
      <c r="BJ54" s="76">
        <f t="shared" si="25"/>
        <v>4</v>
      </c>
      <c r="BK54" s="76">
        <f t="shared" si="26"/>
        <v>7609.71</v>
      </c>
      <c r="BL54" s="101"/>
      <c r="BM54" s="101">
        <f t="shared" si="44"/>
        <v>0</v>
      </c>
      <c r="BN54" s="76"/>
      <c r="BO54" s="76"/>
      <c r="BP54" s="101"/>
      <c r="BQ54" s="101">
        <f t="shared" si="6"/>
        <v>0</v>
      </c>
      <c r="BR54" s="76">
        <f t="shared" si="27"/>
        <v>14098.61</v>
      </c>
      <c r="BS54" s="76">
        <f t="shared" si="28"/>
        <v>22829.13</v>
      </c>
      <c r="BT54" s="76">
        <f t="shared" si="29"/>
        <v>14098.61</v>
      </c>
      <c r="BU54" s="76">
        <f t="shared" si="30"/>
        <v>5073.1400000000003</v>
      </c>
      <c r="BV54" s="76">
        <f t="shared" si="31"/>
        <v>42000.880000000005</v>
      </c>
      <c r="BW54" s="173">
        <f t="shared" si="32"/>
        <v>504010.56000000006</v>
      </c>
    </row>
    <row r="55" spans="1:77" s="2" customFormat="1" ht="14.25" customHeight="1" x14ac:dyDescent="0.3">
      <c r="A55" s="243">
        <v>32</v>
      </c>
      <c r="B55" s="48" t="s">
        <v>99</v>
      </c>
      <c r="C55" s="109" t="s">
        <v>89</v>
      </c>
      <c r="D55" s="110" t="s">
        <v>61</v>
      </c>
      <c r="E55" s="144" t="s">
        <v>342</v>
      </c>
      <c r="F55" s="86"/>
      <c r="G55" s="87"/>
      <c r="H55" s="104"/>
      <c r="I55" s="86"/>
      <c r="J55" s="43" t="s">
        <v>65</v>
      </c>
      <c r="K55" s="43" t="s">
        <v>62</v>
      </c>
      <c r="L55" s="89">
        <v>30.04</v>
      </c>
      <c r="M55" s="43">
        <v>4.7300000000000004</v>
      </c>
      <c r="N55" s="75">
        <v>17697</v>
      </c>
      <c r="O55" s="76">
        <f t="shared" si="7"/>
        <v>83706.810000000012</v>
      </c>
      <c r="P55" s="43"/>
      <c r="Q55" s="43">
        <v>5</v>
      </c>
      <c r="R55" s="43">
        <v>10</v>
      </c>
      <c r="S55" s="43"/>
      <c r="T55" s="43">
        <v>5</v>
      </c>
      <c r="U55" s="43"/>
      <c r="V55" s="70">
        <f t="shared" si="39"/>
        <v>0</v>
      </c>
      <c r="W55" s="70">
        <f t="shared" si="39"/>
        <v>10</v>
      </c>
      <c r="X55" s="70">
        <f t="shared" si="39"/>
        <v>10</v>
      </c>
      <c r="Y55" s="76">
        <f t="shared" si="8"/>
        <v>0</v>
      </c>
      <c r="Z55" s="76">
        <f t="shared" si="9"/>
        <v>23251.89166666667</v>
      </c>
      <c r="AA55" s="76">
        <f t="shared" si="10"/>
        <v>46503.78333333334</v>
      </c>
      <c r="AB55" s="76">
        <f t="shared" si="11"/>
        <v>0</v>
      </c>
      <c r="AC55" s="76">
        <f t="shared" si="12"/>
        <v>23251.89166666667</v>
      </c>
      <c r="AD55" s="76">
        <f t="shared" si="13"/>
        <v>0</v>
      </c>
      <c r="AE55" s="76">
        <f t="shared" si="14"/>
        <v>93007.56666666668</v>
      </c>
      <c r="AF55" s="76">
        <f t="shared" si="15"/>
        <v>23251.89166666667</v>
      </c>
      <c r="AG55" s="76">
        <f t="shared" si="37"/>
        <v>11625.945833333335</v>
      </c>
      <c r="AH55" s="76">
        <f t="shared" si="34"/>
        <v>983.16666666666663</v>
      </c>
      <c r="AI55" s="76">
        <f t="shared" si="18"/>
        <v>128868.57083333336</v>
      </c>
      <c r="AJ55" s="82"/>
      <c r="AK55" s="82"/>
      <c r="AL55" s="82"/>
      <c r="AM55" s="99"/>
      <c r="AN55" s="78">
        <f t="shared" si="19"/>
        <v>0</v>
      </c>
      <c r="AO55" s="99"/>
      <c r="AP55" s="78">
        <f t="shared" si="20"/>
        <v>0</v>
      </c>
      <c r="AQ55" s="78">
        <f t="shared" si="43"/>
        <v>0</v>
      </c>
      <c r="AR55" s="78">
        <f t="shared" si="40"/>
        <v>0</v>
      </c>
      <c r="AS55" s="99"/>
      <c r="AT55" s="78">
        <f t="shared" si="21"/>
        <v>0</v>
      </c>
      <c r="AU55" s="99">
        <v>14.5</v>
      </c>
      <c r="AV55" s="78">
        <f t="shared" si="22"/>
        <v>5702.3666666666668</v>
      </c>
      <c r="AW55" s="77">
        <f t="shared" si="41"/>
        <v>14.5</v>
      </c>
      <c r="AX55" s="78">
        <f t="shared" si="41"/>
        <v>5702.3666666666668</v>
      </c>
      <c r="AY55" s="77">
        <f t="shared" si="42"/>
        <v>14.5</v>
      </c>
      <c r="AZ55" s="78">
        <f t="shared" si="42"/>
        <v>5702.3666666666668</v>
      </c>
      <c r="BA55" s="100"/>
      <c r="BB55" s="177"/>
      <c r="BC55" s="177"/>
      <c r="BD55" s="177"/>
      <c r="BE55" s="78">
        <f t="shared" si="23"/>
        <v>0</v>
      </c>
      <c r="BF55" s="43"/>
      <c r="BG55" s="43"/>
      <c r="BH55" s="43"/>
      <c r="BI55" s="76">
        <f t="shared" si="24"/>
        <v>0</v>
      </c>
      <c r="BJ55" s="76">
        <f t="shared" si="25"/>
        <v>20</v>
      </c>
      <c r="BK55" s="76">
        <f t="shared" si="26"/>
        <v>34877.837500000001</v>
      </c>
      <c r="BL55" s="101"/>
      <c r="BM55" s="101">
        <f t="shared" si="44"/>
        <v>0</v>
      </c>
      <c r="BN55" s="76"/>
      <c r="BO55" s="76"/>
      <c r="BP55" s="101"/>
      <c r="BQ55" s="101">
        <f t="shared" si="6"/>
        <v>0</v>
      </c>
      <c r="BR55" s="76">
        <f t="shared" si="27"/>
        <v>40580.20416666667</v>
      </c>
      <c r="BS55" s="76">
        <f t="shared" si="28"/>
        <v>105616.67916666668</v>
      </c>
      <c r="BT55" s="76">
        <f t="shared" si="29"/>
        <v>40580.20416666667</v>
      </c>
      <c r="BU55" s="76">
        <f t="shared" si="30"/>
        <v>23251.89166666667</v>
      </c>
      <c r="BV55" s="76">
        <f t="shared" si="31"/>
        <v>169448.77500000002</v>
      </c>
      <c r="BW55" s="173">
        <f t="shared" si="32"/>
        <v>2033385.3000000003</v>
      </c>
    </row>
    <row r="56" spans="1:77" s="2" customFormat="1" ht="14.25" customHeight="1" x14ac:dyDescent="0.3">
      <c r="A56" s="242">
        <v>33</v>
      </c>
      <c r="B56" s="48" t="s">
        <v>485</v>
      </c>
      <c r="C56" s="109" t="s">
        <v>63</v>
      </c>
      <c r="D56" s="110" t="s">
        <v>236</v>
      </c>
      <c r="E56" s="108" t="s">
        <v>304</v>
      </c>
      <c r="F56" s="86">
        <v>15</v>
      </c>
      <c r="G56" s="87">
        <v>42875</v>
      </c>
      <c r="H56" s="104" t="s">
        <v>297</v>
      </c>
      <c r="I56" s="48" t="s">
        <v>63</v>
      </c>
      <c r="J56" s="43">
        <v>2</v>
      </c>
      <c r="K56" s="43" t="s">
        <v>87</v>
      </c>
      <c r="L56" s="89">
        <v>9.11</v>
      </c>
      <c r="M56" s="43">
        <v>3.97</v>
      </c>
      <c r="N56" s="75">
        <v>17697</v>
      </c>
      <c r="O56" s="76">
        <f t="shared" si="7"/>
        <v>70257.09</v>
      </c>
      <c r="P56" s="43"/>
      <c r="Q56" s="43"/>
      <c r="R56" s="43"/>
      <c r="S56" s="43"/>
      <c r="T56" s="43">
        <v>5</v>
      </c>
      <c r="U56" s="43"/>
      <c r="V56" s="70">
        <f t="shared" si="39"/>
        <v>0</v>
      </c>
      <c r="W56" s="70">
        <f t="shared" si="39"/>
        <v>5</v>
      </c>
      <c r="X56" s="70">
        <f t="shared" si="39"/>
        <v>0</v>
      </c>
      <c r="Y56" s="76">
        <f t="shared" si="8"/>
        <v>0</v>
      </c>
      <c r="Z56" s="76">
        <f t="shared" si="9"/>
        <v>0</v>
      </c>
      <c r="AA56" s="76">
        <f t="shared" si="10"/>
        <v>0</v>
      </c>
      <c r="AB56" s="76">
        <f t="shared" si="11"/>
        <v>0</v>
      </c>
      <c r="AC56" s="76">
        <f t="shared" si="12"/>
        <v>19515.858333333334</v>
      </c>
      <c r="AD56" s="76">
        <f t="shared" si="13"/>
        <v>0</v>
      </c>
      <c r="AE56" s="76">
        <f t="shared" si="14"/>
        <v>19515.858333333334</v>
      </c>
      <c r="AF56" s="76">
        <f t="shared" si="15"/>
        <v>4878.9645833333334</v>
      </c>
      <c r="AG56" s="76"/>
      <c r="AH56" s="76">
        <f t="shared" si="34"/>
        <v>983.16666666666663</v>
      </c>
      <c r="AI56" s="76">
        <f t="shared" si="18"/>
        <v>25377.989583333336</v>
      </c>
      <c r="AJ56" s="82"/>
      <c r="AK56" s="82"/>
      <c r="AL56" s="82"/>
      <c r="AM56" s="99"/>
      <c r="AN56" s="78">
        <f t="shared" si="19"/>
        <v>0</v>
      </c>
      <c r="AO56" s="99"/>
      <c r="AP56" s="78">
        <f t="shared" si="20"/>
        <v>0</v>
      </c>
      <c r="AQ56" s="78"/>
      <c r="AR56" s="78">
        <f t="shared" si="40"/>
        <v>0</v>
      </c>
      <c r="AS56" s="99"/>
      <c r="AT56" s="78">
        <f t="shared" si="21"/>
        <v>0</v>
      </c>
      <c r="AU56" s="99"/>
      <c r="AV56" s="78">
        <f t="shared" si="22"/>
        <v>0</v>
      </c>
      <c r="AW56" s="77">
        <f t="shared" si="41"/>
        <v>0</v>
      </c>
      <c r="AX56" s="78">
        <f t="shared" si="41"/>
        <v>0</v>
      </c>
      <c r="AY56" s="77">
        <f t="shared" si="42"/>
        <v>0</v>
      </c>
      <c r="AZ56" s="78">
        <f t="shared" si="42"/>
        <v>0</v>
      </c>
      <c r="BA56" s="100"/>
      <c r="BB56" s="177"/>
      <c r="BC56" s="177"/>
      <c r="BD56" s="177"/>
      <c r="BE56" s="78">
        <f t="shared" si="23"/>
        <v>0</v>
      </c>
      <c r="BF56" s="43"/>
      <c r="BG56" s="43"/>
      <c r="BH56" s="43"/>
      <c r="BI56" s="76">
        <f t="shared" si="24"/>
        <v>0</v>
      </c>
      <c r="BJ56" s="76">
        <f t="shared" si="25"/>
        <v>5</v>
      </c>
      <c r="BK56" s="76">
        <f t="shared" si="26"/>
        <v>7318.4468750000005</v>
      </c>
      <c r="BL56" s="101"/>
      <c r="BM56" s="101"/>
      <c r="BN56" s="76"/>
      <c r="BO56" s="76"/>
      <c r="BP56" s="101"/>
      <c r="BQ56" s="101">
        <f t="shared" si="6"/>
        <v>0</v>
      </c>
      <c r="BR56" s="76">
        <f t="shared" si="27"/>
        <v>7318.4468750000005</v>
      </c>
      <c r="BS56" s="76">
        <f t="shared" si="28"/>
        <v>20499.025000000001</v>
      </c>
      <c r="BT56" s="76">
        <f t="shared" si="29"/>
        <v>7318.4468750000005</v>
      </c>
      <c r="BU56" s="76">
        <f t="shared" si="30"/>
        <v>4878.9645833333334</v>
      </c>
      <c r="BV56" s="76">
        <f t="shared" si="31"/>
        <v>32696.436458333337</v>
      </c>
      <c r="BW56" s="173">
        <f t="shared" si="32"/>
        <v>392357.23750000005</v>
      </c>
    </row>
    <row r="57" spans="1:77" s="2" customFormat="1" ht="14.25" customHeight="1" x14ac:dyDescent="0.3">
      <c r="A57" s="243">
        <v>34</v>
      </c>
      <c r="B57" s="48" t="s">
        <v>279</v>
      </c>
      <c r="C57" s="109" t="s">
        <v>124</v>
      </c>
      <c r="D57" s="43" t="s">
        <v>61</v>
      </c>
      <c r="E57" s="238" t="s">
        <v>365</v>
      </c>
      <c r="F57" s="86"/>
      <c r="G57" s="87"/>
      <c r="H57" s="104"/>
      <c r="I57" s="86"/>
      <c r="J57" s="43" t="s">
        <v>65</v>
      </c>
      <c r="K57" s="43" t="s">
        <v>62</v>
      </c>
      <c r="L57" s="89">
        <v>14.01</v>
      </c>
      <c r="M57" s="43">
        <v>4.49</v>
      </c>
      <c r="N57" s="75">
        <v>17697</v>
      </c>
      <c r="O57" s="76">
        <f t="shared" si="7"/>
        <v>79459.53</v>
      </c>
      <c r="P57" s="43"/>
      <c r="Q57" s="43"/>
      <c r="R57" s="43">
        <v>4</v>
      </c>
      <c r="S57" s="43"/>
      <c r="T57" s="43"/>
      <c r="U57" s="43"/>
      <c r="V57" s="70">
        <f t="shared" si="39"/>
        <v>0</v>
      </c>
      <c r="W57" s="70">
        <f t="shared" si="39"/>
        <v>0</v>
      </c>
      <c r="X57" s="70">
        <f t="shared" si="39"/>
        <v>4</v>
      </c>
      <c r="Y57" s="76">
        <f t="shared" si="8"/>
        <v>0</v>
      </c>
      <c r="Z57" s="76">
        <f t="shared" si="9"/>
        <v>0</v>
      </c>
      <c r="AA57" s="76">
        <v>0</v>
      </c>
      <c r="AB57" s="76">
        <f t="shared" si="11"/>
        <v>0</v>
      </c>
      <c r="AC57" s="76">
        <f t="shared" si="12"/>
        <v>0</v>
      </c>
      <c r="AD57" s="76">
        <f t="shared" si="13"/>
        <v>0</v>
      </c>
      <c r="AE57" s="76">
        <f t="shared" si="14"/>
        <v>0</v>
      </c>
      <c r="AF57" s="76">
        <f t="shared" si="15"/>
        <v>0</v>
      </c>
      <c r="AG57" s="76">
        <f t="shared" si="37"/>
        <v>0</v>
      </c>
      <c r="AH57" s="76">
        <f t="shared" si="34"/>
        <v>0</v>
      </c>
      <c r="AI57" s="76">
        <f t="shared" si="18"/>
        <v>0</v>
      </c>
      <c r="AJ57" s="82"/>
      <c r="AK57" s="82"/>
      <c r="AL57" s="82"/>
      <c r="AM57" s="99"/>
      <c r="AN57" s="78">
        <f t="shared" si="19"/>
        <v>0</v>
      </c>
      <c r="AO57" s="99"/>
      <c r="AP57" s="78">
        <f t="shared" si="20"/>
        <v>0</v>
      </c>
      <c r="AQ57" s="78">
        <f t="shared" ref="AQ57:AQ74" si="45">AM57+AO57</f>
        <v>0</v>
      </c>
      <c r="AR57" s="78">
        <f t="shared" si="40"/>
        <v>0</v>
      </c>
      <c r="AS57" s="99"/>
      <c r="AT57" s="78">
        <f t="shared" si="21"/>
        <v>0</v>
      </c>
      <c r="AU57" s="99"/>
      <c r="AV57" s="78">
        <f t="shared" si="22"/>
        <v>0</v>
      </c>
      <c r="AW57" s="77">
        <f t="shared" si="41"/>
        <v>0</v>
      </c>
      <c r="AX57" s="78">
        <f t="shared" si="41"/>
        <v>0</v>
      </c>
      <c r="AY57" s="77">
        <f t="shared" si="42"/>
        <v>0</v>
      </c>
      <c r="AZ57" s="78">
        <f t="shared" si="42"/>
        <v>0</v>
      </c>
      <c r="BA57" s="100"/>
      <c r="BB57" s="177"/>
      <c r="BC57" s="177"/>
      <c r="BD57" s="177"/>
      <c r="BE57" s="78">
        <f t="shared" si="23"/>
        <v>0</v>
      </c>
      <c r="BF57" s="43"/>
      <c r="BG57" s="43"/>
      <c r="BH57" s="43"/>
      <c r="BI57" s="76">
        <f t="shared" si="24"/>
        <v>0</v>
      </c>
      <c r="BJ57" s="76">
        <v>0</v>
      </c>
      <c r="BK57" s="76">
        <f t="shared" si="26"/>
        <v>0</v>
      </c>
      <c r="BL57" s="101"/>
      <c r="BM57" s="101">
        <f t="shared" ref="BM57:BM62" si="46">(O57/18*BL57)*30%</f>
        <v>0</v>
      </c>
      <c r="BN57" s="76"/>
      <c r="BO57" s="76"/>
      <c r="BP57" s="101"/>
      <c r="BQ57" s="101">
        <f t="shared" si="6"/>
        <v>0</v>
      </c>
      <c r="BR57" s="76">
        <f t="shared" si="27"/>
        <v>0</v>
      </c>
      <c r="BS57" s="76">
        <f t="shared" si="28"/>
        <v>0</v>
      </c>
      <c r="BT57" s="76">
        <f t="shared" si="29"/>
        <v>0</v>
      </c>
      <c r="BU57" s="76">
        <f t="shared" si="30"/>
        <v>0</v>
      </c>
      <c r="BV57" s="76">
        <f t="shared" si="31"/>
        <v>0</v>
      </c>
      <c r="BW57" s="173">
        <f t="shared" si="32"/>
        <v>0</v>
      </c>
      <c r="BX57" s="2" t="s">
        <v>124</v>
      </c>
      <c r="BY57" s="131"/>
    </row>
    <row r="58" spans="1:77" s="132" customFormat="1" ht="14.25" customHeight="1" x14ac:dyDescent="0.3">
      <c r="A58" s="242">
        <v>35</v>
      </c>
      <c r="B58" s="108" t="s">
        <v>251</v>
      </c>
      <c r="C58" s="48" t="s">
        <v>186</v>
      </c>
      <c r="D58" s="43" t="s">
        <v>61</v>
      </c>
      <c r="E58" s="108" t="s">
        <v>252</v>
      </c>
      <c r="F58" s="86"/>
      <c r="G58" s="87"/>
      <c r="H58" s="87"/>
      <c r="I58" s="86"/>
      <c r="J58" s="43" t="s">
        <v>65</v>
      </c>
      <c r="K58" s="43" t="s">
        <v>62</v>
      </c>
      <c r="L58" s="89">
        <v>2</v>
      </c>
      <c r="M58" s="43">
        <v>4.1900000000000004</v>
      </c>
      <c r="N58" s="75">
        <v>17697</v>
      </c>
      <c r="O58" s="76">
        <f t="shared" si="7"/>
        <v>74150.430000000008</v>
      </c>
      <c r="P58" s="43"/>
      <c r="Q58" s="43"/>
      <c r="R58" s="43"/>
      <c r="S58" s="43"/>
      <c r="T58" s="43">
        <v>15</v>
      </c>
      <c r="U58" s="43"/>
      <c r="V58" s="70">
        <f t="shared" si="39"/>
        <v>0</v>
      </c>
      <c r="W58" s="70">
        <f t="shared" si="39"/>
        <v>15</v>
      </c>
      <c r="X58" s="70">
        <f t="shared" si="39"/>
        <v>0</v>
      </c>
      <c r="Y58" s="76">
        <f t="shared" si="8"/>
        <v>0</v>
      </c>
      <c r="Z58" s="76">
        <f t="shared" si="9"/>
        <v>0</v>
      </c>
      <c r="AA58" s="76">
        <f t="shared" si="10"/>
        <v>0</v>
      </c>
      <c r="AB58" s="76">
        <f t="shared" si="11"/>
        <v>0</v>
      </c>
      <c r="AC58" s="76">
        <f t="shared" si="12"/>
        <v>61792.025000000009</v>
      </c>
      <c r="AD58" s="76">
        <f t="shared" si="13"/>
        <v>0</v>
      </c>
      <c r="AE58" s="76">
        <f t="shared" si="14"/>
        <v>61792.025000000009</v>
      </c>
      <c r="AF58" s="76">
        <f t="shared" si="15"/>
        <v>15448.006250000002</v>
      </c>
      <c r="AG58" s="76">
        <f t="shared" si="37"/>
        <v>7724.003125000002</v>
      </c>
      <c r="AH58" s="76">
        <f t="shared" si="34"/>
        <v>2949.5</v>
      </c>
      <c r="AI58" s="76">
        <f t="shared" si="18"/>
        <v>87913.534375000017</v>
      </c>
      <c r="AJ58" s="82"/>
      <c r="AK58" s="82"/>
      <c r="AL58" s="82"/>
      <c r="AM58" s="99"/>
      <c r="AN58" s="78">
        <f t="shared" si="19"/>
        <v>0</v>
      </c>
      <c r="AO58" s="99"/>
      <c r="AP58" s="78">
        <f t="shared" si="20"/>
        <v>0</v>
      </c>
      <c r="AQ58" s="78">
        <f t="shared" si="45"/>
        <v>0</v>
      </c>
      <c r="AR58" s="78">
        <f t="shared" si="40"/>
        <v>0</v>
      </c>
      <c r="AS58" s="99"/>
      <c r="AT58" s="78">
        <f t="shared" si="21"/>
        <v>0</v>
      </c>
      <c r="AU58" s="99">
        <v>12.5</v>
      </c>
      <c r="AV58" s="78">
        <f t="shared" si="22"/>
        <v>4915.833333333333</v>
      </c>
      <c r="AW58" s="77">
        <f t="shared" si="41"/>
        <v>12.5</v>
      </c>
      <c r="AX58" s="78">
        <f t="shared" si="41"/>
        <v>4915.833333333333</v>
      </c>
      <c r="AY58" s="77">
        <f t="shared" si="42"/>
        <v>12.5</v>
      </c>
      <c r="AZ58" s="78">
        <f t="shared" si="42"/>
        <v>4915.833333333333</v>
      </c>
      <c r="BA58" s="100" t="s">
        <v>378</v>
      </c>
      <c r="BB58" s="100"/>
      <c r="BC58" s="100">
        <v>0.5</v>
      </c>
      <c r="BD58" s="100"/>
      <c r="BE58" s="78">
        <f t="shared" si="23"/>
        <v>5309.0999999999995</v>
      </c>
      <c r="BF58" s="43"/>
      <c r="BG58" s="43"/>
      <c r="BH58" s="43"/>
      <c r="BI58" s="76">
        <f t="shared" si="24"/>
        <v>0</v>
      </c>
      <c r="BJ58" s="76">
        <f t="shared" si="25"/>
        <v>15</v>
      </c>
      <c r="BK58" s="76">
        <f t="shared" si="26"/>
        <v>23172.009375000005</v>
      </c>
      <c r="BL58" s="101"/>
      <c r="BM58" s="101">
        <f t="shared" si="46"/>
        <v>0</v>
      </c>
      <c r="BN58" s="76"/>
      <c r="BO58" s="76"/>
      <c r="BP58" s="101"/>
      <c r="BQ58" s="101">
        <f t="shared" si="6"/>
        <v>0</v>
      </c>
      <c r="BR58" s="76">
        <f t="shared" si="27"/>
        <v>33396.942708333336</v>
      </c>
      <c r="BS58" s="76">
        <f t="shared" si="28"/>
        <v>72465.528125000012</v>
      </c>
      <c r="BT58" s="76">
        <f t="shared" si="29"/>
        <v>33396.942708333336</v>
      </c>
      <c r="BU58" s="76">
        <f t="shared" si="30"/>
        <v>15448.006250000002</v>
      </c>
      <c r="BV58" s="76">
        <f t="shared" si="31"/>
        <v>121310.47708333336</v>
      </c>
      <c r="BW58" s="173">
        <f t="shared" si="32"/>
        <v>1455725.7250000003</v>
      </c>
    </row>
    <row r="59" spans="1:77" s="3" customFormat="1" ht="14.25" customHeight="1" x14ac:dyDescent="0.3">
      <c r="A59" s="243">
        <v>36</v>
      </c>
      <c r="B59" s="48" t="s">
        <v>101</v>
      </c>
      <c r="C59" s="48" t="s">
        <v>102</v>
      </c>
      <c r="D59" s="43" t="s">
        <v>61</v>
      </c>
      <c r="E59" s="93" t="s">
        <v>340</v>
      </c>
      <c r="F59" s="147">
        <v>79</v>
      </c>
      <c r="G59" s="98">
        <v>43335</v>
      </c>
      <c r="H59" s="88">
        <v>45161</v>
      </c>
      <c r="I59" s="88">
        <v>44797</v>
      </c>
      <c r="J59" s="43" t="s">
        <v>58</v>
      </c>
      <c r="K59" s="43" t="s">
        <v>64</v>
      </c>
      <c r="L59" s="89">
        <v>25</v>
      </c>
      <c r="M59" s="43">
        <v>5.41</v>
      </c>
      <c r="N59" s="75">
        <v>17697</v>
      </c>
      <c r="O59" s="76">
        <f t="shared" si="7"/>
        <v>95740.77</v>
      </c>
      <c r="P59" s="43"/>
      <c r="Q59" s="43">
        <v>5</v>
      </c>
      <c r="R59" s="43">
        <v>10</v>
      </c>
      <c r="S59" s="43"/>
      <c r="T59" s="43">
        <v>15</v>
      </c>
      <c r="U59" s="43"/>
      <c r="V59" s="70">
        <f t="shared" si="39"/>
        <v>0</v>
      </c>
      <c r="W59" s="70">
        <f t="shared" si="39"/>
        <v>20</v>
      </c>
      <c r="X59" s="70">
        <f t="shared" si="39"/>
        <v>10</v>
      </c>
      <c r="Y59" s="76">
        <f t="shared" si="8"/>
        <v>0</v>
      </c>
      <c r="Z59" s="76">
        <f t="shared" si="9"/>
        <v>26594.658333333336</v>
      </c>
      <c r="AA59" s="76">
        <f t="shared" si="10"/>
        <v>53189.316666666673</v>
      </c>
      <c r="AB59" s="76">
        <f t="shared" si="11"/>
        <v>0</v>
      </c>
      <c r="AC59" s="76">
        <f t="shared" si="12"/>
        <v>79783.975000000006</v>
      </c>
      <c r="AD59" s="76">
        <f t="shared" si="13"/>
        <v>0</v>
      </c>
      <c r="AE59" s="76">
        <f t="shared" si="14"/>
        <v>159567.95000000001</v>
      </c>
      <c r="AF59" s="76">
        <f t="shared" si="15"/>
        <v>39891.987500000003</v>
      </c>
      <c r="AG59" s="76">
        <f t="shared" si="37"/>
        <v>19945.993750000001</v>
      </c>
      <c r="AH59" s="76">
        <f t="shared" si="34"/>
        <v>2949.5</v>
      </c>
      <c r="AI59" s="76">
        <f t="shared" si="18"/>
        <v>222355.43125000002</v>
      </c>
      <c r="AJ59" s="82"/>
      <c r="AK59" s="82"/>
      <c r="AL59" s="82"/>
      <c r="AM59" s="99"/>
      <c r="AN59" s="78">
        <f t="shared" si="19"/>
        <v>0</v>
      </c>
      <c r="AO59" s="99"/>
      <c r="AP59" s="78">
        <f t="shared" si="20"/>
        <v>0</v>
      </c>
      <c r="AQ59" s="78">
        <f t="shared" si="45"/>
        <v>0</v>
      </c>
      <c r="AR59" s="78">
        <f t="shared" si="40"/>
        <v>0</v>
      </c>
      <c r="AS59" s="99">
        <v>25</v>
      </c>
      <c r="AT59" s="78">
        <f t="shared" si="21"/>
        <v>12289.583333333332</v>
      </c>
      <c r="AU59" s="99"/>
      <c r="AV59" s="78">
        <f t="shared" si="22"/>
        <v>0</v>
      </c>
      <c r="AW59" s="77">
        <f t="shared" si="41"/>
        <v>25</v>
      </c>
      <c r="AX59" s="78">
        <f t="shared" si="41"/>
        <v>12289.583333333332</v>
      </c>
      <c r="AY59" s="77">
        <f t="shared" si="42"/>
        <v>25</v>
      </c>
      <c r="AZ59" s="78">
        <f t="shared" si="42"/>
        <v>12289.583333333332</v>
      </c>
      <c r="BA59" s="100" t="s">
        <v>205</v>
      </c>
      <c r="BB59" s="177"/>
      <c r="BC59" s="177">
        <v>1</v>
      </c>
      <c r="BD59" s="177"/>
      <c r="BE59" s="78">
        <f t="shared" si="23"/>
        <v>10618.199999999999</v>
      </c>
      <c r="BF59" s="43"/>
      <c r="BG59" s="43"/>
      <c r="BH59" s="43"/>
      <c r="BI59" s="76">
        <f t="shared" si="24"/>
        <v>0</v>
      </c>
      <c r="BJ59" s="76">
        <f t="shared" si="25"/>
        <v>30</v>
      </c>
      <c r="BK59" s="76">
        <f t="shared" si="26"/>
        <v>59837.981249999997</v>
      </c>
      <c r="BL59" s="101"/>
      <c r="BM59" s="101">
        <f t="shared" si="46"/>
        <v>0</v>
      </c>
      <c r="BN59" s="76">
        <f t="shared" si="33"/>
        <v>30</v>
      </c>
      <c r="BO59" s="76">
        <f t="shared" si="38"/>
        <v>79783.975000000006</v>
      </c>
      <c r="BP59" s="76"/>
      <c r="BQ59" s="101">
        <f t="shared" si="6"/>
        <v>0</v>
      </c>
      <c r="BR59" s="76">
        <f t="shared" si="27"/>
        <v>162529.73958333334</v>
      </c>
      <c r="BS59" s="76">
        <f t="shared" si="28"/>
        <v>182463.44375000001</v>
      </c>
      <c r="BT59" s="76">
        <f t="shared" si="29"/>
        <v>82745.764583333337</v>
      </c>
      <c r="BU59" s="76">
        <f t="shared" si="30"/>
        <v>119675.96250000001</v>
      </c>
      <c r="BV59" s="76">
        <f t="shared" si="31"/>
        <v>384885.1708333334</v>
      </c>
      <c r="BW59" s="173">
        <f t="shared" si="32"/>
        <v>4618622.0500000007</v>
      </c>
      <c r="BX59" s="3" t="s">
        <v>266</v>
      </c>
    </row>
    <row r="60" spans="1:77" s="3" customFormat="1" ht="14.25" customHeight="1" x14ac:dyDescent="0.3">
      <c r="A60" s="242">
        <v>37</v>
      </c>
      <c r="B60" s="48" t="s">
        <v>103</v>
      </c>
      <c r="C60" s="48" t="s">
        <v>104</v>
      </c>
      <c r="D60" s="43" t="s">
        <v>61</v>
      </c>
      <c r="E60" s="93" t="s">
        <v>105</v>
      </c>
      <c r="F60" s="86">
        <v>80</v>
      </c>
      <c r="G60" s="98">
        <v>43335</v>
      </c>
      <c r="H60" s="88">
        <v>45161</v>
      </c>
      <c r="I60" s="86" t="s">
        <v>182</v>
      </c>
      <c r="J60" s="43" t="s">
        <v>58</v>
      </c>
      <c r="K60" s="43" t="s">
        <v>64</v>
      </c>
      <c r="L60" s="89">
        <v>20</v>
      </c>
      <c r="M60" s="43">
        <v>5.32</v>
      </c>
      <c r="N60" s="75">
        <v>17697</v>
      </c>
      <c r="O60" s="76">
        <f t="shared" si="7"/>
        <v>94148.040000000008</v>
      </c>
      <c r="P60" s="43"/>
      <c r="Q60" s="43">
        <v>13</v>
      </c>
      <c r="R60" s="43"/>
      <c r="S60" s="43"/>
      <c r="T60" s="43"/>
      <c r="U60" s="43"/>
      <c r="V60" s="70">
        <f t="shared" si="39"/>
        <v>0</v>
      </c>
      <c r="W60" s="70">
        <f t="shared" si="39"/>
        <v>13</v>
      </c>
      <c r="X60" s="70">
        <f t="shared" si="39"/>
        <v>0</v>
      </c>
      <c r="Y60" s="76">
        <f t="shared" si="8"/>
        <v>0</v>
      </c>
      <c r="Z60" s="76">
        <f t="shared" si="9"/>
        <v>67995.806666666671</v>
      </c>
      <c r="AA60" s="76">
        <f t="shared" si="10"/>
        <v>0</v>
      </c>
      <c r="AB60" s="76">
        <f t="shared" si="11"/>
        <v>0</v>
      </c>
      <c r="AC60" s="76">
        <f t="shared" si="12"/>
        <v>0</v>
      </c>
      <c r="AD60" s="76">
        <f t="shared" si="13"/>
        <v>0</v>
      </c>
      <c r="AE60" s="76">
        <f t="shared" si="14"/>
        <v>67995.806666666671</v>
      </c>
      <c r="AF60" s="76">
        <f t="shared" si="15"/>
        <v>16998.951666666668</v>
      </c>
      <c r="AG60" s="76"/>
      <c r="AH60" s="76">
        <f t="shared" si="34"/>
        <v>0</v>
      </c>
      <c r="AI60" s="76">
        <f t="shared" si="18"/>
        <v>84994.758333333331</v>
      </c>
      <c r="AJ60" s="82"/>
      <c r="AK60" s="82"/>
      <c r="AL60" s="82"/>
      <c r="AM60" s="99"/>
      <c r="AN60" s="78">
        <f t="shared" si="19"/>
        <v>0</v>
      </c>
      <c r="AO60" s="99"/>
      <c r="AP60" s="78">
        <f t="shared" si="20"/>
        <v>0</v>
      </c>
      <c r="AQ60" s="78">
        <f t="shared" si="45"/>
        <v>0</v>
      </c>
      <c r="AR60" s="78">
        <f t="shared" si="40"/>
        <v>0</v>
      </c>
      <c r="AS60" s="99">
        <v>13</v>
      </c>
      <c r="AT60" s="78">
        <f t="shared" si="21"/>
        <v>6390.583333333333</v>
      </c>
      <c r="AU60" s="99"/>
      <c r="AV60" s="78">
        <f t="shared" si="22"/>
        <v>0</v>
      </c>
      <c r="AW60" s="77">
        <f t="shared" si="41"/>
        <v>13</v>
      </c>
      <c r="AX60" s="78">
        <f t="shared" si="41"/>
        <v>6390.583333333333</v>
      </c>
      <c r="AY60" s="77">
        <f t="shared" si="42"/>
        <v>13</v>
      </c>
      <c r="AZ60" s="78">
        <f t="shared" si="42"/>
        <v>6390.583333333333</v>
      </c>
      <c r="BA60" s="100"/>
      <c r="BB60" s="177"/>
      <c r="BC60" s="177"/>
      <c r="BD60" s="177"/>
      <c r="BE60" s="78">
        <f t="shared" si="23"/>
        <v>0</v>
      </c>
      <c r="BF60" s="43"/>
      <c r="BG60" s="43"/>
      <c r="BH60" s="43"/>
      <c r="BI60" s="76">
        <f t="shared" si="24"/>
        <v>0</v>
      </c>
      <c r="BJ60" s="76">
        <f t="shared" si="25"/>
        <v>13</v>
      </c>
      <c r="BK60" s="76">
        <f t="shared" si="26"/>
        <v>25498.427499999998</v>
      </c>
      <c r="BL60" s="101"/>
      <c r="BM60" s="101">
        <f t="shared" si="46"/>
        <v>0</v>
      </c>
      <c r="BN60" s="76">
        <f t="shared" si="33"/>
        <v>13</v>
      </c>
      <c r="BO60" s="76">
        <f t="shared" si="38"/>
        <v>33997.903333333335</v>
      </c>
      <c r="BP60" s="76"/>
      <c r="BQ60" s="101">
        <f t="shared" si="6"/>
        <v>0</v>
      </c>
      <c r="BR60" s="76">
        <f t="shared" si="27"/>
        <v>65886.914166666669</v>
      </c>
      <c r="BS60" s="76">
        <f t="shared" si="28"/>
        <v>67995.806666666671</v>
      </c>
      <c r="BT60" s="76">
        <f t="shared" si="29"/>
        <v>31889.01083333333</v>
      </c>
      <c r="BU60" s="76">
        <f t="shared" si="30"/>
        <v>50996.855000000003</v>
      </c>
      <c r="BV60" s="76">
        <f t="shared" si="31"/>
        <v>150881.67249999999</v>
      </c>
      <c r="BW60" s="173">
        <f t="shared" si="32"/>
        <v>1810580.0699999998</v>
      </c>
      <c r="BX60" s="3" t="s">
        <v>266</v>
      </c>
    </row>
    <row r="61" spans="1:77" s="3" customFormat="1" ht="14.25" customHeight="1" x14ac:dyDescent="0.3">
      <c r="A61" s="243">
        <v>38</v>
      </c>
      <c r="B61" s="48" t="s">
        <v>243</v>
      </c>
      <c r="C61" s="48" t="s">
        <v>284</v>
      </c>
      <c r="D61" s="43" t="s">
        <v>61</v>
      </c>
      <c r="E61" s="108" t="s">
        <v>211</v>
      </c>
      <c r="F61" s="97">
        <v>109</v>
      </c>
      <c r="G61" s="98">
        <v>44072</v>
      </c>
      <c r="H61" s="98">
        <v>44072</v>
      </c>
      <c r="I61" s="97" t="s">
        <v>159</v>
      </c>
      <c r="J61" s="43" t="s">
        <v>67</v>
      </c>
      <c r="K61" s="43" t="s">
        <v>68</v>
      </c>
      <c r="L61" s="89">
        <v>8</v>
      </c>
      <c r="M61" s="43">
        <v>4.74</v>
      </c>
      <c r="N61" s="75">
        <v>17697</v>
      </c>
      <c r="O61" s="76">
        <f t="shared" si="7"/>
        <v>83883.78</v>
      </c>
      <c r="P61" s="43"/>
      <c r="Q61" s="43"/>
      <c r="R61" s="43"/>
      <c r="S61" s="43"/>
      <c r="T61" s="43">
        <v>8</v>
      </c>
      <c r="U61" s="43"/>
      <c r="V61" s="70">
        <f t="shared" si="39"/>
        <v>0</v>
      </c>
      <c r="W61" s="70">
        <f t="shared" si="39"/>
        <v>8</v>
      </c>
      <c r="X61" s="70">
        <f t="shared" si="39"/>
        <v>0</v>
      </c>
      <c r="Y61" s="76">
        <f t="shared" si="8"/>
        <v>0</v>
      </c>
      <c r="Z61" s="76">
        <f t="shared" si="9"/>
        <v>0</v>
      </c>
      <c r="AA61" s="76">
        <f t="shared" si="10"/>
        <v>0</v>
      </c>
      <c r="AB61" s="76">
        <f t="shared" si="11"/>
        <v>0</v>
      </c>
      <c r="AC61" s="76">
        <f t="shared" si="12"/>
        <v>37281.68</v>
      </c>
      <c r="AD61" s="76">
        <f t="shared" si="13"/>
        <v>0</v>
      </c>
      <c r="AE61" s="76">
        <f t="shared" si="14"/>
        <v>37281.68</v>
      </c>
      <c r="AF61" s="76">
        <f t="shared" si="15"/>
        <v>9320.42</v>
      </c>
      <c r="AG61" s="76">
        <f t="shared" si="37"/>
        <v>4660.21</v>
      </c>
      <c r="AH61" s="76">
        <f t="shared" si="34"/>
        <v>1573.0666666666666</v>
      </c>
      <c r="AI61" s="76">
        <f t="shared" si="18"/>
        <v>52835.376666666663</v>
      </c>
      <c r="AJ61" s="82"/>
      <c r="AK61" s="82"/>
      <c r="AL61" s="82"/>
      <c r="AM61" s="99"/>
      <c r="AN61" s="78">
        <f t="shared" si="19"/>
        <v>0</v>
      </c>
      <c r="AO61" s="99"/>
      <c r="AP61" s="78">
        <f t="shared" si="20"/>
        <v>0</v>
      </c>
      <c r="AQ61" s="178">
        <f t="shared" si="45"/>
        <v>0</v>
      </c>
      <c r="AR61" s="78">
        <f t="shared" si="40"/>
        <v>0</v>
      </c>
      <c r="AS61" s="99"/>
      <c r="AT61" s="78">
        <f t="shared" si="21"/>
        <v>0</v>
      </c>
      <c r="AU61" s="99"/>
      <c r="AV61" s="78">
        <f t="shared" si="22"/>
        <v>0</v>
      </c>
      <c r="AW61" s="77">
        <f t="shared" si="41"/>
        <v>0</v>
      </c>
      <c r="AX61" s="78">
        <f t="shared" si="41"/>
        <v>0</v>
      </c>
      <c r="AY61" s="77">
        <f t="shared" si="42"/>
        <v>0</v>
      </c>
      <c r="AZ61" s="78">
        <f t="shared" si="42"/>
        <v>0</v>
      </c>
      <c r="BA61" s="100" t="s">
        <v>202</v>
      </c>
      <c r="BB61" s="100"/>
      <c r="BC61" s="100"/>
      <c r="BD61" s="100">
        <v>0.5</v>
      </c>
      <c r="BE61" s="78">
        <f t="shared" si="23"/>
        <v>5309.0999999999995</v>
      </c>
      <c r="BF61" s="43"/>
      <c r="BG61" s="43"/>
      <c r="BH61" s="43"/>
      <c r="BI61" s="76">
        <f t="shared" si="24"/>
        <v>0</v>
      </c>
      <c r="BJ61" s="76">
        <f t="shared" si="25"/>
        <v>8</v>
      </c>
      <c r="BK61" s="76">
        <f t="shared" si="26"/>
        <v>13980.63</v>
      </c>
      <c r="BL61" s="101"/>
      <c r="BM61" s="101">
        <f t="shared" si="46"/>
        <v>0</v>
      </c>
      <c r="BN61" s="76">
        <f t="shared" si="33"/>
        <v>8</v>
      </c>
      <c r="BO61" s="76">
        <f>(AE61+AF61)*30%</f>
        <v>13980.63</v>
      </c>
      <c r="BP61" s="101"/>
      <c r="BQ61" s="101">
        <f t="shared" si="6"/>
        <v>0</v>
      </c>
      <c r="BR61" s="76">
        <f t="shared" si="27"/>
        <v>33270.36</v>
      </c>
      <c r="BS61" s="76">
        <f t="shared" si="28"/>
        <v>43514.956666666665</v>
      </c>
      <c r="BT61" s="76">
        <f t="shared" si="29"/>
        <v>19289.73</v>
      </c>
      <c r="BU61" s="76">
        <f t="shared" si="30"/>
        <v>23301.05</v>
      </c>
      <c r="BV61" s="76">
        <f t="shared" si="31"/>
        <v>86105.736666666664</v>
      </c>
      <c r="BW61" s="173">
        <f t="shared" si="32"/>
        <v>1033268.84</v>
      </c>
      <c r="BX61" s="3" t="s">
        <v>271</v>
      </c>
    </row>
    <row r="62" spans="1:77" s="2" customFormat="1" ht="14.25" customHeight="1" x14ac:dyDescent="0.3">
      <c r="A62" s="242">
        <v>39</v>
      </c>
      <c r="B62" s="48" t="s">
        <v>243</v>
      </c>
      <c r="C62" s="48" t="s">
        <v>73</v>
      </c>
      <c r="D62" s="43" t="s">
        <v>61</v>
      </c>
      <c r="E62" s="93" t="s">
        <v>211</v>
      </c>
      <c r="F62" s="97"/>
      <c r="G62" s="98"/>
      <c r="H62" s="98"/>
      <c r="I62" s="97"/>
      <c r="J62" s="43" t="s">
        <v>65</v>
      </c>
      <c r="K62" s="43" t="s">
        <v>62</v>
      </c>
      <c r="L62" s="89">
        <v>8</v>
      </c>
      <c r="M62" s="43">
        <v>4.33</v>
      </c>
      <c r="N62" s="75">
        <v>17697</v>
      </c>
      <c r="O62" s="76">
        <f t="shared" si="7"/>
        <v>76628.009999999995</v>
      </c>
      <c r="P62" s="43"/>
      <c r="Q62" s="43">
        <v>6</v>
      </c>
      <c r="R62" s="43">
        <v>10</v>
      </c>
      <c r="S62" s="43"/>
      <c r="T62" s="43">
        <v>3</v>
      </c>
      <c r="U62" s="43"/>
      <c r="V62" s="70">
        <f t="shared" si="39"/>
        <v>0</v>
      </c>
      <c r="W62" s="70">
        <f t="shared" si="39"/>
        <v>9</v>
      </c>
      <c r="X62" s="70">
        <f t="shared" si="39"/>
        <v>10</v>
      </c>
      <c r="Y62" s="76">
        <f t="shared" si="8"/>
        <v>0</v>
      </c>
      <c r="Z62" s="76">
        <f t="shared" si="9"/>
        <v>25542.67</v>
      </c>
      <c r="AA62" s="76">
        <f t="shared" si="10"/>
        <v>42571.116666666669</v>
      </c>
      <c r="AB62" s="76">
        <f t="shared" si="11"/>
        <v>0</v>
      </c>
      <c r="AC62" s="76">
        <f t="shared" si="12"/>
        <v>12771.334999999999</v>
      </c>
      <c r="AD62" s="76">
        <f t="shared" si="13"/>
        <v>0</v>
      </c>
      <c r="AE62" s="76">
        <f t="shared" si="14"/>
        <v>80885.121666666673</v>
      </c>
      <c r="AF62" s="76">
        <f t="shared" si="15"/>
        <v>20221.280416666668</v>
      </c>
      <c r="AG62" s="76">
        <f t="shared" si="37"/>
        <v>10110.640208333336</v>
      </c>
      <c r="AH62" s="76">
        <f t="shared" si="34"/>
        <v>589.9</v>
      </c>
      <c r="AI62" s="76">
        <f t="shared" si="18"/>
        <v>111806.94229166668</v>
      </c>
      <c r="AJ62" s="82"/>
      <c r="AK62" s="82"/>
      <c r="AL62" s="82"/>
      <c r="AM62" s="99"/>
      <c r="AN62" s="78">
        <f t="shared" si="19"/>
        <v>0</v>
      </c>
      <c r="AO62" s="99"/>
      <c r="AP62" s="78">
        <f t="shared" si="20"/>
        <v>0</v>
      </c>
      <c r="AQ62" s="78">
        <f t="shared" si="45"/>
        <v>0</v>
      </c>
      <c r="AR62" s="78">
        <f t="shared" si="40"/>
        <v>0</v>
      </c>
      <c r="AS62" s="99"/>
      <c r="AT62" s="78">
        <f t="shared" si="21"/>
        <v>0</v>
      </c>
      <c r="AU62" s="99"/>
      <c r="AV62" s="78">
        <f t="shared" si="22"/>
        <v>0</v>
      </c>
      <c r="AW62" s="77">
        <f t="shared" si="41"/>
        <v>0</v>
      </c>
      <c r="AX62" s="78">
        <f t="shared" si="41"/>
        <v>0</v>
      </c>
      <c r="AY62" s="77">
        <f t="shared" si="42"/>
        <v>0</v>
      </c>
      <c r="AZ62" s="78">
        <f t="shared" si="42"/>
        <v>0</v>
      </c>
      <c r="BA62" s="100"/>
      <c r="BB62" s="100"/>
      <c r="BC62" s="100"/>
      <c r="BD62" s="100"/>
      <c r="BE62" s="78">
        <f t="shared" si="23"/>
        <v>0</v>
      </c>
      <c r="BF62" s="43"/>
      <c r="BG62" s="43"/>
      <c r="BH62" s="43"/>
      <c r="BI62" s="76">
        <f t="shared" si="24"/>
        <v>0</v>
      </c>
      <c r="BJ62" s="76">
        <f t="shared" si="25"/>
        <v>19</v>
      </c>
      <c r="BK62" s="76">
        <f t="shared" si="26"/>
        <v>30331.920625000002</v>
      </c>
      <c r="BL62" s="101"/>
      <c r="BM62" s="101">
        <f t="shared" si="46"/>
        <v>0</v>
      </c>
      <c r="BN62" s="76"/>
      <c r="BO62" s="76"/>
      <c r="BP62" s="101"/>
      <c r="BQ62" s="101">
        <f t="shared" si="6"/>
        <v>0</v>
      </c>
      <c r="BR62" s="76">
        <f t="shared" si="27"/>
        <v>30331.920625000002</v>
      </c>
      <c r="BS62" s="76">
        <f t="shared" si="28"/>
        <v>91585.661875000005</v>
      </c>
      <c r="BT62" s="76">
        <f t="shared" si="29"/>
        <v>30331.920625000002</v>
      </c>
      <c r="BU62" s="76">
        <f t="shared" si="30"/>
        <v>20221.280416666668</v>
      </c>
      <c r="BV62" s="76">
        <f t="shared" si="31"/>
        <v>142138.86291666669</v>
      </c>
      <c r="BW62" s="173">
        <f t="shared" si="32"/>
        <v>1705666.3550000004</v>
      </c>
    </row>
    <row r="63" spans="1:77" s="2" customFormat="1" ht="14.25" customHeight="1" x14ac:dyDescent="0.3">
      <c r="A63" s="243">
        <v>40</v>
      </c>
      <c r="B63" s="48" t="s">
        <v>120</v>
      </c>
      <c r="C63" s="69" t="s">
        <v>106</v>
      </c>
      <c r="D63" s="70" t="s">
        <v>61</v>
      </c>
      <c r="E63" s="75" t="s">
        <v>283</v>
      </c>
      <c r="F63" s="69">
        <v>59</v>
      </c>
      <c r="G63" s="148" t="s">
        <v>217</v>
      </c>
      <c r="H63" s="148">
        <v>44727</v>
      </c>
      <c r="I63" s="69" t="s">
        <v>106</v>
      </c>
      <c r="J63" s="70">
        <v>2</v>
      </c>
      <c r="K63" s="43" t="s">
        <v>68</v>
      </c>
      <c r="L63" s="74">
        <v>11</v>
      </c>
      <c r="M63" s="70">
        <v>4.8099999999999996</v>
      </c>
      <c r="N63" s="75">
        <v>17697</v>
      </c>
      <c r="O63" s="76">
        <f t="shared" si="7"/>
        <v>85122.569999999992</v>
      </c>
      <c r="P63" s="43"/>
      <c r="Q63" s="43">
        <v>6</v>
      </c>
      <c r="R63" s="43">
        <v>4</v>
      </c>
      <c r="S63" s="43"/>
      <c r="T63" s="43">
        <v>6</v>
      </c>
      <c r="U63" s="43"/>
      <c r="V63" s="70">
        <f t="shared" si="39"/>
        <v>0</v>
      </c>
      <c r="W63" s="70">
        <f t="shared" si="39"/>
        <v>12</v>
      </c>
      <c r="X63" s="70">
        <f t="shared" si="39"/>
        <v>4</v>
      </c>
      <c r="Y63" s="76">
        <f t="shared" si="8"/>
        <v>0</v>
      </c>
      <c r="Z63" s="76">
        <f t="shared" si="9"/>
        <v>28374.189999999995</v>
      </c>
      <c r="AA63" s="76">
        <f t="shared" si="10"/>
        <v>18916.126666666663</v>
      </c>
      <c r="AB63" s="76">
        <f t="shared" si="11"/>
        <v>0</v>
      </c>
      <c r="AC63" s="76">
        <f t="shared" si="12"/>
        <v>28374.189999999995</v>
      </c>
      <c r="AD63" s="76">
        <f t="shared" si="13"/>
        <v>0</v>
      </c>
      <c r="AE63" s="76">
        <f t="shared" si="14"/>
        <v>75664.506666666653</v>
      </c>
      <c r="AF63" s="76">
        <f t="shared" si="15"/>
        <v>18916.126666666663</v>
      </c>
      <c r="AG63" s="76">
        <f t="shared" si="37"/>
        <v>9458.0633333333317</v>
      </c>
      <c r="AH63" s="76">
        <f t="shared" si="34"/>
        <v>1179.8</v>
      </c>
      <c r="AI63" s="76">
        <f t="shared" si="18"/>
        <v>105218.49666666664</v>
      </c>
      <c r="AJ63" s="82"/>
      <c r="AK63" s="82"/>
      <c r="AL63" s="82"/>
      <c r="AM63" s="99"/>
      <c r="AN63" s="78">
        <f t="shared" si="19"/>
        <v>0</v>
      </c>
      <c r="AO63" s="99"/>
      <c r="AP63" s="78">
        <f t="shared" si="20"/>
        <v>0</v>
      </c>
      <c r="AQ63" s="78">
        <f t="shared" si="45"/>
        <v>0</v>
      </c>
      <c r="AR63" s="78">
        <f t="shared" si="40"/>
        <v>0</v>
      </c>
      <c r="AS63" s="99"/>
      <c r="AT63" s="78">
        <f t="shared" si="21"/>
        <v>0</v>
      </c>
      <c r="AU63" s="99">
        <v>13</v>
      </c>
      <c r="AV63" s="78">
        <f t="shared" si="22"/>
        <v>5112.4666666666672</v>
      </c>
      <c r="AW63" s="77">
        <f t="shared" si="41"/>
        <v>13</v>
      </c>
      <c r="AX63" s="78">
        <f t="shared" si="41"/>
        <v>5112.4666666666672</v>
      </c>
      <c r="AY63" s="77">
        <f t="shared" si="42"/>
        <v>13</v>
      </c>
      <c r="AZ63" s="78">
        <f t="shared" si="42"/>
        <v>5112.4666666666672</v>
      </c>
      <c r="BA63" s="100"/>
      <c r="BB63" s="177"/>
      <c r="BC63" s="100"/>
      <c r="BD63" s="177"/>
      <c r="BE63" s="78">
        <f t="shared" si="23"/>
        <v>0</v>
      </c>
      <c r="BF63" s="43"/>
      <c r="BG63" s="43"/>
      <c r="BH63" s="43"/>
      <c r="BI63" s="76">
        <f t="shared" si="24"/>
        <v>0</v>
      </c>
      <c r="BJ63" s="76">
        <f t="shared" si="25"/>
        <v>16</v>
      </c>
      <c r="BK63" s="76">
        <f t="shared" si="26"/>
        <v>28374.189999999995</v>
      </c>
      <c r="BL63" s="101"/>
      <c r="BM63" s="101">
        <v>35394</v>
      </c>
      <c r="BN63" s="76"/>
      <c r="BO63" s="76"/>
      <c r="BP63" s="101"/>
      <c r="BQ63" s="101">
        <f t="shared" si="6"/>
        <v>0</v>
      </c>
      <c r="BR63" s="76">
        <f t="shared" si="27"/>
        <v>68880.656666666662</v>
      </c>
      <c r="BS63" s="76">
        <f t="shared" si="28"/>
        <v>86302.369999999981</v>
      </c>
      <c r="BT63" s="76">
        <f t="shared" si="29"/>
        <v>68880.656666666662</v>
      </c>
      <c r="BU63" s="76">
        <f t="shared" si="30"/>
        <v>18916.126666666663</v>
      </c>
      <c r="BV63" s="76">
        <f t="shared" si="31"/>
        <v>174099.15333333332</v>
      </c>
      <c r="BW63" s="173">
        <f t="shared" si="32"/>
        <v>2089189.8399999999</v>
      </c>
      <c r="BX63" s="2" t="s">
        <v>348</v>
      </c>
    </row>
    <row r="64" spans="1:77" s="2" customFormat="1" ht="14.25" customHeight="1" x14ac:dyDescent="0.3">
      <c r="A64" s="242">
        <v>41</v>
      </c>
      <c r="B64" s="48" t="s">
        <v>136</v>
      </c>
      <c r="C64" s="48" t="s">
        <v>63</v>
      </c>
      <c r="D64" s="43" t="s">
        <v>61</v>
      </c>
      <c r="E64" s="108" t="s">
        <v>165</v>
      </c>
      <c r="F64" s="48">
        <v>64</v>
      </c>
      <c r="G64" s="111">
        <v>42901</v>
      </c>
      <c r="H64" s="111">
        <v>44727</v>
      </c>
      <c r="I64" s="48" t="s">
        <v>63</v>
      </c>
      <c r="J64" s="43" t="s">
        <v>296</v>
      </c>
      <c r="K64" s="43" t="s">
        <v>353</v>
      </c>
      <c r="L64" s="89">
        <v>18</v>
      </c>
      <c r="M64" s="43">
        <v>4.99</v>
      </c>
      <c r="N64" s="75">
        <v>17697</v>
      </c>
      <c r="O64" s="76">
        <f t="shared" si="7"/>
        <v>88308.03</v>
      </c>
      <c r="P64" s="43">
        <v>6</v>
      </c>
      <c r="Q64" s="43">
        <v>2</v>
      </c>
      <c r="R64" s="43"/>
      <c r="S64" s="43">
        <v>5</v>
      </c>
      <c r="T64" s="43">
        <v>1</v>
      </c>
      <c r="U64" s="43"/>
      <c r="V64" s="70">
        <f t="shared" si="39"/>
        <v>11</v>
      </c>
      <c r="W64" s="70">
        <f t="shared" si="39"/>
        <v>3</v>
      </c>
      <c r="X64" s="70">
        <f t="shared" si="39"/>
        <v>0</v>
      </c>
      <c r="Y64" s="76">
        <f t="shared" si="8"/>
        <v>29436.010000000002</v>
      </c>
      <c r="Z64" s="76">
        <f t="shared" si="9"/>
        <v>9812.003333333334</v>
      </c>
      <c r="AA64" s="76">
        <f t="shared" si="10"/>
        <v>0</v>
      </c>
      <c r="AB64" s="76">
        <f t="shared" si="11"/>
        <v>24530.008333333335</v>
      </c>
      <c r="AC64" s="76">
        <f t="shared" si="12"/>
        <v>4906.001666666667</v>
      </c>
      <c r="AD64" s="76">
        <f t="shared" si="13"/>
        <v>0</v>
      </c>
      <c r="AE64" s="76">
        <f t="shared" si="14"/>
        <v>68684.023333333331</v>
      </c>
      <c r="AF64" s="76">
        <f t="shared" si="15"/>
        <v>17171.005833333333</v>
      </c>
      <c r="AG64" s="76"/>
      <c r="AH64" s="76">
        <f t="shared" si="34"/>
        <v>1179.8</v>
      </c>
      <c r="AI64" s="76">
        <f t="shared" si="18"/>
        <v>87034.829166666663</v>
      </c>
      <c r="AJ64" s="82"/>
      <c r="AK64" s="82"/>
      <c r="AL64" s="82"/>
      <c r="AM64" s="99"/>
      <c r="AN64" s="78">
        <f t="shared" si="19"/>
        <v>0</v>
      </c>
      <c r="AO64" s="99"/>
      <c r="AP64" s="78">
        <f t="shared" si="20"/>
        <v>0</v>
      </c>
      <c r="AQ64" s="78">
        <f t="shared" si="45"/>
        <v>0</v>
      </c>
      <c r="AR64" s="78">
        <f t="shared" si="40"/>
        <v>0</v>
      </c>
      <c r="AS64" s="99"/>
      <c r="AT64" s="78">
        <f t="shared" si="21"/>
        <v>0</v>
      </c>
      <c r="AU64" s="99"/>
      <c r="AV64" s="78">
        <f t="shared" si="22"/>
        <v>0</v>
      </c>
      <c r="AW64" s="77">
        <f t="shared" si="41"/>
        <v>0</v>
      </c>
      <c r="AX64" s="78">
        <f t="shared" si="41"/>
        <v>0</v>
      </c>
      <c r="AY64" s="77">
        <f t="shared" si="42"/>
        <v>0</v>
      </c>
      <c r="AZ64" s="78">
        <f t="shared" si="42"/>
        <v>0</v>
      </c>
      <c r="BA64" s="100"/>
      <c r="BB64" s="100"/>
      <c r="BC64" s="100"/>
      <c r="BD64" s="100"/>
      <c r="BE64" s="78">
        <f t="shared" si="23"/>
        <v>0</v>
      </c>
      <c r="BF64" s="43"/>
      <c r="BG64" s="43"/>
      <c r="BH64" s="43"/>
      <c r="BI64" s="76">
        <f t="shared" si="24"/>
        <v>0</v>
      </c>
      <c r="BJ64" s="76">
        <f t="shared" si="25"/>
        <v>14</v>
      </c>
      <c r="BK64" s="76">
        <f t="shared" si="26"/>
        <v>25756.508750000001</v>
      </c>
      <c r="BL64" s="101"/>
      <c r="BM64" s="101">
        <f t="shared" ref="BM64:BM72" si="47">(O64/18*BL64)*30%</f>
        <v>0</v>
      </c>
      <c r="BN64" s="76"/>
      <c r="BO64" s="76"/>
      <c r="BP64" s="101">
        <v>2</v>
      </c>
      <c r="BQ64" s="101">
        <f t="shared" si="6"/>
        <v>786.55555555555554</v>
      </c>
      <c r="BR64" s="76">
        <f t="shared" si="27"/>
        <v>26543.064305555556</v>
      </c>
      <c r="BS64" s="76">
        <f t="shared" si="28"/>
        <v>70650.378888888896</v>
      </c>
      <c r="BT64" s="76">
        <f t="shared" si="29"/>
        <v>25756.508750000001</v>
      </c>
      <c r="BU64" s="76">
        <f t="shared" si="30"/>
        <v>17171.005833333333</v>
      </c>
      <c r="BV64" s="76">
        <f t="shared" si="31"/>
        <v>113577.89347222222</v>
      </c>
      <c r="BW64" s="173">
        <f t="shared" si="32"/>
        <v>1362934.7216666667</v>
      </c>
    </row>
    <row r="65" spans="1:77" s="3" customFormat="1" ht="14.25" customHeight="1" x14ac:dyDescent="0.3">
      <c r="A65" s="243">
        <v>42</v>
      </c>
      <c r="B65" s="48" t="s">
        <v>107</v>
      </c>
      <c r="C65" s="48" t="s">
        <v>312</v>
      </c>
      <c r="D65" s="43" t="s">
        <v>108</v>
      </c>
      <c r="E65" s="93" t="s">
        <v>109</v>
      </c>
      <c r="F65" s="86">
        <v>74</v>
      </c>
      <c r="G65" s="87">
        <v>43207</v>
      </c>
      <c r="H65" s="104" t="s">
        <v>272</v>
      </c>
      <c r="I65" s="86" t="s">
        <v>190</v>
      </c>
      <c r="J65" s="43" t="s">
        <v>58</v>
      </c>
      <c r="K65" s="43" t="s">
        <v>116</v>
      </c>
      <c r="L65" s="89">
        <v>37</v>
      </c>
      <c r="M65" s="43">
        <v>4.5199999999999996</v>
      </c>
      <c r="N65" s="75">
        <v>17697</v>
      </c>
      <c r="O65" s="76">
        <f t="shared" si="7"/>
        <v>79990.439999999988</v>
      </c>
      <c r="P65" s="43"/>
      <c r="Q65" s="43"/>
      <c r="R65" s="43">
        <v>4</v>
      </c>
      <c r="S65" s="43"/>
      <c r="T65" s="43"/>
      <c r="U65" s="43"/>
      <c r="V65" s="70">
        <f t="shared" si="39"/>
        <v>0</v>
      </c>
      <c r="W65" s="70">
        <f t="shared" si="39"/>
        <v>0</v>
      </c>
      <c r="X65" s="70">
        <f t="shared" si="39"/>
        <v>4</v>
      </c>
      <c r="Y65" s="76">
        <f t="shared" si="8"/>
        <v>0</v>
      </c>
      <c r="Z65" s="76">
        <f t="shared" si="9"/>
        <v>0</v>
      </c>
      <c r="AA65" s="76">
        <f t="shared" si="10"/>
        <v>17775.653333333332</v>
      </c>
      <c r="AB65" s="76">
        <f t="shared" si="11"/>
        <v>0</v>
      </c>
      <c r="AC65" s="76">
        <f t="shared" si="12"/>
        <v>0</v>
      </c>
      <c r="AD65" s="76">
        <f t="shared" si="13"/>
        <v>0</v>
      </c>
      <c r="AE65" s="76">
        <f t="shared" si="14"/>
        <v>17775.653333333332</v>
      </c>
      <c r="AF65" s="76">
        <f t="shared" si="15"/>
        <v>4443.913333333333</v>
      </c>
      <c r="AG65" s="76">
        <f t="shared" si="37"/>
        <v>2221.9566666666665</v>
      </c>
      <c r="AH65" s="76">
        <f t="shared" si="34"/>
        <v>0</v>
      </c>
      <c r="AI65" s="76">
        <f t="shared" si="18"/>
        <v>24441.523333333331</v>
      </c>
      <c r="AJ65" s="82"/>
      <c r="AK65" s="82"/>
      <c r="AL65" s="82"/>
      <c r="AM65" s="99"/>
      <c r="AN65" s="78">
        <f t="shared" si="19"/>
        <v>0</v>
      </c>
      <c r="AO65" s="99"/>
      <c r="AP65" s="78">
        <f t="shared" si="20"/>
        <v>0</v>
      </c>
      <c r="AQ65" s="78">
        <f t="shared" si="45"/>
        <v>0</v>
      </c>
      <c r="AR65" s="78">
        <f t="shared" si="40"/>
        <v>0</v>
      </c>
      <c r="AS65" s="99"/>
      <c r="AT65" s="78">
        <f t="shared" si="21"/>
        <v>0</v>
      </c>
      <c r="AU65" s="99"/>
      <c r="AV65" s="78">
        <f t="shared" si="22"/>
        <v>0</v>
      </c>
      <c r="AW65" s="77">
        <f t="shared" si="41"/>
        <v>0</v>
      </c>
      <c r="AX65" s="78">
        <f t="shared" si="41"/>
        <v>0</v>
      </c>
      <c r="AY65" s="77">
        <f t="shared" si="42"/>
        <v>0</v>
      </c>
      <c r="AZ65" s="78">
        <f t="shared" si="42"/>
        <v>0</v>
      </c>
      <c r="BA65" s="100" t="s">
        <v>194</v>
      </c>
      <c r="BB65" s="177"/>
      <c r="BC65" s="177">
        <v>1</v>
      </c>
      <c r="BD65" s="177"/>
      <c r="BE65" s="78">
        <f t="shared" si="23"/>
        <v>10618.199999999999</v>
      </c>
      <c r="BF65" s="43"/>
      <c r="BG65" s="43"/>
      <c r="BH65" s="43"/>
      <c r="BI65" s="76">
        <f t="shared" si="24"/>
        <v>0</v>
      </c>
      <c r="BJ65" s="76">
        <f t="shared" si="25"/>
        <v>4</v>
      </c>
      <c r="BK65" s="76">
        <f t="shared" si="26"/>
        <v>6665.87</v>
      </c>
      <c r="BL65" s="101"/>
      <c r="BM65" s="101">
        <f t="shared" si="47"/>
        <v>0</v>
      </c>
      <c r="BN65" s="76">
        <f t="shared" si="33"/>
        <v>4</v>
      </c>
      <c r="BO65" s="76">
        <f t="shared" si="38"/>
        <v>8887.8266666666659</v>
      </c>
      <c r="BP65" s="76"/>
      <c r="BQ65" s="101">
        <f t="shared" si="6"/>
        <v>0</v>
      </c>
      <c r="BR65" s="76">
        <f t="shared" si="27"/>
        <v>26171.896666666667</v>
      </c>
      <c r="BS65" s="76">
        <f t="shared" si="28"/>
        <v>19997.609999999997</v>
      </c>
      <c r="BT65" s="76">
        <f t="shared" si="29"/>
        <v>17284.07</v>
      </c>
      <c r="BU65" s="76">
        <f t="shared" si="30"/>
        <v>13331.739999999998</v>
      </c>
      <c r="BV65" s="76">
        <f t="shared" si="31"/>
        <v>50613.42</v>
      </c>
      <c r="BW65" s="173">
        <f t="shared" si="32"/>
        <v>607361.04</v>
      </c>
      <c r="BX65" s="3" t="s">
        <v>266</v>
      </c>
    </row>
    <row r="66" spans="1:77" s="3" customFormat="1" ht="14.25" customHeight="1" x14ac:dyDescent="0.3">
      <c r="A66" s="242">
        <v>43</v>
      </c>
      <c r="B66" s="48" t="s">
        <v>107</v>
      </c>
      <c r="C66" s="48" t="s">
        <v>284</v>
      </c>
      <c r="D66" s="43" t="s">
        <v>108</v>
      </c>
      <c r="E66" s="93" t="s">
        <v>109</v>
      </c>
      <c r="F66" s="86">
        <v>74</v>
      </c>
      <c r="G66" s="87">
        <v>43207</v>
      </c>
      <c r="H66" s="104" t="s">
        <v>272</v>
      </c>
      <c r="I66" s="86" t="s">
        <v>190</v>
      </c>
      <c r="J66" s="43" t="s">
        <v>58</v>
      </c>
      <c r="K66" s="43" t="s">
        <v>116</v>
      </c>
      <c r="L66" s="89">
        <v>36.04</v>
      </c>
      <c r="M66" s="43">
        <v>4.5199999999999996</v>
      </c>
      <c r="N66" s="75">
        <v>17697</v>
      </c>
      <c r="O66" s="76">
        <f t="shared" si="7"/>
        <v>79990.439999999988</v>
      </c>
      <c r="P66" s="43"/>
      <c r="Q66" s="43">
        <v>9</v>
      </c>
      <c r="R66" s="43"/>
      <c r="S66" s="43"/>
      <c r="T66" s="43">
        <v>6</v>
      </c>
      <c r="U66" s="43"/>
      <c r="V66" s="70">
        <f t="shared" si="39"/>
        <v>0</v>
      </c>
      <c r="W66" s="70">
        <f t="shared" si="39"/>
        <v>15</v>
      </c>
      <c r="X66" s="70">
        <f t="shared" si="39"/>
        <v>0</v>
      </c>
      <c r="Y66" s="76">
        <f t="shared" si="8"/>
        <v>0</v>
      </c>
      <c r="Z66" s="76">
        <f t="shared" si="9"/>
        <v>39995.219999999994</v>
      </c>
      <c r="AA66" s="76">
        <f t="shared" si="10"/>
        <v>0</v>
      </c>
      <c r="AB66" s="76">
        <f t="shared" si="11"/>
        <v>0</v>
      </c>
      <c r="AC66" s="76">
        <f t="shared" si="12"/>
        <v>26663.479999999996</v>
      </c>
      <c r="AD66" s="76">
        <f t="shared" si="13"/>
        <v>0</v>
      </c>
      <c r="AE66" s="76">
        <f t="shared" si="14"/>
        <v>66658.699999999983</v>
      </c>
      <c r="AF66" s="76">
        <f t="shared" si="15"/>
        <v>16664.674999999996</v>
      </c>
      <c r="AG66" s="76">
        <f t="shared" si="37"/>
        <v>8332.3374999999978</v>
      </c>
      <c r="AH66" s="76">
        <f t="shared" si="34"/>
        <v>1179.8</v>
      </c>
      <c r="AI66" s="76">
        <f t="shared" si="18"/>
        <v>92835.512499999983</v>
      </c>
      <c r="AJ66" s="82"/>
      <c r="AK66" s="82"/>
      <c r="AL66" s="82"/>
      <c r="AM66" s="99"/>
      <c r="AN66" s="78">
        <f t="shared" si="19"/>
        <v>0</v>
      </c>
      <c r="AO66" s="99"/>
      <c r="AP66" s="78">
        <f t="shared" si="20"/>
        <v>0</v>
      </c>
      <c r="AQ66" s="78">
        <f t="shared" si="45"/>
        <v>0</v>
      </c>
      <c r="AR66" s="78">
        <f t="shared" si="40"/>
        <v>0</v>
      </c>
      <c r="AS66" s="99"/>
      <c r="AT66" s="78">
        <f t="shared" si="21"/>
        <v>0</v>
      </c>
      <c r="AU66" s="99"/>
      <c r="AV66" s="78">
        <f t="shared" si="22"/>
        <v>0</v>
      </c>
      <c r="AW66" s="77">
        <f t="shared" si="41"/>
        <v>0</v>
      </c>
      <c r="AX66" s="78">
        <f t="shared" si="41"/>
        <v>0</v>
      </c>
      <c r="AY66" s="77">
        <f t="shared" si="42"/>
        <v>0</v>
      </c>
      <c r="AZ66" s="78">
        <f t="shared" si="42"/>
        <v>0</v>
      </c>
      <c r="BA66" s="100"/>
      <c r="BB66" s="177"/>
      <c r="BC66" s="177"/>
      <c r="BD66" s="177"/>
      <c r="BE66" s="78">
        <f t="shared" si="23"/>
        <v>0</v>
      </c>
      <c r="BF66" s="43"/>
      <c r="BG66" s="43"/>
      <c r="BH66" s="43"/>
      <c r="BI66" s="76">
        <f t="shared" si="24"/>
        <v>0</v>
      </c>
      <c r="BJ66" s="76">
        <f t="shared" si="25"/>
        <v>15</v>
      </c>
      <c r="BK66" s="76">
        <f t="shared" si="26"/>
        <v>24997.012500000001</v>
      </c>
      <c r="BL66" s="101"/>
      <c r="BM66" s="101">
        <f t="shared" si="47"/>
        <v>0</v>
      </c>
      <c r="BN66" s="76">
        <f t="shared" si="33"/>
        <v>15</v>
      </c>
      <c r="BO66" s="76">
        <f t="shared" si="38"/>
        <v>33329.349999999991</v>
      </c>
      <c r="BP66" s="76"/>
      <c r="BQ66" s="101">
        <f t="shared" si="6"/>
        <v>0</v>
      </c>
      <c r="BR66" s="76">
        <f t="shared" si="27"/>
        <v>58326.362499999988</v>
      </c>
      <c r="BS66" s="76">
        <f t="shared" si="28"/>
        <v>76170.83749999998</v>
      </c>
      <c r="BT66" s="76">
        <f t="shared" si="29"/>
        <v>24997.012500000001</v>
      </c>
      <c r="BU66" s="76">
        <f t="shared" si="30"/>
        <v>49994.024999999987</v>
      </c>
      <c r="BV66" s="76">
        <f t="shared" si="31"/>
        <v>151161.87499999997</v>
      </c>
      <c r="BW66" s="173">
        <f t="shared" si="32"/>
        <v>1813942.4999999995</v>
      </c>
      <c r="BX66" s="3" t="s">
        <v>266</v>
      </c>
    </row>
    <row r="67" spans="1:77" s="3" customFormat="1" ht="14.25" customHeight="1" x14ac:dyDescent="0.3">
      <c r="A67" s="243">
        <v>44</v>
      </c>
      <c r="B67" s="48" t="s">
        <v>107</v>
      </c>
      <c r="C67" s="48" t="s">
        <v>430</v>
      </c>
      <c r="D67" s="43" t="s">
        <v>108</v>
      </c>
      <c r="E67" s="93" t="s">
        <v>109</v>
      </c>
      <c r="F67" s="86">
        <v>74</v>
      </c>
      <c r="G67" s="87">
        <v>43207</v>
      </c>
      <c r="H67" s="104" t="s">
        <v>272</v>
      </c>
      <c r="I67" s="86" t="s">
        <v>190</v>
      </c>
      <c r="J67" s="43" t="s">
        <v>58</v>
      </c>
      <c r="K67" s="43" t="s">
        <v>116</v>
      </c>
      <c r="L67" s="89">
        <v>36.04</v>
      </c>
      <c r="M67" s="43">
        <v>4.5199999999999996</v>
      </c>
      <c r="N67" s="75">
        <v>17697</v>
      </c>
      <c r="O67" s="76">
        <f t="shared" si="7"/>
        <v>79990.439999999988</v>
      </c>
      <c r="P67" s="43"/>
      <c r="Q67" s="43"/>
      <c r="R67" s="43">
        <v>2</v>
      </c>
      <c r="S67" s="43"/>
      <c r="T67" s="43"/>
      <c r="U67" s="43"/>
      <c r="V67" s="70">
        <f t="shared" si="39"/>
        <v>0</v>
      </c>
      <c r="W67" s="70">
        <f t="shared" si="39"/>
        <v>0</v>
      </c>
      <c r="X67" s="70">
        <f t="shared" si="39"/>
        <v>2</v>
      </c>
      <c r="Y67" s="76">
        <f t="shared" si="8"/>
        <v>0</v>
      </c>
      <c r="Z67" s="76">
        <f t="shared" si="9"/>
        <v>0</v>
      </c>
      <c r="AA67" s="76">
        <f t="shared" si="10"/>
        <v>8887.8266666666659</v>
      </c>
      <c r="AB67" s="76">
        <f t="shared" si="11"/>
        <v>0</v>
      </c>
      <c r="AC67" s="76">
        <f t="shared" si="12"/>
        <v>0</v>
      </c>
      <c r="AD67" s="76">
        <f t="shared" si="13"/>
        <v>0</v>
      </c>
      <c r="AE67" s="76">
        <f t="shared" si="14"/>
        <v>8887.8266666666659</v>
      </c>
      <c r="AF67" s="76">
        <f t="shared" si="15"/>
        <v>2221.9566666666665</v>
      </c>
      <c r="AG67" s="76">
        <f t="shared" si="37"/>
        <v>1110.9783333333332</v>
      </c>
      <c r="AH67" s="76">
        <f t="shared" si="34"/>
        <v>0</v>
      </c>
      <c r="AI67" s="76">
        <f t="shared" si="18"/>
        <v>12220.761666666665</v>
      </c>
      <c r="AJ67" s="82"/>
      <c r="AK67" s="82"/>
      <c r="AL67" s="82"/>
      <c r="AM67" s="99"/>
      <c r="AN67" s="78">
        <f t="shared" si="19"/>
        <v>0</v>
      </c>
      <c r="AO67" s="99"/>
      <c r="AP67" s="78">
        <f t="shared" si="20"/>
        <v>0</v>
      </c>
      <c r="AQ67" s="78">
        <f t="shared" si="45"/>
        <v>0</v>
      </c>
      <c r="AR67" s="78">
        <f t="shared" si="40"/>
        <v>0</v>
      </c>
      <c r="AS67" s="99"/>
      <c r="AT67" s="78">
        <f t="shared" si="21"/>
        <v>0</v>
      </c>
      <c r="AU67" s="99"/>
      <c r="AV67" s="78">
        <f t="shared" si="22"/>
        <v>0</v>
      </c>
      <c r="AW67" s="77">
        <f t="shared" si="41"/>
        <v>0</v>
      </c>
      <c r="AX67" s="78">
        <f t="shared" si="41"/>
        <v>0</v>
      </c>
      <c r="AY67" s="77">
        <f t="shared" si="42"/>
        <v>0</v>
      </c>
      <c r="AZ67" s="78">
        <f t="shared" si="42"/>
        <v>0</v>
      </c>
      <c r="BA67" s="100"/>
      <c r="BB67" s="177"/>
      <c r="BC67" s="177"/>
      <c r="BD67" s="177"/>
      <c r="BE67" s="78">
        <f t="shared" si="23"/>
        <v>0</v>
      </c>
      <c r="BF67" s="43"/>
      <c r="BG67" s="43"/>
      <c r="BH67" s="43"/>
      <c r="BI67" s="76">
        <f t="shared" si="24"/>
        <v>0</v>
      </c>
      <c r="BJ67" s="76">
        <f t="shared" si="25"/>
        <v>2</v>
      </c>
      <c r="BK67" s="76">
        <f t="shared" si="26"/>
        <v>3332.9349999999999</v>
      </c>
      <c r="BL67" s="101"/>
      <c r="BM67" s="101">
        <f t="shared" si="47"/>
        <v>0</v>
      </c>
      <c r="BN67" s="76">
        <f t="shared" si="33"/>
        <v>2</v>
      </c>
      <c r="BO67" s="76">
        <f t="shared" si="38"/>
        <v>4443.913333333333</v>
      </c>
      <c r="BP67" s="76"/>
      <c r="BQ67" s="101">
        <f t="shared" si="6"/>
        <v>0</v>
      </c>
      <c r="BR67" s="76">
        <f t="shared" si="27"/>
        <v>7776.8483333333334</v>
      </c>
      <c r="BS67" s="76">
        <f t="shared" si="28"/>
        <v>9998.8049999999985</v>
      </c>
      <c r="BT67" s="76">
        <f t="shared" si="29"/>
        <v>3332.9349999999999</v>
      </c>
      <c r="BU67" s="76">
        <f t="shared" si="30"/>
        <v>6665.869999999999</v>
      </c>
      <c r="BV67" s="76">
        <f t="shared" si="31"/>
        <v>19997.61</v>
      </c>
      <c r="BW67" s="173">
        <f t="shared" si="32"/>
        <v>239971.32</v>
      </c>
      <c r="BX67" s="3" t="s">
        <v>266</v>
      </c>
    </row>
    <row r="68" spans="1:77" s="3" customFormat="1" ht="14.25" customHeight="1" x14ac:dyDescent="0.3">
      <c r="A68" s="242">
        <v>45</v>
      </c>
      <c r="B68" s="48" t="s">
        <v>450</v>
      </c>
      <c r="C68" s="48" t="s">
        <v>218</v>
      </c>
      <c r="D68" s="43" t="s">
        <v>61</v>
      </c>
      <c r="E68" s="93" t="s">
        <v>219</v>
      </c>
      <c r="F68" s="86">
        <v>110</v>
      </c>
      <c r="G68" s="87">
        <v>44072</v>
      </c>
      <c r="H68" s="104" t="s">
        <v>472</v>
      </c>
      <c r="I68" s="86" t="s">
        <v>183</v>
      </c>
      <c r="J68" s="43">
        <v>1</v>
      </c>
      <c r="K68" s="43" t="s">
        <v>72</v>
      </c>
      <c r="L68" s="89">
        <v>12.06</v>
      </c>
      <c r="M68" s="43">
        <v>4.8600000000000003</v>
      </c>
      <c r="N68" s="75">
        <v>17697</v>
      </c>
      <c r="O68" s="76">
        <f t="shared" si="7"/>
        <v>86007.420000000013</v>
      </c>
      <c r="P68" s="43">
        <v>4</v>
      </c>
      <c r="Q68" s="43">
        <v>5</v>
      </c>
      <c r="R68" s="43"/>
      <c r="S68" s="43"/>
      <c r="T68" s="43"/>
      <c r="U68" s="43"/>
      <c r="V68" s="70">
        <f t="shared" si="39"/>
        <v>4</v>
      </c>
      <c r="W68" s="70">
        <f t="shared" si="39"/>
        <v>5</v>
      </c>
      <c r="X68" s="70">
        <f t="shared" si="39"/>
        <v>0</v>
      </c>
      <c r="Y68" s="76">
        <f t="shared" si="8"/>
        <v>19112.760000000002</v>
      </c>
      <c r="Z68" s="76">
        <f t="shared" si="9"/>
        <v>23890.950000000004</v>
      </c>
      <c r="AA68" s="76">
        <f t="shared" si="10"/>
        <v>0</v>
      </c>
      <c r="AB68" s="76">
        <f t="shared" si="11"/>
        <v>0</v>
      </c>
      <c r="AC68" s="76">
        <f t="shared" si="12"/>
        <v>0</v>
      </c>
      <c r="AD68" s="76">
        <f t="shared" si="13"/>
        <v>0</v>
      </c>
      <c r="AE68" s="76">
        <f t="shared" si="14"/>
        <v>43003.710000000006</v>
      </c>
      <c r="AF68" s="76">
        <f t="shared" si="15"/>
        <v>10750.927500000002</v>
      </c>
      <c r="AG68" s="76">
        <f t="shared" si="37"/>
        <v>5375.4637500000017</v>
      </c>
      <c r="AH68" s="76">
        <f t="shared" si="34"/>
        <v>0</v>
      </c>
      <c r="AI68" s="76">
        <f t="shared" si="18"/>
        <v>59130.101250000007</v>
      </c>
      <c r="AJ68" s="82"/>
      <c r="AK68" s="82"/>
      <c r="AL68" s="100"/>
      <c r="AM68" s="99"/>
      <c r="AN68" s="78">
        <f t="shared" si="19"/>
        <v>0</v>
      </c>
      <c r="AO68" s="99"/>
      <c r="AP68" s="78">
        <f t="shared" si="20"/>
        <v>0</v>
      </c>
      <c r="AQ68" s="78">
        <f t="shared" si="45"/>
        <v>0</v>
      </c>
      <c r="AR68" s="78">
        <f t="shared" si="40"/>
        <v>0</v>
      </c>
      <c r="AS68" s="99">
        <v>5</v>
      </c>
      <c r="AT68" s="78">
        <f t="shared" si="21"/>
        <v>2457.9166666666665</v>
      </c>
      <c r="AU68" s="99"/>
      <c r="AV68" s="78">
        <f t="shared" si="22"/>
        <v>0</v>
      </c>
      <c r="AW68" s="77">
        <f t="shared" si="41"/>
        <v>5</v>
      </c>
      <c r="AX68" s="78">
        <f t="shared" si="41"/>
        <v>2457.9166666666665</v>
      </c>
      <c r="AY68" s="77">
        <f t="shared" si="42"/>
        <v>5</v>
      </c>
      <c r="AZ68" s="78">
        <f t="shared" si="42"/>
        <v>2457.9166666666665</v>
      </c>
      <c r="BA68" s="100"/>
      <c r="BB68" s="177"/>
      <c r="BC68" s="177"/>
      <c r="BD68" s="177"/>
      <c r="BE68" s="78">
        <f t="shared" si="23"/>
        <v>0</v>
      </c>
      <c r="BF68" s="43"/>
      <c r="BG68" s="43"/>
      <c r="BH68" s="43"/>
      <c r="BI68" s="76">
        <f t="shared" si="24"/>
        <v>0</v>
      </c>
      <c r="BJ68" s="76">
        <f t="shared" si="25"/>
        <v>9</v>
      </c>
      <c r="BK68" s="76">
        <f t="shared" si="26"/>
        <v>16126.391250000002</v>
      </c>
      <c r="BL68" s="101"/>
      <c r="BM68" s="101">
        <f t="shared" si="47"/>
        <v>0</v>
      </c>
      <c r="BN68" s="76">
        <f t="shared" si="33"/>
        <v>9</v>
      </c>
      <c r="BO68" s="76">
        <f>(AE68+AF68)*35%</f>
        <v>18814.123125000002</v>
      </c>
      <c r="BP68" s="101">
        <v>3</v>
      </c>
      <c r="BQ68" s="101">
        <f t="shared" si="6"/>
        <v>1179.8333333333333</v>
      </c>
      <c r="BR68" s="76">
        <f t="shared" si="27"/>
        <v>38578.264375000006</v>
      </c>
      <c r="BS68" s="76">
        <f t="shared" si="28"/>
        <v>49559.007083333345</v>
      </c>
      <c r="BT68" s="76">
        <f t="shared" si="29"/>
        <v>18584.307916666668</v>
      </c>
      <c r="BU68" s="76">
        <f t="shared" si="30"/>
        <v>29565.050625000003</v>
      </c>
      <c r="BV68" s="76">
        <f t="shared" si="31"/>
        <v>97708.365625000006</v>
      </c>
      <c r="BW68" s="173">
        <f t="shared" si="32"/>
        <v>1172500.3875000002</v>
      </c>
      <c r="BX68" s="3" t="s">
        <v>270</v>
      </c>
    </row>
    <row r="69" spans="1:77" s="3" customFormat="1" ht="14.25" customHeight="1" x14ac:dyDescent="0.3">
      <c r="A69" s="243">
        <v>46</v>
      </c>
      <c r="B69" s="48" t="s">
        <v>450</v>
      </c>
      <c r="C69" s="48" t="s">
        <v>218</v>
      </c>
      <c r="D69" s="43" t="s">
        <v>61</v>
      </c>
      <c r="E69" s="93" t="s">
        <v>219</v>
      </c>
      <c r="F69" s="86"/>
      <c r="G69" s="87"/>
      <c r="H69" s="104"/>
      <c r="I69" s="86" t="s">
        <v>183</v>
      </c>
      <c r="J69" s="43">
        <v>1</v>
      </c>
      <c r="K69" s="43" t="s">
        <v>72</v>
      </c>
      <c r="L69" s="89">
        <v>12.06</v>
      </c>
      <c r="M69" s="43">
        <v>4.8600000000000003</v>
      </c>
      <c r="N69" s="75">
        <v>17697</v>
      </c>
      <c r="O69" s="76">
        <f t="shared" si="7"/>
        <v>86007.420000000013</v>
      </c>
      <c r="P69" s="43">
        <v>3</v>
      </c>
      <c r="Q69" s="43"/>
      <c r="R69" s="43"/>
      <c r="S69" s="43">
        <v>3</v>
      </c>
      <c r="T69" s="43"/>
      <c r="U69" s="43"/>
      <c r="V69" s="70">
        <f t="shared" si="39"/>
        <v>6</v>
      </c>
      <c r="W69" s="70">
        <f t="shared" si="39"/>
        <v>0</v>
      </c>
      <c r="X69" s="70">
        <f t="shared" si="39"/>
        <v>0</v>
      </c>
      <c r="Y69" s="76">
        <f t="shared" si="8"/>
        <v>14334.570000000002</v>
      </c>
      <c r="Z69" s="76">
        <f t="shared" si="9"/>
        <v>0</v>
      </c>
      <c r="AA69" s="76">
        <f t="shared" si="10"/>
        <v>0</v>
      </c>
      <c r="AB69" s="76">
        <f t="shared" si="11"/>
        <v>14334.570000000002</v>
      </c>
      <c r="AC69" s="76">
        <f t="shared" si="12"/>
        <v>0</v>
      </c>
      <c r="AD69" s="76">
        <f t="shared" si="13"/>
        <v>0</v>
      </c>
      <c r="AE69" s="76">
        <f t="shared" si="14"/>
        <v>28669.140000000003</v>
      </c>
      <c r="AF69" s="76">
        <f t="shared" si="15"/>
        <v>7167.2850000000008</v>
      </c>
      <c r="AG69" s="76">
        <f t="shared" si="37"/>
        <v>3583.6425000000004</v>
      </c>
      <c r="AH69" s="76">
        <f t="shared" si="34"/>
        <v>589.9</v>
      </c>
      <c r="AI69" s="76">
        <f t="shared" si="18"/>
        <v>40009.967500000006</v>
      </c>
      <c r="AJ69" s="82"/>
      <c r="AK69" s="82"/>
      <c r="AL69" s="82"/>
      <c r="AM69" s="99"/>
      <c r="AN69" s="78">
        <f t="shared" si="19"/>
        <v>0</v>
      </c>
      <c r="AO69" s="99">
        <v>9</v>
      </c>
      <c r="AP69" s="78">
        <f t="shared" si="20"/>
        <v>4424.25</v>
      </c>
      <c r="AQ69" s="78">
        <f t="shared" si="45"/>
        <v>9</v>
      </c>
      <c r="AR69" s="78">
        <f t="shared" si="40"/>
        <v>4424.25</v>
      </c>
      <c r="AS69" s="99"/>
      <c r="AT69" s="78">
        <f t="shared" si="21"/>
        <v>0</v>
      </c>
      <c r="AU69" s="99"/>
      <c r="AV69" s="78">
        <f t="shared" si="22"/>
        <v>0</v>
      </c>
      <c r="AW69" s="77">
        <f t="shared" si="41"/>
        <v>0</v>
      </c>
      <c r="AX69" s="78">
        <f t="shared" si="41"/>
        <v>0</v>
      </c>
      <c r="AY69" s="77">
        <f t="shared" si="42"/>
        <v>9</v>
      </c>
      <c r="AZ69" s="78">
        <f t="shared" si="42"/>
        <v>4424.25</v>
      </c>
      <c r="BA69" s="100"/>
      <c r="BB69" s="177"/>
      <c r="BC69" s="177"/>
      <c r="BD69" s="177"/>
      <c r="BE69" s="78">
        <f t="shared" si="23"/>
        <v>0</v>
      </c>
      <c r="BF69" s="43"/>
      <c r="BG69" s="43"/>
      <c r="BH69" s="43"/>
      <c r="BI69" s="76">
        <f t="shared" si="24"/>
        <v>0</v>
      </c>
      <c r="BJ69" s="76">
        <f t="shared" si="25"/>
        <v>6</v>
      </c>
      <c r="BK69" s="76">
        <f t="shared" si="26"/>
        <v>10750.9275</v>
      </c>
      <c r="BL69" s="101"/>
      <c r="BM69" s="101">
        <f t="shared" si="47"/>
        <v>0</v>
      </c>
      <c r="BN69" s="76">
        <f t="shared" si="33"/>
        <v>6</v>
      </c>
      <c r="BO69" s="76">
        <f>(AE69+AF69)*35%</f>
        <v>12542.748750000001</v>
      </c>
      <c r="BP69" s="101"/>
      <c r="BQ69" s="101">
        <f t="shared" si="6"/>
        <v>0</v>
      </c>
      <c r="BR69" s="76">
        <f t="shared" si="27"/>
        <v>27717.92625</v>
      </c>
      <c r="BS69" s="76">
        <f t="shared" si="28"/>
        <v>32842.682500000003</v>
      </c>
      <c r="BT69" s="76">
        <f t="shared" si="29"/>
        <v>15175.1775</v>
      </c>
      <c r="BU69" s="76">
        <f t="shared" si="30"/>
        <v>19710.033750000002</v>
      </c>
      <c r="BV69" s="76">
        <f t="shared" si="31"/>
        <v>67727.893750000003</v>
      </c>
      <c r="BW69" s="173">
        <f t="shared" si="32"/>
        <v>812734.72500000009</v>
      </c>
      <c r="BX69" s="3" t="s">
        <v>270</v>
      </c>
    </row>
    <row r="70" spans="1:77" s="2" customFormat="1" ht="14.25" customHeight="1" x14ac:dyDescent="0.3">
      <c r="A70" s="242">
        <v>47</v>
      </c>
      <c r="B70" s="48" t="s">
        <v>434</v>
      </c>
      <c r="C70" s="48" t="s">
        <v>111</v>
      </c>
      <c r="D70" s="43" t="s">
        <v>61</v>
      </c>
      <c r="E70" s="93" t="s">
        <v>435</v>
      </c>
      <c r="F70" s="147">
        <v>200</v>
      </c>
      <c r="G70" s="88">
        <v>42895</v>
      </c>
      <c r="H70" s="88">
        <v>44721</v>
      </c>
      <c r="I70" s="147" t="s">
        <v>191</v>
      </c>
      <c r="J70" s="43">
        <v>1</v>
      </c>
      <c r="K70" s="43" t="s">
        <v>72</v>
      </c>
      <c r="L70" s="89">
        <v>12.05</v>
      </c>
      <c r="M70" s="43">
        <v>4.8600000000000003</v>
      </c>
      <c r="N70" s="75">
        <v>17697</v>
      </c>
      <c r="O70" s="76">
        <f t="shared" si="7"/>
        <v>86007.420000000013</v>
      </c>
      <c r="P70" s="43"/>
      <c r="Q70" s="43">
        <v>6</v>
      </c>
      <c r="R70" s="43">
        <v>12</v>
      </c>
      <c r="S70" s="43"/>
      <c r="T70" s="43">
        <v>6</v>
      </c>
      <c r="U70" s="43"/>
      <c r="V70" s="70">
        <f t="shared" si="39"/>
        <v>0</v>
      </c>
      <c r="W70" s="70">
        <f t="shared" si="39"/>
        <v>12</v>
      </c>
      <c r="X70" s="70">
        <f t="shared" si="39"/>
        <v>12</v>
      </c>
      <c r="Y70" s="76">
        <f t="shared" si="8"/>
        <v>0</v>
      </c>
      <c r="Z70" s="76">
        <f t="shared" si="9"/>
        <v>28669.140000000003</v>
      </c>
      <c r="AA70" s="76">
        <f t="shared" si="10"/>
        <v>57338.280000000006</v>
      </c>
      <c r="AB70" s="76">
        <f t="shared" si="11"/>
        <v>0</v>
      </c>
      <c r="AC70" s="76">
        <f t="shared" si="12"/>
        <v>28669.140000000003</v>
      </c>
      <c r="AD70" s="76">
        <f t="shared" si="13"/>
        <v>0</v>
      </c>
      <c r="AE70" s="76">
        <f t="shared" si="14"/>
        <v>114676.56000000001</v>
      </c>
      <c r="AF70" s="76">
        <f t="shared" si="15"/>
        <v>28669.140000000003</v>
      </c>
      <c r="AG70" s="76">
        <f t="shared" si="37"/>
        <v>14334.570000000002</v>
      </c>
      <c r="AH70" s="76">
        <f t="shared" si="34"/>
        <v>1179.8</v>
      </c>
      <c r="AI70" s="76">
        <f t="shared" si="18"/>
        <v>158860.07</v>
      </c>
      <c r="AJ70" s="82"/>
      <c r="AK70" s="82"/>
      <c r="AL70" s="82"/>
      <c r="AM70" s="99"/>
      <c r="AN70" s="78">
        <f t="shared" si="19"/>
        <v>0</v>
      </c>
      <c r="AO70" s="99"/>
      <c r="AP70" s="78">
        <f t="shared" si="20"/>
        <v>0</v>
      </c>
      <c r="AQ70" s="78">
        <f t="shared" si="45"/>
        <v>0</v>
      </c>
      <c r="AR70" s="78">
        <f t="shared" si="40"/>
        <v>0</v>
      </c>
      <c r="AS70" s="99"/>
      <c r="AT70" s="78">
        <f t="shared" si="21"/>
        <v>0</v>
      </c>
      <c r="AU70" s="99"/>
      <c r="AV70" s="78">
        <f t="shared" si="22"/>
        <v>0</v>
      </c>
      <c r="AW70" s="77">
        <f t="shared" si="41"/>
        <v>0</v>
      </c>
      <c r="AX70" s="78">
        <f t="shared" si="41"/>
        <v>0</v>
      </c>
      <c r="AY70" s="77">
        <f t="shared" si="42"/>
        <v>0</v>
      </c>
      <c r="AZ70" s="78">
        <f t="shared" si="42"/>
        <v>0</v>
      </c>
      <c r="BA70" s="100"/>
      <c r="BB70" s="177"/>
      <c r="BC70" s="177"/>
      <c r="BD70" s="177"/>
      <c r="BE70" s="78">
        <f t="shared" si="23"/>
        <v>0</v>
      </c>
      <c r="BF70" s="43"/>
      <c r="BG70" s="43"/>
      <c r="BH70" s="43"/>
      <c r="BI70" s="76">
        <f t="shared" si="24"/>
        <v>0</v>
      </c>
      <c r="BJ70" s="76">
        <f t="shared" si="25"/>
        <v>24</v>
      </c>
      <c r="BK70" s="76">
        <f t="shared" si="26"/>
        <v>43003.71</v>
      </c>
      <c r="BL70" s="101"/>
      <c r="BM70" s="101">
        <f t="shared" si="47"/>
        <v>0</v>
      </c>
      <c r="BN70" s="76"/>
      <c r="BO70" s="76"/>
      <c r="BP70" s="101"/>
      <c r="BQ70" s="101">
        <f t="shared" si="6"/>
        <v>0</v>
      </c>
      <c r="BR70" s="76">
        <f t="shared" si="27"/>
        <v>43003.71</v>
      </c>
      <c r="BS70" s="76">
        <f t="shared" si="28"/>
        <v>130190.93000000002</v>
      </c>
      <c r="BT70" s="76">
        <f t="shared" si="29"/>
        <v>43003.71</v>
      </c>
      <c r="BU70" s="76">
        <f t="shared" si="30"/>
        <v>28669.140000000003</v>
      </c>
      <c r="BV70" s="76">
        <f t="shared" si="31"/>
        <v>201863.78</v>
      </c>
      <c r="BW70" s="173">
        <f t="shared" si="32"/>
        <v>2422365.36</v>
      </c>
    </row>
    <row r="71" spans="1:77" s="2" customFormat="1" ht="14.25" customHeight="1" x14ac:dyDescent="0.3">
      <c r="A71" s="243">
        <v>48</v>
      </c>
      <c r="B71" s="108" t="s">
        <v>79</v>
      </c>
      <c r="C71" s="48" t="s">
        <v>80</v>
      </c>
      <c r="D71" s="43" t="s">
        <v>61</v>
      </c>
      <c r="E71" s="93" t="s">
        <v>81</v>
      </c>
      <c r="F71" s="147">
        <v>68</v>
      </c>
      <c r="G71" s="88">
        <v>42971</v>
      </c>
      <c r="H71" s="88">
        <v>44797</v>
      </c>
      <c r="I71" s="147" t="s">
        <v>186</v>
      </c>
      <c r="J71" s="43" t="s">
        <v>71</v>
      </c>
      <c r="K71" s="43" t="s">
        <v>72</v>
      </c>
      <c r="L71" s="89">
        <v>29.1</v>
      </c>
      <c r="M71" s="43">
        <v>5.2</v>
      </c>
      <c r="N71" s="75">
        <v>17697</v>
      </c>
      <c r="O71" s="76">
        <f t="shared" si="7"/>
        <v>92024.400000000009</v>
      </c>
      <c r="P71" s="43"/>
      <c r="Q71" s="43">
        <v>10</v>
      </c>
      <c r="R71" s="43">
        <v>14</v>
      </c>
      <c r="S71" s="43"/>
      <c r="T71" s="43"/>
      <c r="U71" s="43"/>
      <c r="V71" s="70">
        <f t="shared" si="39"/>
        <v>0</v>
      </c>
      <c r="W71" s="70">
        <f t="shared" si="39"/>
        <v>10</v>
      </c>
      <c r="X71" s="70">
        <f t="shared" si="39"/>
        <v>14</v>
      </c>
      <c r="Y71" s="76">
        <f t="shared" si="8"/>
        <v>0</v>
      </c>
      <c r="Z71" s="76">
        <f t="shared" si="9"/>
        <v>51124.666666666672</v>
      </c>
      <c r="AA71" s="76">
        <f t="shared" si="10"/>
        <v>71574.53333333334</v>
      </c>
      <c r="AB71" s="76">
        <f t="shared" si="11"/>
        <v>0</v>
      </c>
      <c r="AC71" s="76">
        <f t="shared" si="12"/>
        <v>0</v>
      </c>
      <c r="AD71" s="76">
        <f t="shared" si="13"/>
        <v>0</v>
      </c>
      <c r="AE71" s="76">
        <f t="shared" si="14"/>
        <v>122699.20000000001</v>
      </c>
      <c r="AF71" s="76">
        <f t="shared" si="15"/>
        <v>30674.800000000003</v>
      </c>
      <c r="AG71" s="76">
        <f t="shared" si="37"/>
        <v>15337.400000000001</v>
      </c>
      <c r="AH71" s="76">
        <f t="shared" si="34"/>
        <v>0</v>
      </c>
      <c r="AI71" s="76">
        <f t="shared" si="18"/>
        <v>168711.40000000002</v>
      </c>
      <c r="AJ71" s="82"/>
      <c r="AK71" s="82"/>
      <c r="AL71" s="82"/>
      <c r="AM71" s="99"/>
      <c r="AN71" s="78">
        <f t="shared" si="19"/>
        <v>0</v>
      </c>
      <c r="AO71" s="99"/>
      <c r="AP71" s="78">
        <f t="shared" si="20"/>
        <v>0</v>
      </c>
      <c r="AQ71" s="78">
        <f t="shared" si="45"/>
        <v>0</v>
      </c>
      <c r="AR71" s="78">
        <f t="shared" si="40"/>
        <v>0</v>
      </c>
      <c r="AS71" s="99"/>
      <c r="AT71" s="78">
        <f t="shared" si="21"/>
        <v>0</v>
      </c>
      <c r="AU71" s="99">
        <v>19</v>
      </c>
      <c r="AV71" s="78">
        <f t="shared" si="22"/>
        <v>7472.0666666666657</v>
      </c>
      <c r="AW71" s="77">
        <f t="shared" si="41"/>
        <v>19</v>
      </c>
      <c r="AX71" s="78">
        <f t="shared" si="41"/>
        <v>7472.0666666666657</v>
      </c>
      <c r="AY71" s="77">
        <f t="shared" si="42"/>
        <v>19</v>
      </c>
      <c r="AZ71" s="78">
        <f t="shared" si="42"/>
        <v>7472.0666666666657</v>
      </c>
      <c r="BA71" s="100" t="s">
        <v>466</v>
      </c>
      <c r="BB71" s="100"/>
      <c r="BC71" s="100"/>
      <c r="BD71" s="100">
        <v>1</v>
      </c>
      <c r="BE71" s="78">
        <f t="shared" si="23"/>
        <v>10618.199999999999</v>
      </c>
      <c r="BF71" s="43"/>
      <c r="BG71" s="43"/>
      <c r="BH71" s="43"/>
      <c r="BI71" s="76">
        <f t="shared" si="24"/>
        <v>0</v>
      </c>
      <c r="BJ71" s="76">
        <f t="shared" si="25"/>
        <v>24</v>
      </c>
      <c r="BK71" s="76">
        <f t="shared" si="26"/>
        <v>46012.2</v>
      </c>
      <c r="BL71" s="101"/>
      <c r="BM71" s="101">
        <f t="shared" si="47"/>
        <v>0</v>
      </c>
      <c r="BN71" s="76"/>
      <c r="BO71" s="76"/>
      <c r="BP71" s="101"/>
      <c r="BQ71" s="101">
        <f t="shared" si="6"/>
        <v>0</v>
      </c>
      <c r="BR71" s="76">
        <f t="shared" si="27"/>
        <v>64102.46666666666</v>
      </c>
      <c r="BS71" s="76">
        <f t="shared" si="28"/>
        <v>138036.6</v>
      </c>
      <c r="BT71" s="76">
        <f t="shared" si="29"/>
        <v>64102.46666666666</v>
      </c>
      <c r="BU71" s="76">
        <f t="shared" si="30"/>
        <v>30674.800000000003</v>
      </c>
      <c r="BV71" s="76">
        <f t="shared" si="31"/>
        <v>232813.8666666667</v>
      </c>
      <c r="BW71" s="173">
        <f t="shared" si="32"/>
        <v>2793766.4000000004</v>
      </c>
    </row>
    <row r="72" spans="1:77" s="3" customFormat="1" ht="14.25" customHeight="1" x14ac:dyDescent="0.3">
      <c r="A72" s="242">
        <v>49</v>
      </c>
      <c r="B72" s="48" t="s">
        <v>112</v>
      </c>
      <c r="C72" s="48" t="s">
        <v>93</v>
      </c>
      <c r="D72" s="43" t="s">
        <v>61</v>
      </c>
      <c r="E72" s="108" t="s">
        <v>113</v>
      </c>
      <c r="F72" s="86">
        <v>91</v>
      </c>
      <c r="G72" s="87">
        <v>43462</v>
      </c>
      <c r="H72" s="87">
        <v>45279</v>
      </c>
      <c r="I72" s="86" t="s">
        <v>187</v>
      </c>
      <c r="J72" s="43">
        <v>1</v>
      </c>
      <c r="K72" s="43" t="s">
        <v>72</v>
      </c>
      <c r="L72" s="89">
        <v>16</v>
      </c>
      <c r="M72" s="43">
        <v>5.03</v>
      </c>
      <c r="N72" s="75">
        <v>17697</v>
      </c>
      <c r="O72" s="76">
        <f t="shared" si="7"/>
        <v>89015.91</v>
      </c>
      <c r="P72" s="43"/>
      <c r="Q72" s="43"/>
      <c r="R72" s="43">
        <v>9</v>
      </c>
      <c r="S72" s="43"/>
      <c r="T72" s="43">
        <v>18</v>
      </c>
      <c r="U72" s="43"/>
      <c r="V72" s="70">
        <f t="shared" si="39"/>
        <v>0</v>
      </c>
      <c r="W72" s="70">
        <f t="shared" si="39"/>
        <v>18</v>
      </c>
      <c r="X72" s="70">
        <f t="shared" si="39"/>
        <v>9</v>
      </c>
      <c r="Y72" s="76">
        <f t="shared" si="8"/>
        <v>0</v>
      </c>
      <c r="Z72" s="76">
        <f t="shared" si="9"/>
        <v>0</v>
      </c>
      <c r="AA72" s="76">
        <f t="shared" si="10"/>
        <v>44507.955000000002</v>
      </c>
      <c r="AB72" s="76">
        <f t="shared" si="11"/>
        <v>0</v>
      </c>
      <c r="AC72" s="76">
        <f t="shared" si="12"/>
        <v>89015.91</v>
      </c>
      <c r="AD72" s="76">
        <f t="shared" si="13"/>
        <v>0</v>
      </c>
      <c r="AE72" s="76">
        <f t="shared" si="14"/>
        <v>133523.86499999999</v>
      </c>
      <c r="AF72" s="76">
        <f t="shared" si="15"/>
        <v>33380.966249999998</v>
      </c>
      <c r="AG72" s="76">
        <f t="shared" si="37"/>
        <v>16690.483124999999</v>
      </c>
      <c r="AH72" s="76">
        <f t="shared" si="34"/>
        <v>3539.4</v>
      </c>
      <c r="AI72" s="76">
        <f t="shared" si="18"/>
        <v>187134.71437499998</v>
      </c>
      <c r="AJ72" s="82"/>
      <c r="AK72" s="82"/>
      <c r="AL72" s="82"/>
      <c r="AM72" s="99"/>
      <c r="AN72" s="78">
        <f t="shared" si="19"/>
        <v>0</v>
      </c>
      <c r="AO72" s="99"/>
      <c r="AP72" s="78">
        <f t="shared" si="20"/>
        <v>0</v>
      </c>
      <c r="AQ72" s="78">
        <f t="shared" si="45"/>
        <v>0</v>
      </c>
      <c r="AR72" s="78">
        <f t="shared" si="40"/>
        <v>0</v>
      </c>
      <c r="AS72" s="99"/>
      <c r="AT72" s="78">
        <f t="shared" si="21"/>
        <v>0</v>
      </c>
      <c r="AU72" s="99">
        <v>19.5</v>
      </c>
      <c r="AV72" s="78">
        <f t="shared" si="22"/>
        <v>7668.7000000000007</v>
      </c>
      <c r="AW72" s="77">
        <f t="shared" si="41"/>
        <v>19.5</v>
      </c>
      <c r="AX72" s="78">
        <f t="shared" si="41"/>
        <v>7668.7000000000007</v>
      </c>
      <c r="AY72" s="77">
        <f t="shared" si="42"/>
        <v>19.5</v>
      </c>
      <c r="AZ72" s="78">
        <f t="shared" si="42"/>
        <v>7668.7000000000007</v>
      </c>
      <c r="BA72" s="100" t="s">
        <v>391</v>
      </c>
      <c r="BB72" s="177"/>
      <c r="BC72" s="177">
        <v>0.5</v>
      </c>
      <c r="BD72" s="177"/>
      <c r="BE72" s="78">
        <f t="shared" si="23"/>
        <v>5309.0999999999995</v>
      </c>
      <c r="BF72" s="43"/>
      <c r="BG72" s="43"/>
      <c r="BH72" s="43"/>
      <c r="BI72" s="76">
        <f t="shared" si="24"/>
        <v>0</v>
      </c>
      <c r="BJ72" s="76">
        <f t="shared" si="25"/>
        <v>27</v>
      </c>
      <c r="BK72" s="76">
        <f t="shared" si="26"/>
        <v>50071.449375000004</v>
      </c>
      <c r="BL72" s="101"/>
      <c r="BM72" s="101">
        <f t="shared" si="47"/>
        <v>0</v>
      </c>
      <c r="BN72" s="76">
        <f t="shared" si="33"/>
        <v>27</v>
      </c>
      <c r="BO72" s="76">
        <f>(AE72+AF72)*35%</f>
        <v>58416.690937499989</v>
      </c>
      <c r="BP72" s="76"/>
      <c r="BQ72" s="101">
        <f t="shared" si="6"/>
        <v>0</v>
      </c>
      <c r="BR72" s="76">
        <f t="shared" si="27"/>
        <v>121465.9403125</v>
      </c>
      <c r="BS72" s="76">
        <f t="shared" si="28"/>
        <v>153753.74812499998</v>
      </c>
      <c r="BT72" s="76">
        <f t="shared" si="29"/>
        <v>63049.249374999999</v>
      </c>
      <c r="BU72" s="76">
        <f t="shared" si="30"/>
        <v>91797.657187499979</v>
      </c>
      <c r="BV72" s="76">
        <f t="shared" si="31"/>
        <v>308600.65468749998</v>
      </c>
      <c r="BW72" s="173">
        <f t="shared" si="32"/>
        <v>3703207.8562499997</v>
      </c>
      <c r="BX72" s="3" t="s">
        <v>265</v>
      </c>
    </row>
    <row r="73" spans="1:77" s="2" customFormat="1" ht="14.25" customHeight="1" x14ac:dyDescent="0.3">
      <c r="A73" s="243">
        <v>50</v>
      </c>
      <c r="B73" s="48" t="s">
        <v>313</v>
      </c>
      <c r="C73" s="48" t="s">
        <v>119</v>
      </c>
      <c r="D73" s="43" t="s">
        <v>61</v>
      </c>
      <c r="E73" s="108" t="s">
        <v>390</v>
      </c>
      <c r="F73" s="86"/>
      <c r="G73" s="87"/>
      <c r="H73" s="87"/>
      <c r="I73" s="86"/>
      <c r="J73" s="43" t="s">
        <v>65</v>
      </c>
      <c r="K73" s="43" t="s">
        <v>62</v>
      </c>
      <c r="L73" s="89">
        <v>2</v>
      </c>
      <c r="M73" s="43">
        <v>4.1900000000000004</v>
      </c>
      <c r="N73" s="75">
        <v>17697</v>
      </c>
      <c r="O73" s="76">
        <f t="shared" si="7"/>
        <v>74150.430000000008</v>
      </c>
      <c r="P73" s="43"/>
      <c r="Q73" s="43">
        <v>2</v>
      </c>
      <c r="R73" s="43"/>
      <c r="S73" s="43">
        <v>2</v>
      </c>
      <c r="T73" s="43">
        <v>7</v>
      </c>
      <c r="U73" s="43"/>
      <c r="V73" s="70">
        <f t="shared" si="39"/>
        <v>2</v>
      </c>
      <c r="W73" s="70">
        <f t="shared" si="39"/>
        <v>9</v>
      </c>
      <c r="X73" s="70">
        <f t="shared" si="39"/>
        <v>0</v>
      </c>
      <c r="Y73" s="76">
        <f t="shared" si="8"/>
        <v>0</v>
      </c>
      <c r="Z73" s="76">
        <f t="shared" si="9"/>
        <v>8238.9366666666683</v>
      </c>
      <c r="AA73" s="76">
        <f t="shared" si="10"/>
        <v>0</v>
      </c>
      <c r="AB73" s="76">
        <f t="shared" si="11"/>
        <v>8238.9366666666683</v>
      </c>
      <c r="AC73" s="76">
        <f t="shared" si="12"/>
        <v>28836.278333333339</v>
      </c>
      <c r="AD73" s="76">
        <f t="shared" si="13"/>
        <v>0</v>
      </c>
      <c r="AE73" s="76">
        <f t="shared" si="14"/>
        <v>45314.151666666672</v>
      </c>
      <c r="AF73" s="76">
        <f t="shared" si="15"/>
        <v>11328.537916666668</v>
      </c>
      <c r="AG73" s="76">
        <v>0</v>
      </c>
      <c r="AH73" s="76">
        <f t="shared" si="34"/>
        <v>1769.7</v>
      </c>
      <c r="AI73" s="76">
        <f t="shared" si="18"/>
        <v>58412.389583333337</v>
      </c>
      <c r="AJ73" s="82"/>
      <c r="AK73" s="82"/>
      <c r="AL73" s="82"/>
      <c r="AM73" s="99"/>
      <c r="AN73" s="78">
        <f t="shared" si="19"/>
        <v>0</v>
      </c>
      <c r="AO73" s="99"/>
      <c r="AP73" s="78">
        <f t="shared" si="20"/>
        <v>0</v>
      </c>
      <c r="AQ73" s="78"/>
      <c r="AR73" s="78">
        <f t="shared" si="40"/>
        <v>0</v>
      </c>
      <c r="AS73" s="99"/>
      <c r="AT73" s="78">
        <f t="shared" si="21"/>
        <v>0</v>
      </c>
      <c r="AU73" s="99"/>
      <c r="AV73" s="78">
        <f t="shared" si="22"/>
        <v>0</v>
      </c>
      <c r="AW73" s="77">
        <f t="shared" si="41"/>
        <v>0</v>
      </c>
      <c r="AX73" s="78">
        <f t="shared" si="41"/>
        <v>0</v>
      </c>
      <c r="AY73" s="77">
        <f t="shared" si="42"/>
        <v>0</v>
      </c>
      <c r="AZ73" s="78">
        <f t="shared" si="42"/>
        <v>0</v>
      </c>
      <c r="BA73" s="100"/>
      <c r="BB73" s="177"/>
      <c r="BC73" s="177"/>
      <c r="BD73" s="177"/>
      <c r="BE73" s="78">
        <f t="shared" si="23"/>
        <v>0</v>
      </c>
      <c r="BF73" s="43"/>
      <c r="BG73" s="43"/>
      <c r="BH73" s="43"/>
      <c r="BI73" s="76">
        <f t="shared" si="24"/>
        <v>0</v>
      </c>
      <c r="BJ73" s="76">
        <f t="shared" si="25"/>
        <v>11</v>
      </c>
      <c r="BK73" s="76">
        <f t="shared" si="26"/>
        <v>16992.806875000002</v>
      </c>
      <c r="BL73" s="101"/>
      <c r="BM73" s="101"/>
      <c r="BN73" s="76"/>
      <c r="BO73" s="76"/>
      <c r="BP73" s="76"/>
      <c r="BQ73" s="101">
        <f t="shared" si="6"/>
        <v>0</v>
      </c>
      <c r="BR73" s="76">
        <f t="shared" si="27"/>
        <v>16992.806875000002</v>
      </c>
      <c r="BS73" s="76">
        <f t="shared" si="28"/>
        <v>47083.851666666669</v>
      </c>
      <c r="BT73" s="76">
        <f t="shared" si="29"/>
        <v>16992.806875000002</v>
      </c>
      <c r="BU73" s="76">
        <f t="shared" si="30"/>
        <v>11328.537916666668</v>
      </c>
      <c r="BV73" s="76">
        <f t="shared" si="31"/>
        <v>75405.196458333347</v>
      </c>
      <c r="BW73" s="173">
        <f t="shared" si="32"/>
        <v>904862.35750000016</v>
      </c>
    </row>
    <row r="74" spans="1:77" s="2" customFormat="1" ht="14.25" customHeight="1" x14ac:dyDescent="0.3">
      <c r="A74" s="242">
        <v>51</v>
      </c>
      <c r="B74" s="48" t="s">
        <v>114</v>
      </c>
      <c r="C74" s="48" t="s">
        <v>163</v>
      </c>
      <c r="D74" s="43" t="s">
        <v>108</v>
      </c>
      <c r="E74" s="93" t="s">
        <v>115</v>
      </c>
      <c r="F74" s="86">
        <v>30</v>
      </c>
      <c r="G74" s="87">
        <v>41514</v>
      </c>
      <c r="H74" s="88">
        <v>43340</v>
      </c>
      <c r="I74" s="86" t="s">
        <v>185</v>
      </c>
      <c r="J74" s="43" t="s">
        <v>58</v>
      </c>
      <c r="K74" s="43" t="s">
        <v>116</v>
      </c>
      <c r="L74" s="89">
        <v>40</v>
      </c>
      <c r="M74" s="43">
        <v>4.5199999999999996</v>
      </c>
      <c r="N74" s="75">
        <v>17697</v>
      </c>
      <c r="O74" s="76">
        <f t="shared" si="7"/>
        <v>79990.439999999988</v>
      </c>
      <c r="P74" s="43"/>
      <c r="Q74" s="43"/>
      <c r="R74" s="43"/>
      <c r="S74" s="43">
        <v>17</v>
      </c>
      <c r="T74" s="43"/>
      <c r="U74" s="43"/>
      <c r="V74" s="70">
        <f t="shared" si="39"/>
        <v>17</v>
      </c>
      <c r="W74" s="70">
        <f t="shared" si="39"/>
        <v>0</v>
      </c>
      <c r="X74" s="70">
        <f t="shared" si="39"/>
        <v>0</v>
      </c>
      <c r="Y74" s="76">
        <f t="shared" si="8"/>
        <v>0</v>
      </c>
      <c r="Z74" s="76">
        <f t="shared" si="9"/>
        <v>0</v>
      </c>
      <c r="AA74" s="76">
        <f t="shared" si="10"/>
        <v>0</v>
      </c>
      <c r="AB74" s="76">
        <f t="shared" si="11"/>
        <v>75546.526666666658</v>
      </c>
      <c r="AC74" s="76">
        <f t="shared" si="12"/>
        <v>0</v>
      </c>
      <c r="AD74" s="76">
        <f t="shared" si="13"/>
        <v>0</v>
      </c>
      <c r="AE74" s="76">
        <f t="shared" si="14"/>
        <v>75546.526666666658</v>
      </c>
      <c r="AF74" s="76">
        <f t="shared" si="15"/>
        <v>18886.631666666664</v>
      </c>
      <c r="AG74" s="76">
        <f t="shared" si="37"/>
        <v>9443.3158333333322</v>
      </c>
      <c r="AH74" s="76">
        <f t="shared" si="34"/>
        <v>3342.7666666666664</v>
      </c>
      <c r="AI74" s="76">
        <f t="shared" si="18"/>
        <v>107219.24083333332</v>
      </c>
      <c r="AJ74" s="82"/>
      <c r="AK74" s="82"/>
      <c r="AL74" s="82"/>
      <c r="AM74" s="99">
        <v>17</v>
      </c>
      <c r="AN74" s="78">
        <f t="shared" si="19"/>
        <v>6685.5333333333328</v>
      </c>
      <c r="AO74" s="99"/>
      <c r="AP74" s="78">
        <f t="shared" si="20"/>
        <v>0</v>
      </c>
      <c r="AQ74" s="78">
        <f t="shared" si="45"/>
        <v>17</v>
      </c>
      <c r="AR74" s="78">
        <f t="shared" si="40"/>
        <v>6685.5333333333328</v>
      </c>
      <c r="AS74" s="99"/>
      <c r="AT74" s="78">
        <f t="shared" si="21"/>
        <v>0</v>
      </c>
      <c r="AU74" s="99"/>
      <c r="AV74" s="78">
        <f t="shared" si="22"/>
        <v>0</v>
      </c>
      <c r="AW74" s="77">
        <f t="shared" si="41"/>
        <v>0</v>
      </c>
      <c r="AX74" s="78">
        <f t="shared" si="41"/>
        <v>0</v>
      </c>
      <c r="AY74" s="77">
        <f t="shared" si="42"/>
        <v>17</v>
      </c>
      <c r="AZ74" s="78">
        <f t="shared" si="42"/>
        <v>6685.5333333333328</v>
      </c>
      <c r="BA74" s="100" t="s">
        <v>203</v>
      </c>
      <c r="BB74" s="177">
        <v>1</v>
      </c>
      <c r="BC74" s="177"/>
      <c r="BD74" s="177"/>
      <c r="BE74" s="78">
        <f t="shared" si="23"/>
        <v>8848.5</v>
      </c>
      <c r="BF74" s="43"/>
      <c r="BG74" s="43"/>
      <c r="BH74" s="43"/>
      <c r="BI74" s="76">
        <f t="shared" si="24"/>
        <v>0</v>
      </c>
      <c r="BJ74" s="76">
        <f t="shared" si="25"/>
        <v>17</v>
      </c>
      <c r="BK74" s="76">
        <f t="shared" si="26"/>
        <v>28329.947499999998</v>
      </c>
      <c r="BL74" s="101"/>
      <c r="BM74" s="101">
        <f>(O74/18*BL74)*30%</f>
        <v>0</v>
      </c>
      <c r="BN74" s="76"/>
      <c r="BO74" s="76"/>
      <c r="BP74" s="101"/>
      <c r="BQ74" s="101">
        <f t="shared" si="6"/>
        <v>0</v>
      </c>
      <c r="BR74" s="76">
        <f t="shared" si="27"/>
        <v>43863.980833333335</v>
      </c>
      <c r="BS74" s="76">
        <f t="shared" si="28"/>
        <v>88332.609166666647</v>
      </c>
      <c r="BT74" s="76">
        <f t="shared" si="29"/>
        <v>43863.980833333335</v>
      </c>
      <c r="BU74" s="76">
        <f t="shared" si="30"/>
        <v>18886.631666666664</v>
      </c>
      <c r="BV74" s="76">
        <f t="shared" si="31"/>
        <v>151083.22166666665</v>
      </c>
      <c r="BW74" s="173">
        <f t="shared" si="32"/>
        <v>1812998.6599999997</v>
      </c>
    </row>
    <row r="75" spans="1:77" s="3" customFormat="1" ht="14.25" customHeight="1" x14ac:dyDescent="0.3">
      <c r="A75" s="243">
        <v>52</v>
      </c>
      <c r="B75" s="48" t="s">
        <v>309</v>
      </c>
      <c r="C75" s="48" t="s">
        <v>73</v>
      </c>
      <c r="D75" s="43" t="s">
        <v>61</v>
      </c>
      <c r="E75" s="93" t="s">
        <v>310</v>
      </c>
      <c r="F75" s="86">
        <v>143</v>
      </c>
      <c r="G75" s="87">
        <v>43829</v>
      </c>
      <c r="H75" s="87">
        <v>45656</v>
      </c>
      <c r="I75" s="86" t="s">
        <v>73</v>
      </c>
      <c r="J75" s="43">
        <v>2</v>
      </c>
      <c r="K75" s="43" t="s">
        <v>68</v>
      </c>
      <c r="L75" s="89">
        <v>2</v>
      </c>
      <c r="M75" s="43">
        <v>4.51</v>
      </c>
      <c r="N75" s="75">
        <v>17697</v>
      </c>
      <c r="O75" s="76">
        <f t="shared" si="7"/>
        <v>79813.47</v>
      </c>
      <c r="P75" s="43"/>
      <c r="Q75" s="43"/>
      <c r="R75" s="43"/>
      <c r="S75" s="43"/>
      <c r="T75" s="43">
        <v>7</v>
      </c>
      <c r="U75" s="43"/>
      <c r="V75" s="70">
        <f t="shared" si="39"/>
        <v>0</v>
      </c>
      <c r="W75" s="70">
        <f t="shared" si="39"/>
        <v>7</v>
      </c>
      <c r="X75" s="70">
        <f t="shared" si="39"/>
        <v>0</v>
      </c>
      <c r="Y75" s="76">
        <f t="shared" si="8"/>
        <v>0</v>
      </c>
      <c r="Z75" s="76">
        <f t="shared" si="9"/>
        <v>0</v>
      </c>
      <c r="AA75" s="76">
        <f t="shared" si="10"/>
        <v>0</v>
      </c>
      <c r="AB75" s="76">
        <f t="shared" si="11"/>
        <v>0</v>
      </c>
      <c r="AC75" s="76">
        <f t="shared" si="12"/>
        <v>31038.57166666667</v>
      </c>
      <c r="AD75" s="76">
        <f t="shared" si="13"/>
        <v>0</v>
      </c>
      <c r="AE75" s="76">
        <f t="shared" si="14"/>
        <v>31038.57166666667</v>
      </c>
      <c r="AF75" s="76">
        <f t="shared" si="15"/>
        <v>7759.6429166666676</v>
      </c>
      <c r="AG75" s="76">
        <f t="shared" si="37"/>
        <v>3879.8214583333338</v>
      </c>
      <c r="AH75" s="76">
        <f t="shared" si="34"/>
        <v>1376.4333333333334</v>
      </c>
      <c r="AI75" s="76">
        <f t="shared" si="18"/>
        <v>44054.469375000001</v>
      </c>
      <c r="AJ75" s="82"/>
      <c r="AK75" s="82"/>
      <c r="AL75" s="82"/>
      <c r="AM75" s="99"/>
      <c r="AN75" s="78">
        <f t="shared" si="19"/>
        <v>0</v>
      </c>
      <c r="AO75" s="99"/>
      <c r="AP75" s="78">
        <f t="shared" si="20"/>
        <v>0</v>
      </c>
      <c r="AQ75" s="78"/>
      <c r="AR75" s="78">
        <f t="shared" si="40"/>
        <v>0</v>
      </c>
      <c r="AS75" s="99"/>
      <c r="AT75" s="78">
        <f t="shared" si="21"/>
        <v>0</v>
      </c>
      <c r="AU75" s="99"/>
      <c r="AV75" s="78">
        <f t="shared" si="22"/>
        <v>0</v>
      </c>
      <c r="AW75" s="77">
        <f t="shared" si="41"/>
        <v>0</v>
      </c>
      <c r="AX75" s="78">
        <f t="shared" si="41"/>
        <v>0</v>
      </c>
      <c r="AY75" s="77">
        <f t="shared" si="42"/>
        <v>0</v>
      </c>
      <c r="AZ75" s="78">
        <f t="shared" si="42"/>
        <v>0</v>
      </c>
      <c r="BA75" s="100"/>
      <c r="BB75" s="177"/>
      <c r="BC75" s="177"/>
      <c r="BD75" s="177"/>
      <c r="BE75" s="78">
        <f t="shared" si="23"/>
        <v>0</v>
      </c>
      <c r="BF75" s="43"/>
      <c r="BG75" s="43"/>
      <c r="BH75" s="43"/>
      <c r="BI75" s="76">
        <f t="shared" si="24"/>
        <v>0</v>
      </c>
      <c r="BJ75" s="76">
        <f t="shared" si="25"/>
        <v>7</v>
      </c>
      <c r="BK75" s="76">
        <f t="shared" si="26"/>
        <v>11639.464375</v>
      </c>
      <c r="BL75" s="101"/>
      <c r="BM75" s="101">
        <v>0</v>
      </c>
      <c r="BN75" s="76">
        <f t="shared" si="33"/>
        <v>7</v>
      </c>
      <c r="BO75" s="76">
        <f>(AE75+AF75)*30%</f>
        <v>11639.464375</v>
      </c>
      <c r="BP75" s="101"/>
      <c r="BQ75" s="101">
        <f t="shared" si="6"/>
        <v>0</v>
      </c>
      <c r="BR75" s="76">
        <f t="shared" si="27"/>
        <v>23278.928749999999</v>
      </c>
      <c r="BS75" s="76">
        <f t="shared" si="28"/>
        <v>36294.826458333337</v>
      </c>
      <c r="BT75" s="76">
        <f t="shared" si="29"/>
        <v>11639.464375</v>
      </c>
      <c r="BU75" s="76">
        <f t="shared" si="30"/>
        <v>19399.107291666667</v>
      </c>
      <c r="BV75" s="76">
        <f t="shared" si="31"/>
        <v>67333.398125000007</v>
      </c>
      <c r="BW75" s="173">
        <f t="shared" si="32"/>
        <v>808000.77750000008</v>
      </c>
      <c r="BX75" s="3" t="s">
        <v>271</v>
      </c>
    </row>
    <row r="76" spans="1:77" s="3" customFormat="1" ht="14.25" customHeight="1" x14ac:dyDescent="0.3">
      <c r="A76" s="242">
        <v>53</v>
      </c>
      <c r="B76" s="48" t="s">
        <v>117</v>
      </c>
      <c r="C76" s="48" t="s">
        <v>168</v>
      </c>
      <c r="D76" s="43" t="s">
        <v>61</v>
      </c>
      <c r="E76" s="93" t="s">
        <v>164</v>
      </c>
      <c r="F76" s="86">
        <v>90</v>
      </c>
      <c r="G76" s="87">
        <v>43462</v>
      </c>
      <c r="H76" s="87">
        <v>45288</v>
      </c>
      <c r="I76" s="86" t="s">
        <v>185</v>
      </c>
      <c r="J76" s="43">
        <v>1</v>
      </c>
      <c r="K76" s="43" t="s">
        <v>72</v>
      </c>
      <c r="L76" s="89">
        <v>16.05</v>
      </c>
      <c r="M76" s="43">
        <v>5.03</v>
      </c>
      <c r="N76" s="75">
        <v>17697</v>
      </c>
      <c r="O76" s="76">
        <f t="shared" si="7"/>
        <v>89015.91</v>
      </c>
      <c r="P76" s="43"/>
      <c r="Q76" s="43"/>
      <c r="R76" s="43"/>
      <c r="S76" s="43">
        <v>16</v>
      </c>
      <c r="T76" s="43"/>
      <c r="U76" s="43"/>
      <c r="V76" s="70">
        <f t="shared" si="39"/>
        <v>16</v>
      </c>
      <c r="W76" s="70">
        <f t="shared" si="39"/>
        <v>0</v>
      </c>
      <c r="X76" s="70">
        <f t="shared" si="39"/>
        <v>0</v>
      </c>
      <c r="Y76" s="76">
        <f t="shared" si="8"/>
        <v>0</v>
      </c>
      <c r="Z76" s="76">
        <f t="shared" si="9"/>
        <v>0</v>
      </c>
      <c r="AA76" s="76">
        <f t="shared" si="10"/>
        <v>0</v>
      </c>
      <c r="AB76" s="76">
        <f t="shared" si="11"/>
        <v>79125.253333333341</v>
      </c>
      <c r="AC76" s="76">
        <f t="shared" si="12"/>
        <v>0</v>
      </c>
      <c r="AD76" s="76">
        <f t="shared" si="13"/>
        <v>0</v>
      </c>
      <c r="AE76" s="76">
        <f t="shared" si="14"/>
        <v>79125.253333333341</v>
      </c>
      <c r="AF76" s="76">
        <f t="shared" si="15"/>
        <v>19781.313333333335</v>
      </c>
      <c r="AG76" s="76">
        <f t="shared" si="37"/>
        <v>9890.6566666666695</v>
      </c>
      <c r="AH76" s="76">
        <f t="shared" si="34"/>
        <v>3146.1333333333332</v>
      </c>
      <c r="AI76" s="76">
        <f t="shared" si="18"/>
        <v>111943.35666666669</v>
      </c>
      <c r="AJ76" s="82"/>
      <c r="AK76" s="82"/>
      <c r="AL76" s="82"/>
      <c r="AM76" s="99">
        <v>8</v>
      </c>
      <c r="AN76" s="78">
        <f t="shared" si="19"/>
        <v>3146.1333333333332</v>
      </c>
      <c r="AO76" s="99"/>
      <c r="AP76" s="78">
        <f t="shared" si="20"/>
        <v>0</v>
      </c>
      <c r="AQ76" s="78">
        <f>AM76+AO76</f>
        <v>8</v>
      </c>
      <c r="AR76" s="78">
        <f t="shared" si="40"/>
        <v>3146.1333333333332</v>
      </c>
      <c r="AS76" s="99"/>
      <c r="AT76" s="78">
        <f t="shared" si="21"/>
        <v>0</v>
      </c>
      <c r="AU76" s="99"/>
      <c r="AV76" s="78">
        <f t="shared" si="22"/>
        <v>0</v>
      </c>
      <c r="AW76" s="77">
        <f t="shared" si="41"/>
        <v>0</v>
      </c>
      <c r="AX76" s="78">
        <f t="shared" si="41"/>
        <v>0</v>
      </c>
      <c r="AY76" s="77">
        <f t="shared" si="42"/>
        <v>8</v>
      </c>
      <c r="AZ76" s="78">
        <f t="shared" si="42"/>
        <v>3146.1333333333332</v>
      </c>
      <c r="BA76" s="100" t="s">
        <v>379</v>
      </c>
      <c r="BB76" s="177">
        <v>0.5</v>
      </c>
      <c r="BC76" s="177"/>
      <c r="BD76" s="177"/>
      <c r="BE76" s="78">
        <f t="shared" si="23"/>
        <v>4424.25</v>
      </c>
      <c r="BF76" s="43"/>
      <c r="BG76" s="43"/>
      <c r="BH76" s="43"/>
      <c r="BI76" s="76">
        <f t="shared" si="24"/>
        <v>0</v>
      </c>
      <c r="BJ76" s="76">
        <f t="shared" si="25"/>
        <v>16</v>
      </c>
      <c r="BK76" s="76">
        <f t="shared" si="26"/>
        <v>29671.97</v>
      </c>
      <c r="BL76" s="101"/>
      <c r="BM76" s="101">
        <f>(O76/18*BL76)*30%</f>
        <v>0</v>
      </c>
      <c r="BN76" s="76">
        <f t="shared" si="33"/>
        <v>16</v>
      </c>
      <c r="BO76" s="76">
        <f>(AE76+AF76)*35%</f>
        <v>34617.298333333332</v>
      </c>
      <c r="BP76" s="76"/>
      <c r="BQ76" s="101">
        <f t="shared" si="6"/>
        <v>0</v>
      </c>
      <c r="BR76" s="76">
        <f t="shared" si="27"/>
        <v>71859.651666666672</v>
      </c>
      <c r="BS76" s="76">
        <f t="shared" si="28"/>
        <v>92162.043333333335</v>
      </c>
      <c r="BT76" s="76">
        <f t="shared" si="29"/>
        <v>37242.353333333333</v>
      </c>
      <c r="BU76" s="76">
        <f t="shared" si="30"/>
        <v>54398.611666666664</v>
      </c>
      <c r="BV76" s="76">
        <f t="shared" si="31"/>
        <v>183803.00833333336</v>
      </c>
      <c r="BW76" s="173">
        <f t="shared" si="32"/>
        <v>2205636.1000000006</v>
      </c>
      <c r="BX76" s="3" t="s">
        <v>270</v>
      </c>
    </row>
    <row r="77" spans="1:77" s="153" customFormat="1" ht="14.25" customHeight="1" x14ac:dyDescent="0.3">
      <c r="A77" s="243">
        <v>54</v>
      </c>
      <c r="B77" s="48" t="s">
        <v>280</v>
      </c>
      <c r="C77" s="48" t="s">
        <v>298</v>
      </c>
      <c r="D77" s="43" t="s">
        <v>178</v>
      </c>
      <c r="E77" s="108" t="s">
        <v>470</v>
      </c>
      <c r="F77" s="86"/>
      <c r="G77" s="87"/>
      <c r="H77" s="87"/>
      <c r="I77" s="86" t="s">
        <v>185</v>
      </c>
      <c r="J77" s="43" t="s">
        <v>58</v>
      </c>
      <c r="K77" s="43" t="s">
        <v>64</v>
      </c>
      <c r="L77" s="89">
        <v>18.11</v>
      </c>
      <c r="M77" s="43">
        <v>5.24</v>
      </c>
      <c r="N77" s="75">
        <v>17697</v>
      </c>
      <c r="O77" s="76">
        <f t="shared" si="7"/>
        <v>92732.28</v>
      </c>
      <c r="P77" s="43">
        <v>15</v>
      </c>
      <c r="Q77" s="43"/>
      <c r="R77" s="43"/>
      <c r="S77" s="43"/>
      <c r="T77" s="43"/>
      <c r="U77" s="43"/>
      <c r="V77" s="70">
        <f t="shared" si="39"/>
        <v>15</v>
      </c>
      <c r="W77" s="70">
        <f t="shared" si="39"/>
        <v>0</v>
      </c>
      <c r="X77" s="70">
        <f t="shared" si="39"/>
        <v>0</v>
      </c>
      <c r="Y77" s="76">
        <f t="shared" si="8"/>
        <v>77276.899999999994</v>
      </c>
      <c r="Z77" s="76">
        <f t="shared" si="9"/>
        <v>0</v>
      </c>
      <c r="AA77" s="76">
        <f t="shared" si="10"/>
        <v>0</v>
      </c>
      <c r="AB77" s="76">
        <f t="shared" si="11"/>
        <v>0</v>
      </c>
      <c r="AC77" s="76">
        <f t="shared" si="12"/>
        <v>0</v>
      </c>
      <c r="AD77" s="76">
        <f t="shared" si="13"/>
        <v>0</v>
      </c>
      <c r="AE77" s="76">
        <f t="shared" si="14"/>
        <v>77276.899999999994</v>
      </c>
      <c r="AF77" s="76">
        <f t="shared" si="15"/>
        <v>19319.224999999999</v>
      </c>
      <c r="AG77" s="76">
        <f t="shared" si="37"/>
        <v>9659.6125000000011</v>
      </c>
      <c r="AH77" s="76">
        <f t="shared" si="34"/>
        <v>0</v>
      </c>
      <c r="AI77" s="76">
        <f t="shared" si="18"/>
        <v>106255.73749999999</v>
      </c>
      <c r="AJ77" s="82"/>
      <c r="AK77" s="82"/>
      <c r="AL77" s="82"/>
      <c r="AM77" s="99">
        <v>15</v>
      </c>
      <c r="AN77" s="78">
        <f t="shared" si="19"/>
        <v>5899</v>
      </c>
      <c r="AO77" s="99"/>
      <c r="AP77" s="78">
        <f t="shared" si="20"/>
        <v>0</v>
      </c>
      <c r="AQ77" s="78">
        <f t="shared" ref="AQ77:AQ80" si="48">AM77+AO77</f>
        <v>15</v>
      </c>
      <c r="AR77" s="78">
        <f t="shared" si="40"/>
        <v>5899</v>
      </c>
      <c r="AS77" s="99"/>
      <c r="AT77" s="78">
        <f t="shared" si="21"/>
        <v>0</v>
      </c>
      <c r="AU77" s="99"/>
      <c r="AV77" s="78">
        <f t="shared" si="22"/>
        <v>0</v>
      </c>
      <c r="AW77" s="77">
        <f t="shared" si="41"/>
        <v>0</v>
      </c>
      <c r="AX77" s="78">
        <f t="shared" si="41"/>
        <v>0</v>
      </c>
      <c r="AY77" s="77">
        <f t="shared" si="42"/>
        <v>15</v>
      </c>
      <c r="AZ77" s="78">
        <f t="shared" si="42"/>
        <v>5899</v>
      </c>
      <c r="BA77" s="100" t="s">
        <v>386</v>
      </c>
      <c r="BB77" s="177">
        <v>1</v>
      </c>
      <c r="BC77" s="177"/>
      <c r="BD77" s="177"/>
      <c r="BE77" s="78">
        <f t="shared" si="23"/>
        <v>8848.5</v>
      </c>
      <c r="BF77" s="43"/>
      <c r="BG77" s="43"/>
      <c r="BH77" s="43"/>
      <c r="BI77" s="76">
        <f t="shared" si="24"/>
        <v>0</v>
      </c>
      <c r="BJ77" s="76">
        <f t="shared" si="25"/>
        <v>15</v>
      </c>
      <c r="BK77" s="76">
        <f t="shared" si="26"/>
        <v>28978.837499999998</v>
      </c>
      <c r="BL77" s="101"/>
      <c r="BM77" s="101">
        <f>(O77/18*BL77)*30%</f>
        <v>0</v>
      </c>
      <c r="BN77" s="76">
        <f t="shared" si="33"/>
        <v>15</v>
      </c>
      <c r="BO77" s="76">
        <f t="shared" si="38"/>
        <v>38638.450000000004</v>
      </c>
      <c r="BP77" s="101">
        <v>15</v>
      </c>
      <c r="BQ77" s="101">
        <f t="shared" si="6"/>
        <v>5899.166666666667</v>
      </c>
      <c r="BR77" s="76">
        <f t="shared" si="27"/>
        <v>88263.954166666677</v>
      </c>
      <c r="BS77" s="76">
        <f t="shared" si="28"/>
        <v>92835.679166666669</v>
      </c>
      <c r="BT77" s="76">
        <f t="shared" si="29"/>
        <v>43726.337499999994</v>
      </c>
      <c r="BU77" s="76">
        <f t="shared" si="30"/>
        <v>57957.675000000003</v>
      </c>
      <c r="BV77" s="76">
        <f t="shared" si="31"/>
        <v>194519.69166666665</v>
      </c>
      <c r="BW77" s="173">
        <f t="shared" si="32"/>
        <v>2334236.2999999998</v>
      </c>
      <c r="BX77" s="153" t="s">
        <v>339</v>
      </c>
      <c r="BY77" s="154"/>
    </row>
    <row r="78" spans="1:77" s="1" customFormat="1" ht="14.25" customHeight="1" x14ac:dyDescent="0.3">
      <c r="A78" s="242">
        <v>55</v>
      </c>
      <c r="B78" s="75" t="s">
        <v>300</v>
      </c>
      <c r="C78" s="72" t="s">
        <v>218</v>
      </c>
      <c r="D78" s="70" t="s">
        <v>236</v>
      </c>
      <c r="E78" s="71" t="s">
        <v>301</v>
      </c>
      <c r="F78" s="86"/>
      <c r="G78" s="87"/>
      <c r="H78" s="87"/>
      <c r="I78" s="86"/>
      <c r="J78" s="70" t="s">
        <v>65</v>
      </c>
      <c r="K78" s="70" t="s">
        <v>83</v>
      </c>
      <c r="L78" s="74">
        <v>1</v>
      </c>
      <c r="M78" s="70">
        <v>3.36</v>
      </c>
      <c r="N78" s="75">
        <v>17697</v>
      </c>
      <c r="O78" s="76">
        <f t="shared" si="7"/>
        <v>59461.919999999998</v>
      </c>
      <c r="P78" s="70"/>
      <c r="Q78" s="70"/>
      <c r="R78" s="70"/>
      <c r="S78" s="70">
        <v>4</v>
      </c>
      <c r="T78" s="70">
        <v>15</v>
      </c>
      <c r="U78" s="70"/>
      <c r="V78" s="70">
        <f t="shared" si="39"/>
        <v>4</v>
      </c>
      <c r="W78" s="70">
        <f t="shared" si="39"/>
        <v>15</v>
      </c>
      <c r="X78" s="70">
        <f t="shared" si="39"/>
        <v>0</v>
      </c>
      <c r="Y78" s="76">
        <f t="shared" si="8"/>
        <v>0</v>
      </c>
      <c r="Z78" s="76">
        <f t="shared" si="9"/>
        <v>0</v>
      </c>
      <c r="AA78" s="76">
        <f t="shared" si="10"/>
        <v>0</v>
      </c>
      <c r="AB78" s="76">
        <f t="shared" si="11"/>
        <v>13213.76</v>
      </c>
      <c r="AC78" s="76">
        <f t="shared" si="12"/>
        <v>49551.6</v>
      </c>
      <c r="AD78" s="76">
        <f t="shared" si="13"/>
        <v>0</v>
      </c>
      <c r="AE78" s="76">
        <f t="shared" si="14"/>
        <v>62765.36</v>
      </c>
      <c r="AF78" s="76">
        <f t="shared" si="15"/>
        <v>15691.34</v>
      </c>
      <c r="AG78" s="76">
        <f t="shared" si="37"/>
        <v>7845.67</v>
      </c>
      <c r="AH78" s="76">
        <f t="shared" si="34"/>
        <v>3736.0333333333338</v>
      </c>
      <c r="AI78" s="76">
        <f t="shared" si="18"/>
        <v>90038.403333333335</v>
      </c>
      <c r="AJ78" s="82"/>
      <c r="AK78" s="82"/>
      <c r="AL78" s="82"/>
      <c r="AM78" s="83"/>
      <c r="AN78" s="78">
        <f t="shared" si="19"/>
        <v>0</v>
      </c>
      <c r="AO78" s="83">
        <v>4</v>
      </c>
      <c r="AP78" s="78">
        <f t="shared" si="20"/>
        <v>1966.3333333333333</v>
      </c>
      <c r="AQ78" s="78">
        <f t="shared" si="48"/>
        <v>4</v>
      </c>
      <c r="AR78" s="78">
        <f t="shared" si="40"/>
        <v>1966.3333333333333</v>
      </c>
      <c r="AS78" s="83">
        <v>15</v>
      </c>
      <c r="AT78" s="78">
        <f t="shared" si="21"/>
        <v>7373.75</v>
      </c>
      <c r="AU78" s="78"/>
      <c r="AV78" s="78">
        <f t="shared" si="22"/>
        <v>0</v>
      </c>
      <c r="AW78" s="77">
        <f t="shared" si="41"/>
        <v>15</v>
      </c>
      <c r="AX78" s="78">
        <f t="shared" si="41"/>
        <v>7373.75</v>
      </c>
      <c r="AY78" s="77">
        <f t="shared" si="42"/>
        <v>19</v>
      </c>
      <c r="AZ78" s="78">
        <f t="shared" si="42"/>
        <v>9340.0833333333339</v>
      </c>
      <c r="BA78" s="84" t="s">
        <v>380</v>
      </c>
      <c r="BB78" s="85"/>
      <c r="BC78" s="85">
        <v>0.5</v>
      </c>
      <c r="BD78" s="85"/>
      <c r="BE78" s="78">
        <f t="shared" si="23"/>
        <v>5309.0999999999995</v>
      </c>
      <c r="BF78" s="70"/>
      <c r="BG78" s="70"/>
      <c r="BH78" s="70"/>
      <c r="BI78" s="76">
        <f t="shared" si="24"/>
        <v>0</v>
      </c>
      <c r="BJ78" s="76">
        <f t="shared" si="25"/>
        <v>19</v>
      </c>
      <c r="BK78" s="76">
        <f t="shared" si="26"/>
        <v>23537.01</v>
      </c>
      <c r="BL78" s="76"/>
      <c r="BM78" s="76"/>
      <c r="BN78" s="76"/>
      <c r="BO78" s="76"/>
      <c r="BP78" s="76"/>
      <c r="BQ78" s="101">
        <f t="shared" si="6"/>
        <v>0</v>
      </c>
      <c r="BR78" s="76">
        <f t="shared" si="27"/>
        <v>38186.193333333329</v>
      </c>
      <c r="BS78" s="76">
        <f t="shared" si="28"/>
        <v>74347.063333333339</v>
      </c>
      <c r="BT78" s="76">
        <f t="shared" si="29"/>
        <v>38186.193333333329</v>
      </c>
      <c r="BU78" s="76">
        <f t="shared" si="30"/>
        <v>15691.34</v>
      </c>
      <c r="BV78" s="76">
        <f t="shared" si="31"/>
        <v>128224.59666666666</v>
      </c>
      <c r="BW78" s="173">
        <f t="shared" si="32"/>
        <v>1538695.16</v>
      </c>
    </row>
    <row r="79" spans="1:77" s="2" customFormat="1" ht="14.25" customHeight="1" x14ac:dyDescent="0.3">
      <c r="A79" s="243">
        <v>56</v>
      </c>
      <c r="B79" s="48" t="s">
        <v>118</v>
      </c>
      <c r="C79" s="48" t="s">
        <v>111</v>
      </c>
      <c r="D79" s="43" t="s">
        <v>178</v>
      </c>
      <c r="E79" s="93" t="s">
        <v>302</v>
      </c>
      <c r="F79" s="97">
        <v>60</v>
      </c>
      <c r="G79" s="98">
        <v>42901</v>
      </c>
      <c r="H79" s="98">
        <v>44727</v>
      </c>
      <c r="I79" s="97" t="s">
        <v>111</v>
      </c>
      <c r="J79" s="43">
        <v>2</v>
      </c>
      <c r="K79" s="43" t="s">
        <v>68</v>
      </c>
      <c r="L79" s="89">
        <v>6.06</v>
      </c>
      <c r="M79" s="89">
        <v>4.66</v>
      </c>
      <c r="N79" s="75">
        <v>17697</v>
      </c>
      <c r="O79" s="76">
        <f t="shared" si="7"/>
        <v>82468.02</v>
      </c>
      <c r="P79" s="43"/>
      <c r="Q79" s="43">
        <v>3</v>
      </c>
      <c r="R79" s="43"/>
      <c r="S79" s="43">
        <v>9</v>
      </c>
      <c r="T79" s="43">
        <v>18</v>
      </c>
      <c r="U79" s="43"/>
      <c r="V79" s="70">
        <f t="shared" si="39"/>
        <v>9</v>
      </c>
      <c r="W79" s="70">
        <f t="shared" si="39"/>
        <v>21</v>
      </c>
      <c r="X79" s="70">
        <f t="shared" si="39"/>
        <v>0</v>
      </c>
      <c r="Y79" s="76">
        <f t="shared" si="8"/>
        <v>0</v>
      </c>
      <c r="Z79" s="76">
        <f t="shared" si="9"/>
        <v>13744.670000000002</v>
      </c>
      <c r="AA79" s="76">
        <f t="shared" si="10"/>
        <v>0</v>
      </c>
      <c r="AB79" s="76">
        <f t="shared" si="11"/>
        <v>41234.010000000009</v>
      </c>
      <c r="AC79" s="76">
        <f t="shared" si="12"/>
        <v>82468.020000000019</v>
      </c>
      <c r="AD79" s="76">
        <f t="shared" si="13"/>
        <v>0</v>
      </c>
      <c r="AE79" s="76">
        <f t="shared" si="14"/>
        <v>137446.70000000001</v>
      </c>
      <c r="AF79" s="76">
        <f t="shared" si="15"/>
        <v>34361.675000000003</v>
      </c>
      <c r="AG79" s="76">
        <f t="shared" si="37"/>
        <v>17180.837500000001</v>
      </c>
      <c r="AH79" s="76">
        <f t="shared" si="34"/>
        <v>5309.1</v>
      </c>
      <c r="AI79" s="76">
        <f t="shared" si="18"/>
        <v>194298.3125</v>
      </c>
      <c r="AJ79" s="82"/>
      <c r="AK79" s="82"/>
      <c r="AL79" s="82"/>
      <c r="AM79" s="99"/>
      <c r="AN79" s="78">
        <f t="shared" si="19"/>
        <v>0</v>
      </c>
      <c r="AO79" s="99"/>
      <c r="AP79" s="78">
        <f t="shared" si="20"/>
        <v>0</v>
      </c>
      <c r="AQ79" s="78">
        <f t="shared" si="48"/>
        <v>0</v>
      </c>
      <c r="AR79" s="78">
        <f t="shared" si="40"/>
        <v>0</v>
      </c>
      <c r="AS79" s="99"/>
      <c r="AT79" s="78">
        <f t="shared" si="21"/>
        <v>0</v>
      </c>
      <c r="AU79" s="99"/>
      <c r="AV79" s="78">
        <f t="shared" si="22"/>
        <v>0</v>
      </c>
      <c r="AW79" s="77">
        <f t="shared" si="41"/>
        <v>0</v>
      </c>
      <c r="AX79" s="78">
        <f t="shared" si="41"/>
        <v>0</v>
      </c>
      <c r="AY79" s="77">
        <f t="shared" si="42"/>
        <v>0</v>
      </c>
      <c r="AZ79" s="78">
        <f t="shared" si="42"/>
        <v>0</v>
      </c>
      <c r="BA79" s="100" t="s">
        <v>196</v>
      </c>
      <c r="BB79" s="177"/>
      <c r="BC79" s="177">
        <v>1</v>
      </c>
      <c r="BD79" s="177"/>
      <c r="BE79" s="78">
        <f t="shared" si="23"/>
        <v>10618.199999999999</v>
      </c>
      <c r="BF79" s="43"/>
      <c r="BG79" s="43"/>
      <c r="BH79" s="43"/>
      <c r="BI79" s="76">
        <f t="shared" si="24"/>
        <v>0</v>
      </c>
      <c r="BJ79" s="76">
        <f t="shared" si="25"/>
        <v>30</v>
      </c>
      <c r="BK79" s="76">
        <f t="shared" si="26"/>
        <v>51542.512499999997</v>
      </c>
      <c r="BL79" s="101"/>
      <c r="BM79" s="101">
        <f>(O79/18*BL79)*30%</f>
        <v>0</v>
      </c>
      <c r="BN79" s="76"/>
      <c r="BO79" s="76"/>
      <c r="BP79" s="101"/>
      <c r="BQ79" s="101">
        <f t="shared" si="6"/>
        <v>0</v>
      </c>
      <c r="BR79" s="76">
        <f t="shared" si="27"/>
        <v>62160.712499999994</v>
      </c>
      <c r="BS79" s="76">
        <f t="shared" si="28"/>
        <v>159936.63750000001</v>
      </c>
      <c r="BT79" s="76">
        <f t="shared" si="29"/>
        <v>62160.712499999994</v>
      </c>
      <c r="BU79" s="76">
        <f t="shared" si="30"/>
        <v>34361.675000000003</v>
      </c>
      <c r="BV79" s="76">
        <f t="shared" si="31"/>
        <v>256459.02499999999</v>
      </c>
      <c r="BW79" s="173">
        <f t="shared" si="32"/>
        <v>3077508.3</v>
      </c>
    </row>
    <row r="80" spans="1:77" s="3" customFormat="1" ht="14.25" customHeight="1" x14ac:dyDescent="0.3">
      <c r="A80" s="242">
        <v>57</v>
      </c>
      <c r="B80" s="48" t="s">
        <v>84</v>
      </c>
      <c r="C80" s="48" t="s">
        <v>372</v>
      </c>
      <c r="D80" s="43" t="s">
        <v>61</v>
      </c>
      <c r="E80" s="108" t="s">
        <v>303</v>
      </c>
      <c r="F80" s="48">
        <v>58</v>
      </c>
      <c r="G80" s="111">
        <v>42901</v>
      </c>
      <c r="H80" s="111">
        <v>44727</v>
      </c>
      <c r="I80" s="48" t="s">
        <v>185</v>
      </c>
      <c r="J80" s="43">
        <v>1</v>
      </c>
      <c r="K80" s="43" t="s">
        <v>72</v>
      </c>
      <c r="L80" s="89">
        <v>21.01</v>
      </c>
      <c r="M80" s="43">
        <v>5.12</v>
      </c>
      <c r="N80" s="75">
        <v>17697</v>
      </c>
      <c r="O80" s="76">
        <f t="shared" si="7"/>
        <v>90608.639999999999</v>
      </c>
      <c r="P80" s="43"/>
      <c r="Q80" s="43"/>
      <c r="R80" s="43"/>
      <c r="S80" s="43">
        <v>15</v>
      </c>
      <c r="T80" s="43"/>
      <c r="U80" s="43"/>
      <c r="V80" s="70">
        <f t="shared" si="39"/>
        <v>15</v>
      </c>
      <c r="W80" s="70">
        <f t="shared" si="39"/>
        <v>0</v>
      </c>
      <c r="X80" s="70">
        <f t="shared" si="39"/>
        <v>0</v>
      </c>
      <c r="Y80" s="76">
        <f t="shared" si="8"/>
        <v>0</v>
      </c>
      <c r="Z80" s="76">
        <f t="shared" si="9"/>
        <v>0</v>
      </c>
      <c r="AA80" s="76">
        <f t="shared" si="10"/>
        <v>0</v>
      </c>
      <c r="AB80" s="76">
        <f t="shared" si="11"/>
        <v>75507.199999999997</v>
      </c>
      <c r="AC80" s="76">
        <f t="shared" si="12"/>
        <v>0</v>
      </c>
      <c r="AD80" s="76">
        <f t="shared" si="13"/>
        <v>0</v>
      </c>
      <c r="AE80" s="76">
        <f t="shared" si="14"/>
        <v>75507.199999999997</v>
      </c>
      <c r="AF80" s="76">
        <f t="shared" si="15"/>
        <v>18876.8</v>
      </c>
      <c r="AG80" s="76">
        <f t="shared" si="37"/>
        <v>9438.4</v>
      </c>
      <c r="AH80" s="76">
        <f t="shared" si="34"/>
        <v>2949.5</v>
      </c>
      <c r="AI80" s="76">
        <f t="shared" si="18"/>
        <v>106771.9</v>
      </c>
      <c r="AJ80" s="82"/>
      <c r="AK80" s="82"/>
      <c r="AL80" s="82"/>
      <c r="AM80" s="99">
        <v>15</v>
      </c>
      <c r="AN80" s="78">
        <f t="shared" si="19"/>
        <v>5899</v>
      </c>
      <c r="AO80" s="99"/>
      <c r="AP80" s="78">
        <f t="shared" si="20"/>
        <v>0</v>
      </c>
      <c r="AQ80" s="78">
        <f t="shared" si="48"/>
        <v>15</v>
      </c>
      <c r="AR80" s="78">
        <f t="shared" si="40"/>
        <v>5899</v>
      </c>
      <c r="AS80" s="99"/>
      <c r="AT80" s="78">
        <f t="shared" si="21"/>
        <v>0</v>
      </c>
      <c r="AU80" s="99"/>
      <c r="AV80" s="78">
        <f t="shared" si="22"/>
        <v>0</v>
      </c>
      <c r="AW80" s="77">
        <f t="shared" si="41"/>
        <v>0</v>
      </c>
      <c r="AX80" s="78">
        <f t="shared" si="41"/>
        <v>0</v>
      </c>
      <c r="AY80" s="77">
        <f t="shared" si="42"/>
        <v>15</v>
      </c>
      <c r="AZ80" s="78">
        <f t="shared" si="42"/>
        <v>5899</v>
      </c>
      <c r="BA80" s="100" t="s">
        <v>381</v>
      </c>
      <c r="BB80" s="177">
        <v>1</v>
      </c>
      <c r="BC80" s="177"/>
      <c r="BD80" s="177"/>
      <c r="BE80" s="78">
        <f t="shared" si="23"/>
        <v>8848.5</v>
      </c>
      <c r="BF80" s="43"/>
      <c r="BG80" s="43"/>
      <c r="BH80" s="43"/>
      <c r="BI80" s="76">
        <f t="shared" si="24"/>
        <v>0</v>
      </c>
      <c r="BJ80" s="76">
        <f t="shared" si="25"/>
        <v>15</v>
      </c>
      <c r="BK80" s="76">
        <f t="shared" si="26"/>
        <v>28315.200000000001</v>
      </c>
      <c r="BL80" s="101"/>
      <c r="BM80" s="101">
        <f>(O80/18*BL80)*30%</f>
        <v>0</v>
      </c>
      <c r="BN80" s="76">
        <f t="shared" si="33"/>
        <v>15</v>
      </c>
      <c r="BO80" s="76">
        <f>(AE80+AF80)*35%</f>
        <v>33034.400000000001</v>
      </c>
      <c r="BP80" s="76"/>
      <c r="BQ80" s="101">
        <f t="shared" si="6"/>
        <v>0</v>
      </c>
      <c r="BR80" s="76">
        <f t="shared" si="27"/>
        <v>76097.100000000006</v>
      </c>
      <c r="BS80" s="76">
        <f t="shared" si="28"/>
        <v>87895.099999999991</v>
      </c>
      <c r="BT80" s="76">
        <f t="shared" si="29"/>
        <v>43062.7</v>
      </c>
      <c r="BU80" s="76">
        <f t="shared" si="30"/>
        <v>51911.199999999997</v>
      </c>
      <c r="BV80" s="76">
        <f t="shared" si="31"/>
        <v>182869</v>
      </c>
      <c r="BW80" s="173">
        <f t="shared" si="32"/>
        <v>2194428</v>
      </c>
      <c r="BX80" s="3" t="s">
        <v>270</v>
      </c>
    </row>
    <row r="81" spans="1:77" s="2" customFormat="1" ht="14.25" customHeight="1" x14ac:dyDescent="0.3">
      <c r="A81" s="243">
        <v>58</v>
      </c>
      <c r="B81" s="48" t="s">
        <v>382</v>
      </c>
      <c r="C81" s="48" t="s">
        <v>245</v>
      </c>
      <c r="D81" s="43" t="s">
        <v>61</v>
      </c>
      <c r="E81" s="108" t="s">
        <v>383</v>
      </c>
      <c r="F81" s="48"/>
      <c r="G81" s="111"/>
      <c r="H81" s="111"/>
      <c r="I81" s="48"/>
      <c r="J81" s="43" t="s">
        <v>65</v>
      </c>
      <c r="K81" s="43" t="s">
        <v>62</v>
      </c>
      <c r="L81" s="89">
        <v>11.02</v>
      </c>
      <c r="M81" s="43">
        <v>4.38</v>
      </c>
      <c r="N81" s="75">
        <v>17697</v>
      </c>
      <c r="O81" s="76">
        <f t="shared" si="7"/>
        <v>77512.86</v>
      </c>
      <c r="P81" s="43"/>
      <c r="Q81" s="43"/>
      <c r="R81" s="43"/>
      <c r="S81" s="43"/>
      <c r="T81" s="43">
        <v>4</v>
      </c>
      <c r="U81" s="43"/>
      <c r="V81" s="70">
        <f t="shared" si="39"/>
        <v>0</v>
      </c>
      <c r="W81" s="70">
        <f t="shared" si="39"/>
        <v>4</v>
      </c>
      <c r="X81" s="70">
        <f t="shared" si="39"/>
        <v>0</v>
      </c>
      <c r="Y81" s="76">
        <f t="shared" si="8"/>
        <v>0</v>
      </c>
      <c r="Z81" s="76">
        <f t="shared" si="9"/>
        <v>0</v>
      </c>
      <c r="AA81" s="76">
        <f t="shared" si="10"/>
        <v>0</v>
      </c>
      <c r="AB81" s="76">
        <f t="shared" si="11"/>
        <v>0</v>
      </c>
      <c r="AC81" s="76">
        <f t="shared" si="12"/>
        <v>17225.080000000002</v>
      </c>
      <c r="AD81" s="76">
        <f t="shared" si="13"/>
        <v>0</v>
      </c>
      <c r="AE81" s="76">
        <f t="shared" si="14"/>
        <v>17225.080000000002</v>
      </c>
      <c r="AF81" s="76">
        <f t="shared" si="15"/>
        <v>4306.2700000000004</v>
      </c>
      <c r="AG81" s="76">
        <f t="shared" si="37"/>
        <v>2153.1350000000002</v>
      </c>
      <c r="AH81" s="76">
        <f t="shared" si="34"/>
        <v>786.5333333333333</v>
      </c>
      <c r="AI81" s="76">
        <f t="shared" si="18"/>
        <v>24471.018333333333</v>
      </c>
      <c r="AJ81" s="82"/>
      <c r="AK81" s="82"/>
      <c r="AL81" s="82"/>
      <c r="AM81" s="99"/>
      <c r="AN81" s="78">
        <f t="shared" si="19"/>
        <v>0</v>
      </c>
      <c r="AO81" s="99"/>
      <c r="AP81" s="78">
        <f t="shared" si="20"/>
        <v>0</v>
      </c>
      <c r="AQ81" s="78"/>
      <c r="AR81" s="78">
        <f t="shared" si="40"/>
        <v>0</v>
      </c>
      <c r="AS81" s="99"/>
      <c r="AT81" s="78">
        <f t="shared" si="21"/>
        <v>0</v>
      </c>
      <c r="AU81" s="99"/>
      <c r="AV81" s="78">
        <f t="shared" si="22"/>
        <v>0</v>
      </c>
      <c r="AW81" s="77">
        <f t="shared" si="41"/>
        <v>0</v>
      </c>
      <c r="AX81" s="78">
        <f t="shared" si="41"/>
        <v>0</v>
      </c>
      <c r="AY81" s="77">
        <f t="shared" si="42"/>
        <v>0</v>
      </c>
      <c r="AZ81" s="78">
        <f t="shared" si="42"/>
        <v>0</v>
      </c>
      <c r="BA81" s="100"/>
      <c r="BB81" s="177"/>
      <c r="BC81" s="177"/>
      <c r="BD81" s="177"/>
      <c r="BE81" s="78">
        <f t="shared" si="23"/>
        <v>0</v>
      </c>
      <c r="BF81" s="43"/>
      <c r="BG81" s="43"/>
      <c r="BH81" s="43"/>
      <c r="BI81" s="76">
        <f t="shared" si="24"/>
        <v>0</v>
      </c>
      <c r="BJ81" s="76">
        <f t="shared" si="25"/>
        <v>4</v>
      </c>
      <c r="BK81" s="76">
        <f t="shared" si="26"/>
        <v>6459.4050000000007</v>
      </c>
      <c r="BL81" s="101"/>
      <c r="BM81" s="101"/>
      <c r="BN81" s="76"/>
      <c r="BO81" s="76"/>
      <c r="BP81" s="101"/>
      <c r="BQ81" s="101">
        <f t="shared" si="6"/>
        <v>0</v>
      </c>
      <c r="BR81" s="76">
        <f t="shared" si="27"/>
        <v>6459.4050000000007</v>
      </c>
      <c r="BS81" s="76">
        <f t="shared" si="28"/>
        <v>20164.748333333337</v>
      </c>
      <c r="BT81" s="76">
        <f t="shared" si="29"/>
        <v>6459.4050000000007</v>
      </c>
      <c r="BU81" s="76">
        <f t="shared" si="30"/>
        <v>4306.2700000000004</v>
      </c>
      <c r="BV81" s="76">
        <f t="shared" si="31"/>
        <v>30930.423333333332</v>
      </c>
      <c r="BW81" s="173">
        <f t="shared" si="32"/>
        <v>371165.07999999996</v>
      </c>
    </row>
    <row r="82" spans="1:77" s="2" customFormat="1" ht="14.25" customHeight="1" x14ac:dyDescent="0.3">
      <c r="A82" s="242">
        <v>59</v>
      </c>
      <c r="B82" s="48" t="s">
        <v>382</v>
      </c>
      <c r="C82" s="48" t="s">
        <v>184</v>
      </c>
      <c r="D82" s="43" t="s">
        <v>61</v>
      </c>
      <c r="E82" s="108" t="s">
        <v>383</v>
      </c>
      <c r="F82" s="48"/>
      <c r="G82" s="111"/>
      <c r="H82" s="111"/>
      <c r="I82" s="48"/>
      <c r="J82" s="43" t="s">
        <v>65</v>
      </c>
      <c r="K82" s="43" t="s">
        <v>62</v>
      </c>
      <c r="L82" s="89">
        <v>11.02</v>
      </c>
      <c r="M82" s="43">
        <v>4.38</v>
      </c>
      <c r="N82" s="75">
        <v>17697</v>
      </c>
      <c r="O82" s="76">
        <f t="shared" si="7"/>
        <v>77512.86</v>
      </c>
      <c r="P82" s="43"/>
      <c r="Q82" s="43"/>
      <c r="R82" s="43"/>
      <c r="S82" s="43"/>
      <c r="T82" s="43">
        <v>6</v>
      </c>
      <c r="U82" s="43"/>
      <c r="V82" s="70">
        <f t="shared" si="39"/>
        <v>0</v>
      </c>
      <c r="W82" s="70">
        <f t="shared" si="39"/>
        <v>6</v>
      </c>
      <c r="X82" s="70">
        <f t="shared" si="39"/>
        <v>0</v>
      </c>
      <c r="Y82" s="76">
        <f t="shared" si="8"/>
        <v>0</v>
      </c>
      <c r="Z82" s="76">
        <f t="shared" si="9"/>
        <v>0</v>
      </c>
      <c r="AA82" s="76">
        <f t="shared" si="10"/>
        <v>0</v>
      </c>
      <c r="AB82" s="76">
        <f t="shared" si="11"/>
        <v>0</v>
      </c>
      <c r="AC82" s="76">
        <f t="shared" si="12"/>
        <v>25837.620000000003</v>
      </c>
      <c r="AD82" s="76">
        <f t="shared" si="13"/>
        <v>0</v>
      </c>
      <c r="AE82" s="76">
        <f t="shared" si="14"/>
        <v>25837.620000000003</v>
      </c>
      <c r="AF82" s="76">
        <f t="shared" si="15"/>
        <v>6459.4050000000007</v>
      </c>
      <c r="AG82" s="76">
        <f t="shared" si="37"/>
        <v>3229.7025000000003</v>
      </c>
      <c r="AH82" s="76">
        <f t="shared" si="34"/>
        <v>1179.8</v>
      </c>
      <c r="AI82" s="76">
        <f t="shared" si="18"/>
        <v>36706.527500000004</v>
      </c>
      <c r="AJ82" s="82"/>
      <c r="AK82" s="82"/>
      <c r="AL82" s="82"/>
      <c r="AM82" s="99"/>
      <c r="AN82" s="78">
        <f t="shared" si="19"/>
        <v>0</v>
      </c>
      <c r="AO82" s="99"/>
      <c r="AP82" s="78">
        <f t="shared" si="20"/>
        <v>0</v>
      </c>
      <c r="AQ82" s="78"/>
      <c r="AR82" s="78">
        <f t="shared" si="40"/>
        <v>0</v>
      </c>
      <c r="AS82" s="99"/>
      <c r="AT82" s="78">
        <f t="shared" si="21"/>
        <v>0</v>
      </c>
      <c r="AU82" s="99"/>
      <c r="AV82" s="78">
        <f t="shared" si="22"/>
        <v>0</v>
      </c>
      <c r="AW82" s="77">
        <f t="shared" si="41"/>
        <v>0</v>
      </c>
      <c r="AX82" s="78">
        <f t="shared" si="41"/>
        <v>0</v>
      </c>
      <c r="AY82" s="77">
        <f t="shared" si="42"/>
        <v>0</v>
      </c>
      <c r="AZ82" s="78">
        <f t="shared" si="42"/>
        <v>0</v>
      </c>
      <c r="BA82" s="100"/>
      <c r="BB82" s="177"/>
      <c r="BC82" s="177"/>
      <c r="BD82" s="177"/>
      <c r="BE82" s="78">
        <f t="shared" si="23"/>
        <v>0</v>
      </c>
      <c r="BF82" s="43"/>
      <c r="BG82" s="43"/>
      <c r="BH82" s="43"/>
      <c r="BI82" s="76">
        <f t="shared" si="24"/>
        <v>0</v>
      </c>
      <c r="BJ82" s="76">
        <f t="shared" si="25"/>
        <v>6</v>
      </c>
      <c r="BK82" s="76">
        <f t="shared" si="26"/>
        <v>9689.1075000000001</v>
      </c>
      <c r="BL82" s="101"/>
      <c r="BM82" s="101"/>
      <c r="BN82" s="76"/>
      <c r="BO82" s="76"/>
      <c r="BP82" s="101"/>
      <c r="BQ82" s="101">
        <f t="shared" si="6"/>
        <v>0</v>
      </c>
      <c r="BR82" s="76">
        <f t="shared" si="27"/>
        <v>9689.1075000000001</v>
      </c>
      <c r="BS82" s="76">
        <f t="shared" si="28"/>
        <v>30247.122500000001</v>
      </c>
      <c r="BT82" s="76">
        <f t="shared" si="29"/>
        <v>9689.1075000000001</v>
      </c>
      <c r="BU82" s="76">
        <f t="shared" si="30"/>
        <v>6459.4050000000007</v>
      </c>
      <c r="BV82" s="76">
        <f t="shared" si="31"/>
        <v>46395.635000000002</v>
      </c>
      <c r="BW82" s="173">
        <f t="shared" si="32"/>
        <v>556747.62</v>
      </c>
    </row>
    <row r="83" spans="1:77" s="2" customFormat="1" ht="14.25" customHeight="1" x14ac:dyDescent="0.3">
      <c r="A83" s="243">
        <v>60</v>
      </c>
      <c r="B83" s="48" t="s">
        <v>382</v>
      </c>
      <c r="C83" s="48" t="s">
        <v>73</v>
      </c>
      <c r="D83" s="43" t="s">
        <v>61</v>
      </c>
      <c r="E83" s="108" t="s">
        <v>383</v>
      </c>
      <c r="F83" s="48"/>
      <c r="G83" s="111"/>
      <c r="H83" s="111"/>
      <c r="I83" s="48"/>
      <c r="J83" s="43" t="s">
        <v>65</v>
      </c>
      <c r="K83" s="43" t="s">
        <v>62</v>
      </c>
      <c r="L83" s="89">
        <v>11.02</v>
      </c>
      <c r="M83" s="43">
        <v>4.38</v>
      </c>
      <c r="N83" s="75">
        <v>17697</v>
      </c>
      <c r="O83" s="76">
        <f t="shared" si="7"/>
        <v>77512.86</v>
      </c>
      <c r="P83" s="43"/>
      <c r="Q83" s="43"/>
      <c r="R83" s="43"/>
      <c r="S83" s="43"/>
      <c r="T83" s="43">
        <v>9</v>
      </c>
      <c r="U83" s="43"/>
      <c r="V83" s="70">
        <f t="shared" si="39"/>
        <v>0</v>
      </c>
      <c r="W83" s="70">
        <f t="shared" si="39"/>
        <v>9</v>
      </c>
      <c r="X83" s="70">
        <f t="shared" si="39"/>
        <v>0</v>
      </c>
      <c r="Y83" s="76">
        <f t="shared" si="8"/>
        <v>0</v>
      </c>
      <c r="Z83" s="76">
        <f t="shared" si="9"/>
        <v>0</v>
      </c>
      <c r="AA83" s="76">
        <f t="shared" si="10"/>
        <v>0</v>
      </c>
      <c r="AB83" s="76">
        <f t="shared" si="11"/>
        <v>0</v>
      </c>
      <c r="AC83" s="76">
        <f t="shared" si="12"/>
        <v>38756.430000000008</v>
      </c>
      <c r="AD83" s="76">
        <f t="shared" si="13"/>
        <v>0</v>
      </c>
      <c r="AE83" s="76">
        <f t="shared" si="14"/>
        <v>38756.430000000008</v>
      </c>
      <c r="AF83" s="76">
        <f t="shared" si="15"/>
        <v>9689.1075000000019</v>
      </c>
      <c r="AG83" s="76">
        <f t="shared" si="37"/>
        <v>4844.5537500000009</v>
      </c>
      <c r="AH83" s="76">
        <f t="shared" si="34"/>
        <v>1769.7</v>
      </c>
      <c r="AI83" s="76">
        <f t="shared" si="18"/>
        <v>55059.791250000009</v>
      </c>
      <c r="AJ83" s="82"/>
      <c r="AK83" s="82"/>
      <c r="AL83" s="82"/>
      <c r="AM83" s="99"/>
      <c r="AN83" s="78">
        <f t="shared" si="19"/>
        <v>0</v>
      </c>
      <c r="AO83" s="99"/>
      <c r="AP83" s="78">
        <f t="shared" si="20"/>
        <v>0</v>
      </c>
      <c r="AQ83" s="78"/>
      <c r="AR83" s="78">
        <f t="shared" si="40"/>
        <v>0</v>
      </c>
      <c r="AS83" s="99"/>
      <c r="AT83" s="78">
        <f t="shared" si="21"/>
        <v>0</v>
      </c>
      <c r="AU83" s="99"/>
      <c r="AV83" s="78">
        <f t="shared" si="22"/>
        <v>0</v>
      </c>
      <c r="AW83" s="77">
        <f t="shared" si="41"/>
        <v>0</v>
      </c>
      <c r="AX83" s="78">
        <f t="shared" si="41"/>
        <v>0</v>
      </c>
      <c r="AY83" s="77">
        <f t="shared" si="42"/>
        <v>0</v>
      </c>
      <c r="AZ83" s="78">
        <f t="shared" si="42"/>
        <v>0</v>
      </c>
      <c r="BA83" s="100"/>
      <c r="BB83" s="177"/>
      <c r="BC83" s="177"/>
      <c r="BD83" s="177"/>
      <c r="BE83" s="78">
        <f t="shared" si="23"/>
        <v>0</v>
      </c>
      <c r="BF83" s="43"/>
      <c r="BG83" s="43"/>
      <c r="BH83" s="43"/>
      <c r="BI83" s="76">
        <f t="shared" si="24"/>
        <v>0</v>
      </c>
      <c r="BJ83" s="76">
        <f t="shared" si="25"/>
        <v>9</v>
      </c>
      <c r="BK83" s="76">
        <f t="shared" si="26"/>
        <v>14533.661250000001</v>
      </c>
      <c r="BL83" s="101"/>
      <c r="BM83" s="101"/>
      <c r="BN83" s="76"/>
      <c r="BO83" s="76"/>
      <c r="BP83" s="101"/>
      <c r="BQ83" s="101">
        <f t="shared" si="6"/>
        <v>0</v>
      </c>
      <c r="BR83" s="76">
        <f t="shared" si="27"/>
        <v>14533.661250000001</v>
      </c>
      <c r="BS83" s="76">
        <f t="shared" si="28"/>
        <v>45370.683750000004</v>
      </c>
      <c r="BT83" s="76">
        <f t="shared" si="29"/>
        <v>14533.661250000001</v>
      </c>
      <c r="BU83" s="76">
        <f t="shared" si="30"/>
        <v>9689.1075000000019</v>
      </c>
      <c r="BV83" s="76">
        <f t="shared" si="31"/>
        <v>69593.452500000014</v>
      </c>
      <c r="BW83" s="173">
        <f t="shared" si="32"/>
        <v>835121.43000000017</v>
      </c>
    </row>
    <row r="84" spans="1:77" s="2" customFormat="1" ht="14.25" customHeight="1" x14ac:dyDescent="0.3">
      <c r="A84" s="242">
        <v>61</v>
      </c>
      <c r="B84" s="48" t="s">
        <v>305</v>
      </c>
      <c r="C84" s="48" t="s">
        <v>100</v>
      </c>
      <c r="D84" s="43" t="s">
        <v>61</v>
      </c>
      <c r="E84" s="108" t="s">
        <v>306</v>
      </c>
      <c r="F84" s="48"/>
      <c r="G84" s="111"/>
      <c r="H84" s="111"/>
      <c r="I84" s="48"/>
      <c r="J84" s="43" t="s">
        <v>65</v>
      </c>
      <c r="K84" s="43" t="s">
        <v>62</v>
      </c>
      <c r="L84" s="89">
        <v>1</v>
      </c>
      <c r="M84" s="43">
        <v>4.1399999999999997</v>
      </c>
      <c r="N84" s="75">
        <v>17697</v>
      </c>
      <c r="O84" s="76">
        <f t="shared" si="7"/>
        <v>73265.579999999987</v>
      </c>
      <c r="P84" s="43"/>
      <c r="Q84" s="43"/>
      <c r="R84" s="43"/>
      <c r="S84" s="43"/>
      <c r="T84" s="43">
        <v>6</v>
      </c>
      <c r="U84" s="43"/>
      <c r="V84" s="70">
        <f t="shared" si="39"/>
        <v>0</v>
      </c>
      <c r="W84" s="70">
        <f t="shared" si="39"/>
        <v>6</v>
      </c>
      <c r="X84" s="70">
        <f t="shared" si="39"/>
        <v>0</v>
      </c>
      <c r="Y84" s="76">
        <f t="shared" si="8"/>
        <v>0</v>
      </c>
      <c r="Z84" s="76">
        <f t="shared" si="9"/>
        <v>0</v>
      </c>
      <c r="AA84" s="76">
        <f t="shared" si="10"/>
        <v>0</v>
      </c>
      <c r="AB84" s="76">
        <f t="shared" si="11"/>
        <v>0</v>
      </c>
      <c r="AC84" s="76">
        <f t="shared" si="12"/>
        <v>24421.859999999997</v>
      </c>
      <c r="AD84" s="76">
        <f t="shared" si="13"/>
        <v>0</v>
      </c>
      <c r="AE84" s="76">
        <f t="shared" si="14"/>
        <v>24421.859999999997</v>
      </c>
      <c r="AF84" s="76">
        <f t="shared" si="15"/>
        <v>6105.4649999999992</v>
      </c>
      <c r="AG84" s="76"/>
      <c r="AH84" s="76">
        <f t="shared" si="34"/>
        <v>1179.8</v>
      </c>
      <c r="AI84" s="76">
        <f t="shared" si="18"/>
        <v>31707.124999999996</v>
      </c>
      <c r="AJ84" s="82"/>
      <c r="AK84" s="82"/>
      <c r="AL84" s="82"/>
      <c r="AM84" s="99"/>
      <c r="AN84" s="78">
        <f t="shared" si="19"/>
        <v>0</v>
      </c>
      <c r="AO84" s="99"/>
      <c r="AP84" s="78">
        <f t="shared" si="20"/>
        <v>0</v>
      </c>
      <c r="AQ84" s="78"/>
      <c r="AR84" s="78">
        <f t="shared" si="40"/>
        <v>0</v>
      </c>
      <c r="AS84" s="99"/>
      <c r="AT84" s="78">
        <f t="shared" si="21"/>
        <v>0</v>
      </c>
      <c r="AU84" s="99">
        <v>5</v>
      </c>
      <c r="AV84" s="78">
        <f t="shared" si="22"/>
        <v>1966.3333333333333</v>
      </c>
      <c r="AW84" s="77">
        <f t="shared" si="41"/>
        <v>5</v>
      </c>
      <c r="AX84" s="78">
        <f t="shared" si="41"/>
        <v>1966.3333333333333</v>
      </c>
      <c r="AY84" s="77">
        <f t="shared" si="42"/>
        <v>5</v>
      </c>
      <c r="AZ84" s="78">
        <f t="shared" si="42"/>
        <v>1966.3333333333333</v>
      </c>
      <c r="BA84" s="100" t="s">
        <v>384</v>
      </c>
      <c r="BB84" s="177"/>
      <c r="BC84" s="177">
        <v>1</v>
      </c>
      <c r="BD84" s="177"/>
      <c r="BE84" s="78">
        <f t="shared" si="23"/>
        <v>10618.199999999999</v>
      </c>
      <c r="BF84" s="43"/>
      <c r="BG84" s="43"/>
      <c r="BH84" s="43"/>
      <c r="BI84" s="76">
        <f t="shared" si="24"/>
        <v>0</v>
      </c>
      <c r="BJ84" s="76">
        <f t="shared" si="25"/>
        <v>6</v>
      </c>
      <c r="BK84" s="76">
        <f t="shared" si="26"/>
        <v>9158.1974999999984</v>
      </c>
      <c r="BL84" s="101"/>
      <c r="BM84" s="101"/>
      <c r="BN84" s="76"/>
      <c r="BO84" s="76"/>
      <c r="BP84" s="101"/>
      <c r="BQ84" s="101">
        <f t="shared" si="6"/>
        <v>0</v>
      </c>
      <c r="BR84" s="76">
        <f t="shared" si="27"/>
        <v>21742.730833333331</v>
      </c>
      <c r="BS84" s="76">
        <f t="shared" si="28"/>
        <v>25601.659999999996</v>
      </c>
      <c r="BT84" s="76">
        <f t="shared" si="29"/>
        <v>21742.730833333331</v>
      </c>
      <c r="BU84" s="76">
        <f t="shared" si="30"/>
        <v>6105.4649999999992</v>
      </c>
      <c r="BV84" s="76">
        <f t="shared" si="31"/>
        <v>53449.855833333328</v>
      </c>
      <c r="BW84" s="173">
        <f t="shared" si="32"/>
        <v>641398.2699999999</v>
      </c>
    </row>
    <row r="85" spans="1:77" s="3" customFormat="1" ht="14.25" customHeight="1" x14ac:dyDescent="0.3">
      <c r="A85" s="243">
        <v>62</v>
      </c>
      <c r="B85" s="48" t="s">
        <v>254</v>
      </c>
      <c r="C85" s="48" t="s">
        <v>106</v>
      </c>
      <c r="D85" s="43" t="s">
        <v>61</v>
      </c>
      <c r="E85" s="93" t="s">
        <v>255</v>
      </c>
      <c r="F85" s="86">
        <v>121</v>
      </c>
      <c r="G85" s="87">
        <v>43189</v>
      </c>
      <c r="H85" s="87">
        <v>45015</v>
      </c>
      <c r="I85" s="86" t="s">
        <v>256</v>
      </c>
      <c r="J85" s="43" t="s">
        <v>58</v>
      </c>
      <c r="K85" s="43" t="s">
        <v>64</v>
      </c>
      <c r="L85" s="89">
        <v>19.079999999999998</v>
      </c>
      <c r="M85" s="89">
        <v>5.24</v>
      </c>
      <c r="N85" s="75">
        <v>17697</v>
      </c>
      <c r="O85" s="76">
        <f t="shared" si="7"/>
        <v>92732.28</v>
      </c>
      <c r="P85" s="43"/>
      <c r="Q85" s="43"/>
      <c r="R85" s="43"/>
      <c r="S85" s="43"/>
      <c r="T85" s="43">
        <v>6</v>
      </c>
      <c r="U85" s="43"/>
      <c r="V85" s="70">
        <f t="shared" si="39"/>
        <v>0</v>
      </c>
      <c r="W85" s="70">
        <f t="shared" si="39"/>
        <v>6</v>
      </c>
      <c r="X85" s="70">
        <f t="shared" si="39"/>
        <v>0</v>
      </c>
      <c r="Y85" s="76">
        <f t="shared" si="8"/>
        <v>0</v>
      </c>
      <c r="Z85" s="76">
        <f t="shared" si="9"/>
        <v>0</v>
      </c>
      <c r="AA85" s="76">
        <f t="shared" si="10"/>
        <v>0</v>
      </c>
      <c r="AB85" s="76">
        <f t="shared" si="11"/>
        <v>0</v>
      </c>
      <c r="AC85" s="76">
        <f t="shared" si="12"/>
        <v>30910.76</v>
      </c>
      <c r="AD85" s="76">
        <f t="shared" si="13"/>
        <v>0</v>
      </c>
      <c r="AE85" s="76">
        <f t="shared" si="14"/>
        <v>30910.76</v>
      </c>
      <c r="AF85" s="76">
        <f t="shared" si="15"/>
        <v>7727.69</v>
      </c>
      <c r="AG85" s="76">
        <f t="shared" si="37"/>
        <v>3863.8449999999998</v>
      </c>
      <c r="AH85" s="76">
        <f t="shared" si="34"/>
        <v>1179.8</v>
      </c>
      <c r="AI85" s="76">
        <f t="shared" si="18"/>
        <v>43682.095000000001</v>
      </c>
      <c r="AJ85" s="82"/>
      <c r="AK85" s="82"/>
      <c r="AL85" s="82"/>
      <c r="AM85" s="99"/>
      <c r="AN85" s="78">
        <f t="shared" si="19"/>
        <v>0</v>
      </c>
      <c r="AO85" s="99"/>
      <c r="AP85" s="78">
        <f t="shared" si="20"/>
        <v>0</v>
      </c>
      <c r="AQ85" s="78">
        <f t="shared" ref="AQ85:AQ92" si="49">AM85+AO85</f>
        <v>0</v>
      </c>
      <c r="AR85" s="78">
        <f t="shared" si="40"/>
        <v>0</v>
      </c>
      <c r="AS85" s="99"/>
      <c r="AT85" s="78">
        <f t="shared" si="21"/>
        <v>0</v>
      </c>
      <c r="AU85" s="99">
        <v>5</v>
      </c>
      <c r="AV85" s="78">
        <f t="shared" si="22"/>
        <v>1966.3333333333333</v>
      </c>
      <c r="AW85" s="77">
        <f t="shared" si="41"/>
        <v>5</v>
      </c>
      <c r="AX85" s="78">
        <f t="shared" si="41"/>
        <v>1966.3333333333333</v>
      </c>
      <c r="AY85" s="77">
        <f t="shared" si="42"/>
        <v>5</v>
      </c>
      <c r="AZ85" s="78">
        <f t="shared" si="42"/>
        <v>1966.3333333333333</v>
      </c>
      <c r="BA85" s="100"/>
      <c r="BB85" s="177"/>
      <c r="BC85" s="177"/>
      <c r="BD85" s="177"/>
      <c r="BE85" s="78">
        <f t="shared" si="23"/>
        <v>0</v>
      </c>
      <c r="BF85" s="43"/>
      <c r="BG85" s="43"/>
      <c r="BH85" s="43"/>
      <c r="BI85" s="76">
        <f t="shared" si="24"/>
        <v>0</v>
      </c>
      <c r="BJ85" s="76">
        <f t="shared" si="25"/>
        <v>6</v>
      </c>
      <c r="BK85" s="76">
        <f t="shared" si="26"/>
        <v>11591.534999999998</v>
      </c>
      <c r="BL85" s="101"/>
      <c r="BM85" s="101">
        <f>(O85/18*BL85)*30%</f>
        <v>0</v>
      </c>
      <c r="BN85" s="76">
        <f t="shared" si="33"/>
        <v>6</v>
      </c>
      <c r="BO85" s="76">
        <f t="shared" ref="BO85:BO149" si="50">(AE85+AF85)*40%</f>
        <v>15455.38</v>
      </c>
      <c r="BP85" s="101"/>
      <c r="BQ85" s="101">
        <f t="shared" si="6"/>
        <v>0</v>
      </c>
      <c r="BR85" s="76">
        <f t="shared" si="27"/>
        <v>29013.248333333329</v>
      </c>
      <c r="BS85" s="76">
        <f t="shared" si="28"/>
        <v>35954.404999999999</v>
      </c>
      <c r="BT85" s="76">
        <f t="shared" si="29"/>
        <v>13557.868333333332</v>
      </c>
      <c r="BU85" s="76">
        <f t="shared" si="30"/>
        <v>23183.07</v>
      </c>
      <c r="BV85" s="76">
        <f t="shared" si="31"/>
        <v>72695.343333333323</v>
      </c>
      <c r="BW85" s="173">
        <f t="shared" si="32"/>
        <v>872344.11999999988</v>
      </c>
      <c r="BX85" s="3" t="s">
        <v>339</v>
      </c>
    </row>
    <row r="86" spans="1:77" s="3" customFormat="1" ht="14.25" customHeight="1" x14ac:dyDescent="0.3">
      <c r="A86" s="242">
        <v>63</v>
      </c>
      <c r="B86" s="48" t="s">
        <v>171</v>
      </c>
      <c r="C86" s="48" t="s">
        <v>80</v>
      </c>
      <c r="D86" s="43" t="s">
        <v>61</v>
      </c>
      <c r="E86" s="93" t="s">
        <v>172</v>
      </c>
      <c r="F86" s="86">
        <v>5</v>
      </c>
      <c r="G86" s="87">
        <v>42607</v>
      </c>
      <c r="H86" s="87">
        <v>44433</v>
      </c>
      <c r="I86" s="86" t="s">
        <v>186</v>
      </c>
      <c r="J86" s="43" t="s">
        <v>58</v>
      </c>
      <c r="K86" s="43" t="s">
        <v>64</v>
      </c>
      <c r="L86" s="89">
        <v>25.1</v>
      </c>
      <c r="M86" s="89">
        <v>5.41</v>
      </c>
      <c r="N86" s="75">
        <v>17697</v>
      </c>
      <c r="O86" s="76">
        <f t="shared" ref="O86:O92" si="51">N86*M86</f>
        <v>95740.77</v>
      </c>
      <c r="P86" s="43"/>
      <c r="Q86" s="43">
        <v>15</v>
      </c>
      <c r="R86" s="43"/>
      <c r="S86" s="43"/>
      <c r="T86" s="43">
        <v>5</v>
      </c>
      <c r="U86" s="43"/>
      <c r="V86" s="70">
        <f t="shared" si="39"/>
        <v>0</v>
      </c>
      <c r="W86" s="70">
        <f t="shared" si="39"/>
        <v>20</v>
      </c>
      <c r="X86" s="70">
        <f t="shared" si="39"/>
        <v>0</v>
      </c>
      <c r="Y86" s="76">
        <f t="shared" ref="Y86:Y152" si="52">SUM(O86/18*P86)</f>
        <v>0</v>
      </c>
      <c r="Z86" s="76">
        <f t="shared" ref="Z86:Z152" si="53">SUM(O86/18*Q86)</f>
        <v>79783.975000000006</v>
      </c>
      <c r="AA86" s="76">
        <f t="shared" ref="AA86:AA152" si="54">SUM(O86/18*R86)</f>
        <v>0</v>
      </c>
      <c r="AB86" s="76">
        <f t="shared" ref="AB86:AB152" si="55">SUM(O86/18*S86)</f>
        <v>0</v>
      </c>
      <c r="AC86" s="76">
        <f t="shared" ref="AC86:AC152" si="56">SUM(O86/18*T86)</f>
        <v>26594.658333333336</v>
      </c>
      <c r="AD86" s="76">
        <f t="shared" ref="AD86:AD152" si="57">SUM(O86/18*U86)</f>
        <v>0</v>
      </c>
      <c r="AE86" s="76">
        <f t="shared" ref="AE86:AE152" si="58">SUM(Y86:AD86)</f>
        <v>106378.63333333335</v>
      </c>
      <c r="AF86" s="76">
        <f t="shared" ref="AF86:AF152" si="59">AE86*25%</f>
        <v>26594.658333333336</v>
      </c>
      <c r="AG86" s="76">
        <f t="shared" si="37"/>
        <v>13297.32916666667</v>
      </c>
      <c r="AH86" s="76">
        <f t="shared" si="34"/>
        <v>983.16666666666663</v>
      </c>
      <c r="AI86" s="76">
        <f t="shared" ref="AI86:AI92" si="60">AH86+AG86+AF86+AE86</f>
        <v>147253.78750000003</v>
      </c>
      <c r="AJ86" s="82"/>
      <c r="AK86" s="82"/>
      <c r="AL86" s="82"/>
      <c r="AM86" s="99"/>
      <c r="AN86" s="78">
        <f t="shared" ref="AN86:AN92" si="61">N86/18*AM86*40%</f>
        <v>0</v>
      </c>
      <c r="AO86" s="99"/>
      <c r="AP86" s="78">
        <f t="shared" ref="AP86:AP92" si="62">N86/18*AO86*50%</f>
        <v>0</v>
      </c>
      <c r="AQ86" s="78">
        <f t="shared" si="49"/>
        <v>0</v>
      </c>
      <c r="AR86" s="78">
        <f t="shared" si="40"/>
        <v>0</v>
      </c>
      <c r="AS86" s="99"/>
      <c r="AT86" s="78">
        <f t="shared" ref="AT86:AT92" si="63">N86/18*AS86*50%</f>
        <v>0</v>
      </c>
      <c r="AU86" s="99">
        <v>20</v>
      </c>
      <c r="AV86" s="78">
        <f t="shared" ref="AV86:AV92" si="64">N86/18*AU86*40%</f>
        <v>7865.333333333333</v>
      </c>
      <c r="AW86" s="77">
        <f t="shared" si="41"/>
        <v>20</v>
      </c>
      <c r="AX86" s="78">
        <f t="shared" si="41"/>
        <v>7865.333333333333</v>
      </c>
      <c r="AY86" s="77">
        <f t="shared" si="42"/>
        <v>20</v>
      </c>
      <c r="AZ86" s="78">
        <f t="shared" si="42"/>
        <v>7865.333333333333</v>
      </c>
      <c r="BA86" s="100"/>
      <c r="BB86" s="177"/>
      <c r="BC86" s="177"/>
      <c r="BD86" s="177"/>
      <c r="BE86" s="78">
        <f t="shared" ref="BE86:BE92" si="65">SUM(N86*BB86)*50%+(N86*BC86)*60%+(N86*BD86)*60%</f>
        <v>0</v>
      </c>
      <c r="BF86" s="43"/>
      <c r="BG86" s="43"/>
      <c r="BH86" s="43"/>
      <c r="BI86" s="76">
        <f t="shared" ref="BI86:BI139" si="66">SUM(N86*BF86*20%)+(N86*BG86)*30%</f>
        <v>0</v>
      </c>
      <c r="BJ86" s="76">
        <f t="shared" ref="BJ86:BJ92" si="67">V86+W86+X86</f>
        <v>20</v>
      </c>
      <c r="BK86" s="76">
        <f t="shared" ref="BK86:BK92" si="68">(O86/18*BJ86)*1.25*30%</f>
        <v>39891.987500000003</v>
      </c>
      <c r="BL86" s="101"/>
      <c r="BM86" s="101">
        <f>(O86/18*BL86)*30%</f>
        <v>0</v>
      </c>
      <c r="BN86" s="76">
        <f t="shared" si="33"/>
        <v>20</v>
      </c>
      <c r="BO86" s="76">
        <f t="shared" si="50"/>
        <v>53189.31666666668</v>
      </c>
      <c r="BP86" s="101"/>
      <c r="BQ86" s="101">
        <f t="shared" ref="BQ86:BQ92" si="69">7079/18*BP86</f>
        <v>0</v>
      </c>
      <c r="BR86" s="76">
        <f t="shared" ref="BR86:BR92" si="70">AJ86+AK86+AL86+AZ86+BE86+BI86+BK86+BM86+BO86+BQ86</f>
        <v>100946.63750000001</v>
      </c>
      <c r="BS86" s="76">
        <f t="shared" ref="BS86:BS152" si="71">AE86+AG86+AH86+AJ86+AK86+AL86+BI86+BQ86</f>
        <v>120659.12916666669</v>
      </c>
      <c r="BT86" s="76">
        <f t="shared" ref="BT86:BT152" si="72">AZ86+BE86+BK86+BM86</f>
        <v>47757.320833333339</v>
      </c>
      <c r="BU86" s="76">
        <f t="shared" ref="BU86:BU152" si="73">AF86+BO86</f>
        <v>79783.97500000002</v>
      </c>
      <c r="BV86" s="76">
        <f t="shared" ref="BV86:BV152" si="74">SUM(AI86+BR86)</f>
        <v>248200.42500000005</v>
      </c>
      <c r="BW86" s="173">
        <f t="shared" ref="BW86:BW152" si="75">BV86*12</f>
        <v>2978405.1000000006</v>
      </c>
      <c r="BX86" s="3" t="s">
        <v>339</v>
      </c>
    </row>
    <row r="87" spans="1:77" s="3" customFormat="1" ht="14.25" customHeight="1" x14ac:dyDescent="0.3">
      <c r="A87" s="243">
        <v>64</v>
      </c>
      <c r="B87" s="48" t="s">
        <v>171</v>
      </c>
      <c r="C87" s="48" t="s">
        <v>80</v>
      </c>
      <c r="D87" s="43" t="s">
        <v>61</v>
      </c>
      <c r="E87" s="93" t="s">
        <v>172</v>
      </c>
      <c r="F87" s="86">
        <v>5</v>
      </c>
      <c r="G87" s="87">
        <v>42607</v>
      </c>
      <c r="H87" s="87">
        <v>44433</v>
      </c>
      <c r="I87" s="86" t="s">
        <v>186</v>
      </c>
      <c r="J87" s="43" t="s">
        <v>58</v>
      </c>
      <c r="K87" s="43" t="s">
        <v>64</v>
      </c>
      <c r="L87" s="89">
        <v>25.1</v>
      </c>
      <c r="M87" s="89">
        <v>5.41</v>
      </c>
      <c r="N87" s="75">
        <v>17697</v>
      </c>
      <c r="O87" s="76">
        <f t="shared" si="51"/>
        <v>95740.77</v>
      </c>
      <c r="P87" s="43"/>
      <c r="Q87" s="43">
        <v>5</v>
      </c>
      <c r="R87" s="43"/>
      <c r="S87" s="43"/>
      <c r="T87" s="43"/>
      <c r="U87" s="43"/>
      <c r="V87" s="70">
        <f t="shared" si="39"/>
        <v>0</v>
      </c>
      <c r="W87" s="70">
        <f t="shared" si="39"/>
        <v>5</v>
      </c>
      <c r="X87" s="70">
        <f t="shared" si="39"/>
        <v>0</v>
      </c>
      <c r="Y87" s="76">
        <f t="shared" si="52"/>
        <v>0</v>
      </c>
      <c r="Z87" s="76">
        <f t="shared" si="53"/>
        <v>26594.658333333336</v>
      </c>
      <c r="AA87" s="76">
        <f t="shared" si="54"/>
        <v>0</v>
      </c>
      <c r="AB87" s="76">
        <f t="shared" si="55"/>
        <v>0</v>
      </c>
      <c r="AC87" s="76">
        <f t="shared" si="56"/>
        <v>0</v>
      </c>
      <c r="AD87" s="76">
        <f t="shared" si="57"/>
        <v>0</v>
      </c>
      <c r="AE87" s="76">
        <f t="shared" si="58"/>
        <v>26594.658333333336</v>
      </c>
      <c r="AF87" s="76">
        <f t="shared" si="59"/>
        <v>6648.6645833333341</v>
      </c>
      <c r="AG87" s="76">
        <f t="shared" si="37"/>
        <v>3324.3322916666675</v>
      </c>
      <c r="AH87" s="76">
        <f t="shared" si="34"/>
        <v>0</v>
      </c>
      <c r="AI87" s="76">
        <f t="shared" si="60"/>
        <v>36567.655208333337</v>
      </c>
      <c r="AJ87" s="82"/>
      <c r="AK87" s="82"/>
      <c r="AL87" s="82"/>
      <c r="AM87" s="99"/>
      <c r="AN87" s="78">
        <f t="shared" si="61"/>
        <v>0</v>
      </c>
      <c r="AO87" s="99"/>
      <c r="AP87" s="78">
        <f t="shared" si="62"/>
        <v>0</v>
      </c>
      <c r="AQ87" s="78">
        <f t="shared" si="49"/>
        <v>0</v>
      </c>
      <c r="AR87" s="78">
        <f t="shared" si="40"/>
        <v>0</v>
      </c>
      <c r="AS87" s="99"/>
      <c r="AT87" s="78">
        <f t="shared" si="63"/>
        <v>0</v>
      </c>
      <c r="AU87" s="99">
        <v>5</v>
      </c>
      <c r="AV87" s="78">
        <f t="shared" si="64"/>
        <v>1966.3333333333333</v>
      </c>
      <c r="AW87" s="77">
        <f t="shared" si="41"/>
        <v>5</v>
      </c>
      <c r="AX87" s="78">
        <f t="shared" si="41"/>
        <v>1966.3333333333333</v>
      </c>
      <c r="AY87" s="77">
        <f t="shared" si="42"/>
        <v>5</v>
      </c>
      <c r="AZ87" s="78">
        <f t="shared" si="42"/>
        <v>1966.3333333333333</v>
      </c>
      <c r="BA87" s="100"/>
      <c r="BB87" s="177"/>
      <c r="BC87" s="177"/>
      <c r="BD87" s="177"/>
      <c r="BE87" s="78">
        <f t="shared" si="65"/>
        <v>0</v>
      </c>
      <c r="BF87" s="43"/>
      <c r="BG87" s="43"/>
      <c r="BH87" s="43"/>
      <c r="BI87" s="76">
        <f t="shared" si="66"/>
        <v>0</v>
      </c>
      <c r="BJ87" s="76">
        <f t="shared" si="67"/>
        <v>5</v>
      </c>
      <c r="BK87" s="76">
        <f t="shared" si="68"/>
        <v>9972.9968750000007</v>
      </c>
      <c r="BL87" s="101"/>
      <c r="BM87" s="101">
        <f>(O87/18*BL87)*30%</f>
        <v>0</v>
      </c>
      <c r="BN87" s="76">
        <f t="shared" si="33"/>
        <v>5</v>
      </c>
      <c r="BO87" s="76">
        <f t="shared" si="50"/>
        <v>13297.32916666667</v>
      </c>
      <c r="BP87" s="101"/>
      <c r="BQ87" s="101">
        <f t="shared" si="69"/>
        <v>0</v>
      </c>
      <c r="BR87" s="76">
        <f t="shared" si="70"/>
        <v>25236.659375000003</v>
      </c>
      <c r="BS87" s="76">
        <f t="shared" si="71"/>
        <v>29918.990625000006</v>
      </c>
      <c r="BT87" s="76">
        <f t="shared" si="72"/>
        <v>11939.330208333335</v>
      </c>
      <c r="BU87" s="76">
        <f t="shared" si="73"/>
        <v>19945.993750000005</v>
      </c>
      <c r="BV87" s="76">
        <f t="shared" si="74"/>
        <v>61804.31458333334</v>
      </c>
      <c r="BW87" s="173">
        <f t="shared" si="75"/>
        <v>741651.77500000014</v>
      </c>
      <c r="BX87" s="3" t="s">
        <v>339</v>
      </c>
    </row>
    <row r="88" spans="1:77" s="2" customFormat="1" ht="14.25" customHeight="1" x14ac:dyDescent="0.3">
      <c r="A88" s="242">
        <v>65</v>
      </c>
      <c r="B88" s="48" t="s">
        <v>137</v>
      </c>
      <c r="C88" s="48" t="s">
        <v>73</v>
      </c>
      <c r="D88" s="43" t="s">
        <v>61</v>
      </c>
      <c r="E88" s="93" t="s">
        <v>74</v>
      </c>
      <c r="F88" s="86">
        <v>75</v>
      </c>
      <c r="G88" s="87">
        <v>43207</v>
      </c>
      <c r="H88" s="87">
        <v>45033</v>
      </c>
      <c r="I88" s="86" t="s">
        <v>73</v>
      </c>
      <c r="J88" s="43">
        <v>1</v>
      </c>
      <c r="K88" s="43" t="s">
        <v>72</v>
      </c>
      <c r="L88" s="89">
        <v>22.05</v>
      </c>
      <c r="M88" s="43">
        <v>5.12</v>
      </c>
      <c r="N88" s="75">
        <v>17697</v>
      </c>
      <c r="O88" s="76">
        <f t="shared" si="51"/>
        <v>90608.639999999999</v>
      </c>
      <c r="P88" s="43"/>
      <c r="Q88" s="43">
        <v>7</v>
      </c>
      <c r="R88" s="43">
        <v>7</v>
      </c>
      <c r="S88" s="43"/>
      <c r="T88" s="43">
        <v>13</v>
      </c>
      <c r="U88" s="43"/>
      <c r="V88" s="70">
        <f t="shared" si="39"/>
        <v>0</v>
      </c>
      <c r="W88" s="70">
        <f t="shared" si="39"/>
        <v>20</v>
      </c>
      <c r="X88" s="70">
        <f t="shared" si="39"/>
        <v>7</v>
      </c>
      <c r="Y88" s="76">
        <f t="shared" si="52"/>
        <v>0</v>
      </c>
      <c r="Z88" s="76">
        <f t="shared" si="53"/>
        <v>35236.693333333336</v>
      </c>
      <c r="AA88" s="76">
        <f t="shared" si="54"/>
        <v>35236.693333333336</v>
      </c>
      <c r="AB88" s="76">
        <f t="shared" si="55"/>
        <v>0</v>
      </c>
      <c r="AC88" s="76">
        <f t="shared" si="56"/>
        <v>65439.573333333334</v>
      </c>
      <c r="AD88" s="76">
        <f t="shared" si="57"/>
        <v>0</v>
      </c>
      <c r="AE88" s="76">
        <f t="shared" si="58"/>
        <v>135912.96000000002</v>
      </c>
      <c r="AF88" s="76">
        <f t="shared" si="59"/>
        <v>33978.240000000005</v>
      </c>
      <c r="AG88" s="76">
        <f t="shared" si="37"/>
        <v>16989.120000000003</v>
      </c>
      <c r="AH88" s="76">
        <f t="shared" si="34"/>
        <v>2556.2333333333336</v>
      </c>
      <c r="AI88" s="76">
        <f t="shared" si="60"/>
        <v>189436.55333333334</v>
      </c>
      <c r="AJ88" s="82"/>
      <c r="AK88" s="82"/>
      <c r="AL88" s="82"/>
      <c r="AM88" s="99"/>
      <c r="AN88" s="78">
        <f t="shared" si="61"/>
        <v>0</v>
      </c>
      <c r="AO88" s="99"/>
      <c r="AP88" s="78">
        <f t="shared" si="62"/>
        <v>0</v>
      </c>
      <c r="AQ88" s="78">
        <f t="shared" si="49"/>
        <v>0</v>
      </c>
      <c r="AR88" s="78">
        <f t="shared" si="40"/>
        <v>0</v>
      </c>
      <c r="AS88" s="99"/>
      <c r="AT88" s="78">
        <f t="shared" si="63"/>
        <v>0</v>
      </c>
      <c r="AU88" s="99"/>
      <c r="AV88" s="78">
        <f t="shared" si="64"/>
        <v>0</v>
      </c>
      <c r="AW88" s="77">
        <f t="shared" si="41"/>
        <v>0</v>
      </c>
      <c r="AX88" s="78">
        <f t="shared" si="41"/>
        <v>0</v>
      </c>
      <c r="AY88" s="77">
        <f t="shared" si="42"/>
        <v>0</v>
      </c>
      <c r="AZ88" s="78">
        <f t="shared" si="42"/>
        <v>0</v>
      </c>
      <c r="BA88" s="100" t="s">
        <v>392</v>
      </c>
      <c r="BB88" s="100"/>
      <c r="BC88" s="100">
        <v>1</v>
      </c>
      <c r="BD88" s="100"/>
      <c r="BE88" s="78">
        <f t="shared" si="65"/>
        <v>10618.199999999999</v>
      </c>
      <c r="BF88" s="43"/>
      <c r="BG88" s="43"/>
      <c r="BH88" s="43"/>
      <c r="BI88" s="76">
        <f t="shared" si="66"/>
        <v>0</v>
      </c>
      <c r="BJ88" s="76">
        <f t="shared" si="67"/>
        <v>27</v>
      </c>
      <c r="BK88" s="76">
        <f t="shared" si="68"/>
        <v>50967.359999999993</v>
      </c>
      <c r="BL88" s="101"/>
      <c r="BM88" s="101">
        <f>(O88/18*BL88)*30%</f>
        <v>0</v>
      </c>
      <c r="BN88" s="76"/>
      <c r="BO88" s="76"/>
      <c r="BP88" s="101"/>
      <c r="BQ88" s="101">
        <f t="shared" si="69"/>
        <v>0</v>
      </c>
      <c r="BR88" s="76">
        <f t="shared" si="70"/>
        <v>61585.55999999999</v>
      </c>
      <c r="BS88" s="76">
        <f t="shared" si="71"/>
        <v>155458.31333333335</v>
      </c>
      <c r="BT88" s="76">
        <f t="shared" si="72"/>
        <v>61585.55999999999</v>
      </c>
      <c r="BU88" s="76">
        <f t="shared" si="73"/>
        <v>33978.240000000005</v>
      </c>
      <c r="BV88" s="76">
        <f t="shared" si="74"/>
        <v>251022.11333333334</v>
      </c>
      <c r="BW88" s="173">
        <f t="shared" si="75"/>
        <v>3012265.3600000003</v>
      </c>
    </row>
    <row r="89" spans="1:77" s="3" customFormat="1" ht="14.25" customHeight="1" x14ac:dyDescent="0.3">
      <c r="A89" s="243">
        <v>66</v>
      </c>
      <c r="B89" s="48" t="s">
        <v>121</v>
      </c>
      <c r="C89" s="48" t="s">
        <v>122</v>
      </c>
      <c r="D89" s="43" t="s">
        <v>61</v>
      </c>
      <c r="E89" s="93" t="s">
        <v>123</v>
      </c>
      <c r="F89" s="86">
        <v>81</v>
      </c>
      <c r="G89" s="98">
        <v>43335</v>
      </c>
      <c r="H89" s="88">
        <v>45161</v>
      </c>
      <c r="I89" s="86" t="s">
        <v>192</v>
      </c>
      <c r="J89" s="43" t="s">
        <v>58</v>
      </c>
      <c r="K89" s="43" t="s">
        <v>64</v>
      </c>
      <c r="L89" s="89">
        <v>25.02</v>
      </c>
      <c r="M89" s="43">
        <v>5.41</v>
      </c>
      <c r="N89" s="75">
        <v>17697</v>
      </c>
      <c r="O89" s="76">
        <f t="shared" si="51"/>
        <v>95740.77</v>
      </c>
      <c r="P89" s="43"/>
      <c r="Q89" s="43">
        <v>4</v>
      </c>
      <c r="R89" s="43">
        <v>6</v>
      </c>
      <c r="S89" s="43"/>
      <c r="T89" s="43">
        <v>6</v>
      </c>
      <c r="U89" s="43"/>
      <c r="V89" s="70">
        <f t="shared" si="39"/>
        <v>0</v>
      </c>
      <c r="W89" s="70">
        <f t="shared" si="39"/>
        <v>10</v>
      </c>
      <c r="X89" s="70">
        <f t="shared" si="39"/>
        <v>6</v>
      </c>
      <c r="Y89" s="76">
        <f t="shared" si="52"/>
        <v>0</v>
      </c>
      <c r="Z89" s="76">
        <f t="shared" si="53"/>
        <v>21275.726666666669</v>
      </c>
      <c r="AA89" s="76">
        <f t="shared" si="54"/>
        <v>31913.590000000004</v>
      </c>
      <c r="AB89" s="76">
        <f t="shared" si="55"/>
        <v>0</v>
      </c>
      <c r="AC89" s="76">
        <f t="shared" si="56"/>
        <v>31913.590000000004</v>
      </c>
      <c r="AD89" s="76">
        <f t="shared" si="57"/>
        <v>0</v>
      </c>
      <c r="AE89" s="76">
        <f t="shared" si="58"/>
        <v>85102.906666666677</v>
      </c>
      <c r="AF89" s="76">
        <f t="shared" si="59"/>
        <v>21275.726666666669</v>
      </c>
      <c r="AG89" s="76">
        <f t="shared" si="37"/>
        <v>10637.863333333335</v>
      </c>
      <c r="AH89" s="76">
        <f t="shared" ref="AH89:AH92" si="76">SUM(N89/18*S89+N89/18*T89+N89/18*U89)*20%</f>
        <v>1179.8</v>
      </c>
      <c r="AI89" s="76">
        <f t="shared" si="60"/>
        <v>118196.29666666668</v>
      </c>
      <c r="AJ89" s="82"/>
      <c r="AK89" s="82"/>
      <c r="AL89" s="82"/>
      <c r="AM89" s="99"/>
      <c r="AN89" s="78">
        <f t="shared" si="61"/>
        <v>0</v>
      </c>
      <c r="AO89" s="99"/>
      <c r="AP89" s="78">
        <f t="shared" si="62"/>
        <v>0</v>
      </c>
      <c r="AQ89" s="78">
        <f t="shared" si="49"/>
        <v>0</v>
      </c>
      <c r="AR89" s="78">
        <f t="shared" si="40"/>
        <v>0</v>
      </c>
      <c r="AS89" s="99"/>
      <c r="AT89" s="78">
        <f t="shared" si="63"/>
        <v>0</v>
      </c>
      <c r="AU89" s="99">
        <v>13</v>
      </c>
      <c r="AV89" s="78">
        <f t="shared" si="64"/>
        <v>5112.4666666666672</v>
      </c>
      <c r="AW89" s="77">
        <f t="shared" si="41"/>
        <v>13</v>
      </c>
      <c r="AX89" s="78">
        <f t="shared" si="41"/>
        <v>5112.4666666666672</v>
      </c>
      <c r="AY89" s="77">
        <f t="shared" si="42"/>
        <v>13</v>
      </c>
      <c r="AZ89" s="78">
        <f t="shared" si="42"/>
        <v>5112.4666666666672</v>
      </c>
      <c r="BA89" s="100" t="s">
        <v>206</v>
      </c>
      <c r="BB89" s="177"/>
      <c r="BC89" s="177"/>
      <c r="BD89" s="177">
        <v>0.5</v>
      </c>
      <c r="BE89" s="78">
        <f t="shared" si="65"/>
        <v>5309.0999999999995</v>
      </c>
      <c r="BF89" s="43">
        <v>1</v>
      </c>
      <c r="BG89" s="43"/>
      <c r="BH89" s="43"/>
      <c r="BI89" s="76">
        <f t="shared" si="66"/>
        <v>3539.4</v>
      </c>
      <c r="BJ89" s="76">
        <f t="shared" si="67"/>
        <v>16</v>
      </c>
      <c r="BK89" s="76">
        <f t="shared" si="68"/>
        <v>31913.590000000004</v>
      </c>
      <c r="BL89" s="101"/>
      <c r="BM89" s="101">
        <v>35394</v>
      </c>
      <c r="BN89" s="76">
        <f t="shared" ref="BN89:BN95" si="77">V89+W89+X89</f>
        <v>16</v>
      </c>
      <c r="BO89" s="76">
        <f t="shared" si="50"/>
        <v>42551.453333333338</v>
      </c>
      <c r="BP89" s="76"/>
      <c r="BQ89" s="101">
        <f t="shared" si="69"/>
        <v>0</v>
      </c>
      <c r="BR89" s="76">
        <f t="shared" si="70"/>
        <v>123820.01000000001</v>
      </c>
      <c r="BS89" s="76">
        <f t="shared" si="71"/>
        <v>100459.97000000002</v>
      </c>
      <c r="BT89" s="76">
        <f t="shared" si="72"/>
        <v>77729.156666666677</v>
      </c>
      <c r="BU89" s="76">
        <f t="shared" si="73"/>
        <v>63827.180000000008</v>
      </c>
      <c r="BV89" s="76">
        <f t="shared" si="74"/>
        <v>242016.3066666667</v>
      </c>
      <c r="BW89" s="173">
        <f t="shared" si="75"/>
        <v>2904195.6800000006</v>
      </c>
      <c r="BX89" s="3" t="s">
        <v>266</v>
      </c>
      <c r="BY89" s="3" t="s">
        <v>366</v>
      </c>
    </row>
    <row r="90" spans="1:77" s="3" customFormat="1" ht="14.25" customHeight="1" x14ac:dyDescent="0.3">
      <c r="A90" s="242">
        <v>67</v>
      </c>
      <c r="B90" s="48" t="s">
        <v>121</v>
      </c>
      <c r="C90" s="48" t="s">
        <v>70</v>
      </c>
      <c r="D90" s="43" t="s">
        <v>61</v>
      </c>
      <c r="E90" s="93" t="s">
        <v>123</v>
      </c>
      <c r="F90" s="86">
        <v>81</v>
      </c>
      <c r="G90" s="98">
        <v>43335</v>
      </c>
      <c r="H90" s="88">
        <v>45161</v>
      </c>
      <c r="I90" s="86" t="s">
        <v>192</v>
      </c>
      <c r="J90" s="43" t="s">
        <v>58</v>
      </c>
      <c r="K90" s="43" t="s">
        <v>64</v>
      </c>
      <c r="L90" s="89">
        <v>25.02</v>
      </c>
      <c r="M90" s="43">
        <v>5.41</v>
      </c>
      <c r="N90" s="75">
        <v>17697</v>
      </c>
      <c r="O90" s="76">
        <f t="shared" si="51"/>
        <v>95740.77</v>
      </c>
      <c r="P90" s="43"/>
      <c r="Q90" s="43">
        <v>2</v>
      </c>
      <c r="R90" s="43"/>
      <c r="S90" s="43"/>
      <c r="T90" s="43">
        <v>2</v>
      </c>
      <c r="U90" s="43"/>
      <c r="V90" s="70">
        <f t="shared" si="39"/>
        <v>0</v>
      </c>
      <c r="W90" s="70">
        <f t="shared" si="39"/>
        <v>4</v>
      </c>
      <c r="X90" s="70">
        <f t="shared" si="39"/>
        <v>0</v>
      </c>
      <c r="Y90" s="76">
        <f t="shared" si="52"/>
        <v>0</v>
      </c>
      <c r="Z90" s="76">
        <f t="shared" si="53"/>
        <v>10637.863333333335</v>
      </c>
      <c r="AA90" s="76">
        <f t="shared" si="54"/>
        <v>0</v>
      </c>
      <c r="AB90" s="76">
        <f t="shared" si="55"/>
        <v>0</v>
      </c>
      <c r="AC90" s="76">
        <f t="shared" si="56"/>
        <v>10637.863333333335</v>
      </c>
      <c r="AD90" s="76">
        <f t="shared" si="57"/>
        <v>0</v>
      </c>
      <c r="AE90" s="76">
        <f t="shared" si="58"/>
        <v>21275.726666666669</v>
      </c>
      <c r="AF90" s="76">
        <f t="shared" si="59"/>
        <v>5318.9316666666673</v>
      </c>
      <c r="AG90" s="76">
        <f t="shared" si="37"/>
        <v>2659.4658333333336</v>
      </c>
      <c r="AH90" s="76">
        <f t="shared" si="76"/>
        <v>393.26666666666665</v>
      </c>
      <c r="AI90" s="76">
        <f t="shared" si="60"/>
        <v>29647.390833333338</v>
      </c>
      <c r="AJ90" s="82"/>
      <c r="AK90" s="82"/>
      <c r="AL90" s="82"/>
      <c r="AM90" s="99"/>
      <c r="AN90" s="78">
        <f t="shared" si="61"/>
        <v>0</v>
      </c>
      <c r="AO90" s="99"/>
      <c r="AP90" s="78">
        <f t="shared" si="62"/>
        <v>0</v>
      </c>
      <c r="AQ90" s="78">
        <f t="shared" si="49"/>
        <v>0</v>
      </c>
      <c r="AR90" s="78">
        <f t="shared" si="40"/>
        <v>0</v>
      </c>
      <c r="AS90" s="99"/>
      <c r="AT90" s="78">
        <f t="shared" si="63"/>
        <v>0</v>
      </c>
      <c r="AU90" s="99"/>
      <c r="AV90" s="78">
        <f t="shared" si="64"/>
        <v>0</v>
      </c>
      <c r="AW90" s="77">
        <f t="shared" si="41"/>
        <v>0</v>
      </c>
      <c r="AX90" s="78">
        <f t="shared" si="41"/>
        <v>0</v>
      </c>
      <c r="AY90" s="77">
        <f t="shared" si="42"/>
        <v>0</v>
      </c>
      <c r="AZ90" s="78">
        <f t="shared" si="42"/>
        <v>0</v>
      </c>
      <c r="BA90" s="100"/>
      <c r="BB90" s="177"/>
      <c r="BC90" s="177"/>
      <c r="BD90" s="177"/>
      <c r="BE90" s="78">
        <f t="shared" si="65"/>
        <v>0</v>
      </c>
      <c r="BF90" s="43"/>
      <c r="BG90" s="43"/>
      <c r="BH90" s="43"/>
      <c r="BI90" s="76">
        <f t="shared" si="66"/>
        <v>0</v>
      </c>
      <c r="BJ90" s="76">
        <f t="shared" si="67"/>
        <v>4</v>
      </c>
      <c r="BK90" s="76">
        <f t="shared" si="68"/>
        <v>7978.3975000000009</v>
      </c>
      <c r="BL90" s="101"/>
      <c r="BM90" s="101">
        <f>(O90/18*BL90)*30%</f>
        <v>0</v>
      </c>
      <c r="BN90" s="76">
        <f t="shared" si="77"/>
        <v>4</v>
      </c>
      <c r="BO90" s="76">
        <f t="shared" si="50"/>
        <v>10637.863333333335</v>
      </c>
      <c r="BP90" s="76"/>
      <c r="BQ90" s="101">
        <f t="shared" si="69"/>
        <v>0</v>
      </c>
      <c r="BR90" s="76">
        <f t="shared" si="70"/>
        <v>18616.260833333334</v>
      </c>
      <c r="BS90" s="76">
        <f t="shared" si="71"/>
        <v>24328.459166666671</v>
      </c>
      <c r="BT90" s="76">
        <f t="shared" si="72"/>
        <v>7978.3975000000009</v>
      </c>
      <c r="BU90" s="76">
        <f t="shared" si="73"/>
        <v>15956.795000000002</v>
      </c>
      <c r="BV90" s="76">
        <f t="shared" si="74"/>
        <v>48263.651666666672</v>
      </c>
      <c r="BW90" s="173">
        <f t="shared" si="75"/>
        <v>579163.82000000007</v>
      </c>
      <c r="BX90" s="3" t="s">
        <v>266</v>
      </c>
      <c r="BY90" s="155"/>
    </row>
    <row r="91" spans="1:77" s="2" customFormat="1" ht="14.25" customHeight="1" x14ac:dyDescent="0.3">
      <c r="A91" s="243">
        <v>68</v>
      </c>
      <c r="B91" s="48" t="s">
        <v>268</v>
      </c>
      <c r="C91" s="48" t="s">
        <v>385</v>
      </c>
      <c r="D91" s="43" t="s">
        <v>178</v>
      </c>
      <c r="E91" s="108" t="s">
        <v>299</v>
      </c>
      <c r="F91" s="86"/>
      <c r="G91" s="87"/>
      <c r="H91" s="87"/>
      <c r="I91" s="86"/>
      <c r="J91" s="43" t="s">
        <v>65</v>
      </c>
      <c r="K91" s="43" t="s">
        <v>62</v>
      </c>
      <c r="L91" s="89">
        <v>3</v>
      </c>
      <c r="M91" s="43">
        <v>4.2300000000000004</v>
      </c>
      <c r="N91" s="75">
        <v>17697</v>
      </c>
      <c r="O91" s="76">
        <f t="shared" si="51"/>
        <v>74858.310000000012</v>
      </c>
      <c r="P91" s="43">
        <v>17</v>
      </c>
      <c r="Q91" s="43"/>
      <c r="R91" s="43"/>
      <c r="S91" s="43"/>
      <c r="T91" s="43"/>
      <c r="U91" s="43"/>
      <c r="V91" s="70">
        <f t="shared" si="39"/>
        <v>17</v>
      </c>
      <c r="W91" s="70">
        <f t="shared" si="39"/>
        <v>0</v>
      </c>
      <c r="X91" s="70">
        <f t="shared" si="39"/>
        <v>0</v>
      </c>
      <c r="Y91" s="76">
        <f t="shared" si="52"/>
        <v>70699.515000000014</v>
      </c>
      <c r="Z91" s="76">
        <f t="shared" si="53"/>
        <v>0</v>
      </c>
      <c r="AA91" s="76">
        <f t="shared" si="54"/>
        <v>0</v>
      </c>
      <c r="AB91" s="76">
        <f t="shared" si="55"/>
        <v>0</v>
      </c>
      <c r="AC91" s="76">
        <f t="shared" si="56"/>
        <v>0</v>
      </c>
      <c r="AD91" s="76">
        <f t="shared" si="57"/>
        <v>0</v>
      </c>
      <c r="AE91" s="76">
        <f t="shared" si="58"/>
        <v>70699.515000000014</v>
      </c>
      <c r="AF91" s="76">
        <f t="shared" si="59"/>
        <v>17674.878750000003</v>
      </c>
      <c r="AG91" s="76">
        <f t="shared" ref="AG91:AG92" si="78">(AE91+AF91)*10%</f>
        <v>8837.4393750000017</v>
      </c>
      <c r="AH91" s="76">
        <f t="shared" si="76"/>
        <v>0</v>
      </c>
      <c r="AI91" s="76">
        <f t="shared" si="60"/>
        <v>97211.833125000019</v>
      </c>
      <c r="AJ91" s="82"/>
      <c r="AK91" s="82"/>
      <c r="AL91" s="82"/>
      <c r="AM91" s="99">
        <v>17</v>
      </c>
      <c r="AN91" s="78">
        <f t="shared" si="61"/>
        <v>6685.5333333333328</v>
      </c>
      <c r="AO91" s="99"/>
      <c r="AP91" s="78">
        <f t="shared" si="62"/>
        <v>0</v>
      </c>
      <c r="AQ91" s="78">
        <f t="shared" si="49"/>
        <v>17</v>
      </c>
      <c r="AR91" s="78">
        <f t="shared" si="40"/>
        <v>6685.5333333333328</v>
      </c>
      <c r="AS91" s="99"/>
      <c r="AT91" s="78">
        <f t="shared" si="63"/>
        <v>0</v>
      </c>
      <c r="AU91" s="99"/>
      <c r="AV91" s="78">
        <f t="shared" si="64"/>
        <v>0</v>
      </c>
      <c r="AW91" s="77">
        <f t="shared" si="41"/>
        <v>0</v>
      </c>
      <c r="AX91" s="78">
        <f t="shared" si="41"/>
        <v>0</v>
      </c>
      <c r="AY91" s="77">
        <f t="shared" si="42"/>
        <v>17</v>
      </c>
      <c r="AZ91" s="78">
        <f t="shared" si="42"/>
        <v>6685.5333333333328</v>
      </c>
      <c r="BA91" s="100" t="s">
        <v>197</v>
      </c>
      <c r="BB91" s="177">
        <v>1</v>
      </c>
      <c r="BC91" s="177"/>
      <c r="BD91" s="177"/>
      <c r="BE91" s="78">
        <f t="shared" si="65"/>
        <v>8848.5</v>
      </c>
      <c r="BF91" s="43"/>
      <c r="BG91" s="43"/>
      <c r="BH91" s="43"/>
      <c r="BI91" s="76">
        <f t="shared" si="66"/>
        <v>0</v>
      </c>
      <c r="BJ91" s="76">
        <f t="shared" si="67"/>
        <v>17</v>
      </c>
      <c r="BK91" s="76">
        <f t="shared" si="68"/>
        <v>26512.318125000005</v>
      </c>
      <c r="BL91" s="101"/>
      <c r="BM91" s="101">
        <f>(O91/18*BL91)*30%</f>
        <v>0</v>
      </c>
      <c r="BN91" s="76"/>
      <c r="BO91" s="76"/>
      <c r="BP91" s="101"/>
      <c r="BQ91" s="101">
        <f t="shared" si="69"/>
        <v>0</v>
      </c>
      <c r="BR91" s="76">
        <f t="shared" si="70"/>
        <v>42046.351458333338</v>
      </c>
      <c r="BS91" s="76">
        <f t="shared" si="71"/>
        <v>79536.954375000016</v>
      </c>
      <c r="BT91" s="76">
        <f t="shared" si="72"/>
        <v>42046.351458333338</v>
      </c>
      <c r="BU91" s="76">
        <f t="shared" si="73"/>
        <v>17674.878750000003</v>
      </c>
      <c r="BV91" s="76">
        <f t="shared" si="74"/>
        <v>139258.18458333335</v>
      </c>
      <c r="BW91" s="173">
        <f t="shared" si="75"/>
        <v>1671098.2150000003</v>
      </c>
      <c r="BY91" s="131"/>
    </row>
    <row r="92" spans="1:77" s="2" customFormat="1" ht="14.25" customHeight="1" x14ac:dyDescent="0.3">
      <c r="A92" s="242">
        <v>69</v>
      </c>
      <c r="B92" s="48" t="s">
        <v>173</v>
      </c>
      <c r="C92" s="48" t="s">
        <v>166</v>
      </c>
      <c r="D92" s="43" t="s">
        <v>61</v>
      </c>
      <c r="E92" s="108" t="s">
        <v>307</v>
      </c>
      <c r="F92" s="86">
        <v>53</v>
      </c>
      <c r="G92" s="87">
        <v>42608</v>
      </c>
      <c r="H92" s="87">
        <v>44434</v>
      </c>
      <c r="I92" s="86" t="s">
        <v>185</v>
      </c>
      <c r="J92" s="43" t="s">
        <v>71</v>
      </c>
      <c r="K92" s="43" t="s">
        <v>72</v>
      </c>
      <c r="L92" s="89">
        <v>24</v>
      </c>
      <c r="M92" s="43">
        <v>5.12</v>
      </c>
      <c r="N92" s="75">
        <v>17697</v>
      </c>
      <c r="O92" s="76">
        <f t="shared" si="51"/>
        <v>90608.639999999999</v>
      </c>
      <c r="P92" s="43"/>
      <c r="Q92" s="43"/>
      <c r="R92" s="43"/>
      <c r="S92" s="43">
        <v>15</v>
      </c>
      <c r="T92" s="43"/>
      <c r="U92" s="43"/>
      <c r="V92" s="70">
        <f t="shared" si="39"/>
        <v>15</v>
      </c>
      <c r="W92" s="70">
        <f t="shared" si="39"/>
        <v>0</v>
      </c>
      <c r="X92" s="70">
        <f t="shared" si="39"/>
        <v>0</v>
      </c>
      <c r="Y92" s="76">
        <f t="shared" si="52"/>
        <v>0</v>
      </c>
      <c r="Z92" s="76">
        <f t="shared" si="53"/>
        <v>0</v>
      </c>
      <c r="AA92" s="76">
        <f t="shared" si="54"/>
        <v>0</v>
      </c>
      <c r="AB92" s="76">
        <f t="shared" si="55"/>
        <v>75507.199999999997</v>
      </c>
      <c r="AC92" s="76">
        <f t="shared" si="56"/>
        <v>0</v>
      </c>
      <c r="AD92" s="76">
        <f t="shared" si="57"/>
        <v>0</v>
      </c>
      <c r="AE92" s="76">
        <f t="shared" si="58"/>
        <v>75507.199999999997</v>
      </c>
      <c r="AF92" s="76">
        <f t="shared" si="59"/>
        <v>18876.8</v>
      </c>
      <c r="AG92" s="76">
        <f t="shared" si="78"/>
        <v>9438.4</v>
      </c>
      <c r="AH92" s="76">
        <f t="shared" si="76"/>
        <v>2949.5</v>
      </c>
      <c r="AI92" s="76">
        <f t="shared" si="60"/>
        <v>106771.9</v>
      </c>
      <c r="AJ92" s="82"/>
      <c r="AK92" s="82"/>
      <c r="AL92" s="82"/>
      <c r="AM92" s="99">
        <v>15</v>
      </c>
      <c r="AN92" s="78">
        <f t="shared" si="61"/>
        <v>5899</v>
      </c>
      <c r="AO92" s="99"/>
      <c r="AP92" s="78">
        <f t="shared" si="62"/>
        <v>0</v>
      </c>
      <c r="AQ92" s="78">
        <f t="shared" si="49"/>
        <v>15</v>
      </c>
      <c r="AR92" s="78">
        <f t="shared" si="40"/>
        <v>5899</v>
      </c>
      <c r="AS92" s="99"/>
      <c r="AT92" s="78">
        <f t="shared" si="63"/>
        <v>0</v>
      </c>
      <c r="AU92" s="99"/>
      <c r="AV92" s="78">
        <f t="shared" si="64"/>
        <v>0</v>
      </c>
      <c r="AW92" s="77">
        <f t="shared" si="41"/>
        <v>0</v>
      </c>
      <c r="AX92" s="78">
        <f t="shared" si="41"/>
        <v>0</v>
      </c>
      <c r="AY92" s="77">
        <f t="shared" si="42"/>
        <v>15</v>
      </c>
      <c r="AZ92" s="78">
        <f t="shared" si="42"/>
        <v>5899</v>
      </c>
      <c r="BA92" s="100" t="s">
        <v>207</v>
      </c>
      <c r="BB92" s="177">
        <v>1</v>
      </c>
      <c r="BC92" s="177"/>
      <c r="BD92" s="177"/>
      <c r="BE92" s="78">
        <f t="shared" si="65"/>
        <v>8848.5</v>
      </c>
      <c r="BF92" s="43"/>
      <c r="BG92" s="43"/>
      <c r="BH92" s="43"/>
      <c r="BI92" s="76">
        <f t="shared" si="66"/>
        <v>0</v>
      </c>
      <c r="BJ92" s="76">
        <f t="shared" si="67"/>
        <v>15</v>
      </c>
      <c r="BK92" s="76">
        <f t="shared" si="68"/>
        <v>28315.200000000001</v>
      </c>
      <c r="BL92" s="101"/>
      <c r="BM92" s="101">
        <f>(O92/18*BL92)*30%</f>
        <v>0</v>
      </c>
      <c r="BN92" s="76"/>
      <c r="BO92" s="76"/>
      <c r="BP92" s="101"/>
      <c r="BQ92" s="101">
        <f t="shared" si="69"/>
        <v>0</v>
      </c>
      <c r="BR92" s="76">
        <f t="shared" si="70"/>
        <v>43062.7</v>
      </c>
      <c r="BS92" s="76">
        <f t="shared" si="71"/>
        <v>87895.099999999991</v>
      </c>
      <c r="BT92" s="76">
        <f t="shared" si="72"/>
        <v>43062.7</v>
      </c>
      <c r="BU92" s="76">
        <f t="shared" si="73"/>
        <v>18876.8</v>
      </c>
      <c r="BV92" s="76">
        <f t="shared" si="74"/>
        <v>149834.59999999998</v>
      </c>
      <c r="BW92" s="173">
        <f t="shared" si="75"/>
        <v>1798015.1999999997</v>
      </c>
    </row>
    <row r="93" spans="1:77" s="3" customFormat="1" ht="14.25" customHeight="1" x14ac:dyDescent="0.3">
      <c r="A93" s="243">
        <v>70</v>
      </c>
      <c r="B93" s="48" t="s">
        <v>221</v>
      </c>
      <c r="C93" s="48" t="s">
        <v>111</v>
      </c>
      <c r="D93" s="43" t="s">
        <v>108</v>
      </c>
      <c r="E93" s="108" t="s">
        <v>308</v>
      </c>
      <c r="F93" s="86">
        <v>100</v>
      </c>
      <c r="G93" s="87">
        <v>43817</v>
      </c>
      <c r="H93" s="87">
        <v>45644</v>
      </c>
      <c r="I93" s="86" t="s">
        <v>338</v>
      </c>
      <c r="J93" s="43">
        <v>2</v>
      </c>
      <c r="K93" s="43" t="s">
        <v>87</v>
      </c>
      <c r="L93" s="89">
        <v>3</v>
      </c>
      <c r="M93" s="43">
        <v>3.85</v>
      </c>
      <c r="N93" s="75">
        <v>17697</v>
      </c>
      <c r="O93" s="76">
        <f>N93*M93</f>
        <v>68133.45</v>
      </c>
      <c r="P93" s="43">
        <v>6</v>
      </c>
      <c r="Q93" s="43">
        <v>3</v>
      </c>
      <c r="R93" s="43"/>
      <c r="S93" s="43">
        <v>9</v>
      </c>
      <c r="T93" s="43">
        <v>9</v>
      </c>
      <c r="U93" s="43"/>
      <c r="V93" s="70">
        <f t="shared" ref="V93:X94" si="79">SUM(P93+S93)</f>
        <v>15</v>
      </c>
      <c r="W93" s="70">
        <f t="shared" si="79"/>
        <v>12</v>
      </c>
      <c r="X93" s="70">
        <f t="shared" si="79"/>
        <v>0</v>
      </c>
      <c r="Y93" s="76">
        <f>SUM(O93/18*P93)</f>
        <v>22711.15</v>
      </c>
      <c r="Z93" s="76">
        <f>SUM(O93/18*Q93)</f>
        <v>11355.575000000001</v>
      </c>
      <c r="AA93" s="76">
        <f>SUM(O93/18*R93)</f>
        <v>0</v>
      </c>
      <c r="AB93" s="76">
        <f>SUM(O93/18*S93)</f>
        <v>34066.724999999999</v>
      </c>
      <c r="AC93" s="76">
        <f>SUM(O93/18*T93)</f>
        <v>34066.724999999999</v>
      </c>
      <c r="AD93" s="76">
        <f>SUM(O93/18*U93)</f>
        <v>0</v>
      </c>
      <c r="AE93" s="76">
        <f>SUM(Y93:AD93)</f>
        <v>102200.17500000002</v>
      </c>
      <c r="AF93" s="76">
        <f>AE93*25%</f>
        <v>25550.043750000004</v>
      </c>
      <c r="AG93" s="76">
        <f>(AE93+AF93)*10%</f>
        <v>12775.021875000004</v>
      </c>
      <c r="AH93" s="76">
        <f>SUM(N93/18*S93+N93/18*T93+N93/18*U93)*20%</f>
        <v>3539.4</v>
      </c>
      <c r="AI93" s="76">
        <f>AH93+AG93+AF93+AE93</f>
        <v>144064.64062500003</v>
      </c>
      <c r="AJ93" s="82"/>
      <c r="AK93" s="82"/>
      <c r="AL93" s="82"/>
      <c r="AM93" s="99"/>
      <c r="AN93" s="78">
        <f>N93/18*AM93*40%</f>
        <v>0</v>
      </c>
      <c r="AO93" s="99"/>
      <c r="AP93" s="78">
        <f>N93/18*AO93*50%</f>
        <v>0</v>
      </c>
      <c r="AQ93" s="78">
        <f>AM93+AO93</f>
        <v>0</v>
      </c>
      <c r="AR93" s="78">
        <f>AN93+AP93</f>
        <v>0</v>
      </c>
      <c r="AS93" s="99"/>
      <c r="AT93" s="78">
        <f>N93/18*AS93*50%</f>
        <v>0</v>
      </c>
      <c r="AU93" s="99"/>
      <c r="AV93" s="78">
        <f>N93/18*AU93*40%</f>
        <v>0</v>
      </c>
      <c r="AW93" s="77">
        <f>AS93+AU93</f>
        <v>0</v>
      </c>
      <c r="AX93" s="78">
        <f>AT93+AV93</f>
        <v>0</v>
      </c>
      <c r="AY93" s="77">
        <f>AQ93+AW93</f>
        <v>0</v>
      </c>
      <c r="AZ93" s="78">
        <f>AR93+AX93</f>
        <v>0</v>
      </c>
      <c r="BA93" s="100" t="s">
        <v>209</v>
      </c>
      <c r="BB93" s="177"/>
      <c r="BC93" s="177">
        <v>1</v>
      </c>
      <c r="BD93" s="177"/>
      <c r="BE93" s="78">
        <f>SUM(N93*BB93)*50%+(N93*BC93)*60%+(N93*BD93)*60%</f>
        <v>10618.199999999999</v>
      </c>
      <c r="BF93" s="43"/>
      <c r="BG93" s="43"/>
      <c r="BH93" s="43"/>
      <c r="BI93" s="76">
        <f>SUM(N93*BF93*20%)+(N93*BG93)*30%</f>
        <v>0</v>
      </c>
      <c r="BJ93" s="76">
        <f>V93+W93+X93</f>
        <v>27</v>
      </c>
      <c r="BK93" s="76">
        <f>(O93/18*BJ93)*1.25*30%</f>
        <v>38325.065624999996</v>
      </c>
      <c r="BL93" s="101"/>
      <c r="BM93" s="101">
        <f>(O93/18*BL93)*30%</f>
        <v>0</v>
      </c>
      <c r="BN93" s="76">
        <f t="shared" si="77"/>
        <v>27</v>
      </c>
      <c r="BO93" s="76">
        <f>(AE93+AF93)*30%</f>
        <v>38325.06562500001</v>
      </c>
      <c r="BP93" s="101">
        <v>3</v>
      </c>
      <c r="BQ93" s="101">
        <f>7079/18*BP93</f>
        <v>1179.8333333333333</v>
      </c>
      <c r="BR93" s="76">
        <f>AJ93+AK93+AL93+AZ93+BE93+BI93+BK93+BM93+BO93+BQ93</f>
        <v>88448.164583333331</v>
      </c>
      <c r="BS93" s="76">
        <f>AE93+AG93+AH93+AJ93+AK93+AL93+BI93+BQ93</f>
        <v>119694.43020833335</v>
      </c>
      <c r="BT93" s="76">
        <f>AZ93+BE93+BK93+BM93</f>
        <v>48943.265624999993</v>
      </c>
      <c r="BU93" s="76">
        <f>AF93+BO93</f>
        <v>63875.109375000015</v>
      </c>
      <c r="BV93" s="76">
        <f>SUM(AI93+BR93)</f>
        <v>232512.80520833336</v>
      </c>
      <c r="BW93" s="173">
        <f>BV93*12</f>
        <v>2790153.6625000006</v>
      </c>
      <c r="BX93" s="3" t="s">
        <v>271</v>
      </c>
    </row>
    <row r="94" spans="1:77" s="11" customFormat="1" ht="14.25" customHeight="1" x14ac:dyDescent="0.3">
      <c r="A94" s="242">
        <v>71</v>
      </c>
      <c r="B94" s="75" t="s">
        <v>487</v>
      </c>
      <c r="C94" s="72" t="s">
        <v>338</v>
      </c>
      <c r="D94" s="70" t="s">
        <v>61</v>
      </c>
      <c r="E94" s="71" t="s">
        <v>291</v>
      </c>
      <c r="F94" s="97">
        <v>107</v>
      </c>
      <c r="G94" s="98">
        <v>44071</v>
      </c>
      <c r="H94" s="98">
        <v>45897</v>
      </c>
      <c r="I94" s="86" t="s">
        <v>338</v>
      </c>
      <c r="J94" s="70">
        <v>2</v>
      </c>
      <c r="K94" s="70" t="s">
        <v>68</v>
      </c>
      <c r="L94" s="74">
        <v>8</v>
      </c>
      <c r="M94" s="70">
        <v>4.74</v>
      </c>
      <c r="N94" s="75">
        <v>17697</v>
      </c>
      <c r="O94" s="76">
        <f>N94*M94</f>
        <v>83883.78</v>
      </c>
      <c r="P94" s="70">
        <v>6</v>
      </c>
      <c r="Q94" s="70">
        <v>6</v>
      </c>
      <c r="R94" s="70"/>
      <c r="S94" s="70"/>
      <c r="T94" s="70"/>
      <c r="U94" s="70"/>
      <c r="V94" s="70">
        <f t="shared" si="79"/>
        <v>6</v>
      </c>
      <c r="W94" s="70">
        <f t="shared" si="79"/>
        <v>6</v>
      </c>
      <c r="X94" s="70">
        <f t="shared" si="79"/>
        <v>0</v>
      </c>
      <c r="Y94" s="76">
        <f>SUM(O94/18*P94)</f>
        <v>27961.260000000002</v>
      </c>
      <c r="Z94" s="76">
        <f>SUM(O94/18*Q94)</f>
        <v>27961.260000000002</v>
      </c>
      <c r="AA94" s="76">
        <f>SUM(O94/18*R94)</f>
        <v>0</v>
      </c>
      <c r="AB94" s="76">
        <f>SUM(O94/18*S94)</f>
        <v>0</v>
      </c>
      <c r="AC94" s="76">
        <f>SUM(O94/18*T94)</f>
        <v>0</v>
      </c>
      <c r="AD94" s="76">
        <f>SUM(O94/18*U94)</f>
        <v>0</v>
      </c>
      <c r="AE94" s="76">
        <f>SUM(Y94:AD94)</f>
        <v>55922.520000000004</v>
      </c>
      <c r="AF94" s="76">
        <f>AE94*25%</f>
        <v>13980.630000000001</v>
      </c>
      <c r="AG94" s="76">
        <f>(AE94+AF94)*10%</f>
        <v>6990.3150000000014</v>
      </c>
      <c r="AH94" s="76">
        <f>SUM(N94/18*S94+N94/18*T94+N94/18*U94)*20%</f>
        <v>0</v>
      </c>
      <c r="AI94" s="76">
        <f>AH94+AG94+AF94+AE94</f>
        <v>76893.465000000011</v>
      </c>
      <c r="AJ94" s="82"/>
      <c r="AK94" s="82"/>
      <c r="AL94" s="82"/>
      <c r="AM94" s="83"/>
      <c r="AN94" s="78">
        <f>N94/18*AM94*40%</f>
        <v>0</v>
      </c>
      <c r="AO94" s="83"/>
      <c r="AP94" s="78">
        <f>N94/18*AO94*50%</f>
        <v>0</v>
      </c>
      <c r="AQ94" s="78"/>
      <c r="AR94" s="78">
        <f>AN94+AP94</f>
        <v>0</v>
      </c>
      <c r="AS94" s="83"/>
      <c r="AT94" s="78">
        <f>N94/18*AS94*50%</f>
        <v>0</v>
      </c>
      <c r="AU94" s="78"/>
      <c r="AV94" s="78">
        <f>N94/18*AU94*40%</f>
        <v>0</v>
      </c>
      <c r="AW94" s="77">
        <f>AS94+AU94</f>
        <v>0</v>
      </c>
      <c r="AX94" s="78">
        <f>AT94+AV94</f>
        <v>0</v>
      </c>
      <c r="AY94" s="77">
        <f>AQ94+AW94</f>
        <v>0</v>
      </c>
      <c r="AZ94" s="78">
        <f>AR94+AX94</f>
        <v>0</v>
      </c>
      <c r="BA94" s="84" t="s">
        <v>399</v>
      </c>
      <c r="BB94" s="85"/>
      <c r="BC94" s="85">
        <v>1</v>
      </c>
      <c r="BD94" s="85"/>
      <c r="BE94" s="78">
        <f>SUM(N94*BB94)*50%+(N94*BC94)*60%+(N94*BD94)*60%</f>
        <v>10618.199999999999</v>
      </c>
      <c r="BF94" s="70"/>
      <c r="BG94" s="70"/>
      <c r="BH94" s="70"/>
      <c r="BI94" s="76">
        <f>SUM(N94*BF94*20%)+(N94*BG94)*30%</f>
        <v>0</v>
      </c>
      <c r="BJ94" s="76">
        <f>V94+W94+X94</f>
        <v>12</v>
      </c>
      <c r="BK94" s="76">
        <f>(O94/18*BJ94)*1.25*30%</f>
        <v>20970.945000000003</v>
      </c>
      <c r="BL94" s="76"/>
      <c r="BM94" s="76"/>
      <c r="BN94" s="76">
        <f t="shared" si="77"/>
        <v>12</v>
      </c>
      <c r="BO94" s="76">
        <f>(AE94+AF94)*30%</f>
        <v>20970.945000000003</v>
      </c>
      <c r="BP94" s="76">
        <v>3</v>
      </c>
      <c r="BQ94" s="101">
        <f>7079/18*BP94</f>
        <v>1179.8333333333333</v>
      </c>
      <c r="BR94" s="76">
        <f>AJ94+AK94+AL94+AZ94+BE94+BI94+BK94+BM94+BO94+BQ94</f>
        <v>53739.923333333347</v>
      </c>
      <c r="BS94" s="76">
        <f>AE94+AG94+AH94+AJ94+AK94+AL94+BI94+BQ94</f>
        <v>64092.668333333342</v>
      </c>
      <c r="BT94" s="76">
        <f>AZ94+BE94+BK94+BM94</f>
        <v>31589.145000000004</v>
      </c>
      <c r="BU94" s="76">
        <f>AF94+BO94</f>
        <v>34951.575000000004</v>
      </c>
      <c r="BV94" s="76">
        <f>SUM(AI94+BR94)</f>
        <v>130633.38833333337</v>
      </c>
      <c r="BW94" s="173">
        <f>BV94*12</f>
        <v>1567600.6600000004</v>
      </c>
      <c r="BX94" s="11" t="s">
        <v>271</v>
      </c>
    </row>
    <row r="95" spans="1:77" s="3" customFormat="1" ht="14.25" customHeight="1" x14ac:dyDescent="0.3">
      <c r="A95" s="243">
        <v>72</v>
      </c>
      <c r="B95" s="48" t="s">
        <v>491</v>
      </c>
      <c r="C95" s="48" t="s">
        <v>104</v>
      </c>
      <c r="D95" s="43" t="s">
        <v>61</v>
      </c>
      <c r="E95" s="93" t="s">
        <v>105</v>
      </c>
      <c r="F95" s="86">
        <v>80</v>
      </c>
      <c r="G95" s="98">
        <v>43335</v>
      </c>
      <c r="H95" s="88">
        <v>45161</v>
      </c>
      <c r="I95" s="86" t="s">
        <v>182</v>
      </c>
      <c r="J95" s="43" t="s">
        <v>58</v>
      </c>
      <c r="K95" s="43" t="s">
        <v>64</v>
      </c>
      <c r="L95" s="89">
        <v>20</v>
      </c>
      <c r="M95" s="43">
        <v>5.32</v>
      </c>
      <c r="N95" s="75">
        <v>17697</v>
      </c>
      <c r="O95" s="76">
        <f t="shared" ref="O95" si="80">N95*M95</f>
        <v>94148.040000000008</v>
      </c>
      <c r="P95" s="43"/>
      <c r="Q95" s="43">
        <v>2</v>
      </c>
      <c r="R95" s="43"/>
      <c r="S95" s="43"/>
      <c r="T95" s="43"/>
      <c r="U95" s="43"/>
      <c r="V95" s="70">
        <f t="shared" ref="V95" si="81">SUM(P95+S95)</f>
        <v>0</v>
      </c>
      <c r="W95" s="70">
        <f t="shared" ref="W95" si="82">SUM(Q95+T95)</f>
        <v>2</v>
      </c>
      <c r="X95" s="70">
        <f t="shared" ref="X95" si="83">SUM(R95+U95)</f>
        <v>0</v>
      </c>
      <c r="Y95" s="76">
        <f t="shared" ref="Y95" si="84">SUM(O95/18*P95)</f>
        <v>0</v>
      </c>
      <c r="Z95" s="76">
        <f t="shared" ref="Z95" si="85">SUM(O95/18*Q95)</f>
        <v>10460.893333333333</v>
      </c>
      <c r="AA95" s="76">
        <f t="shared" ref="AA95" si="86">SUM(O95/18*R95)</f>
        <v>0</v>
      </c>
      <c r="AB95" s="76">
        <f t="shared" ref="AB95" si="87">SUM(O95/18*S95)</f>
        <v>0</v>
      </c>
      <c r="AC95" s="76">
        <f t="shared" ref="AC95" si="88">SUM(O95/18*T95)</f>
        <v>0</v>
      </c>
      <c r="AD95" s="76">
        <f t="shared" ref="AD95" si="89">SUM(O95/18*U95)</f>
        <v>0</v>
      </c>
      <c r="AE95" s="76">
        <f t="shared" ref="AE95" si="90">SUM(Y95:AD95)</f>
        <v>10460.893333333333</v>
      </c>
      <c r="AF95" s="76">
        <f t="shared" ref="AF95" si="91">AE95*25%</f>
        <v>2615.2233333333334</v>
      </c>
      <c r="AG95" s="76"/>
      <c r="AH95" s="76">
        <f t="shared" ref="AH95" si="92">SUM(N95/18*S95+N95/18*T95+N95/18*U95)*20%</f>
        <v>0</v>
      </c>
      <c r="AI95" s="76">
        <f t="shared" ref="AI95" si="93">AH95+AG95+AF95+AE95</f>
        <v>13076.116666666667</v>
      </c>
      <c r="AJ95" s="82"/>
      <c r="AK95" s="82"/>
      <c r="AL95" s="82"/>
      <c r="AM95" s="99"/>
      <c r="AN95" s="78">
        <f t="shared" ref="AN95" si="94">N95/18*AM95*40%</f>
        <v>0</v>
      </c>
      <c r="AO95" s="99"/>
      <c r="AP95" s="78">
        <f t="shared" ref="AP95" si="95">N95/18*AO95*50%</f>
        <v>0</v>
      </c>
      <c r="AQ95" s="78">
        <f t="shared" ref="AQ95" si="96">AM95+AO95</f>
        <v>0</v>
      </c>
      <c r="AR95" s="78">
        <f t="shared" ref="AR95" si="97">AN95+AP95</f>
        <v>0</v>
      </c>
      <c r="AS95" s="99">
        <v>2</v>
      </c>
      <c r="AT95" s="78">
        <f t="shared" ref="AT95" si="98">N95/18*AS95*50%</f>
        <v>983.16666666666663</v>
      </c>
      <c r="AU95" s="99"/>
      <c r="AV95" s="78">
        <f t="shared" ref="AV95" si="99">N95/18*AU95*40%</f>
        <v>0</v>
      </c>
      <c r="AW95" s="77">
        <f t="shared" ref="AW95" si="100">AS95+AU95</f>
        <v>2</v>
      </c>
      <c r="AX95" s="78">
        <f t="shared" ref="AX95" si="101">AT95+AV95</f>
        <v>983.16666666666663</v>
      </c>
      <c r="AY95" s="77">
        <f t="shared" ref="AY95" si="102">AQ95+AW95</f>
        <v>2</v>
      </c>
      <c r="AZ95" s="78">
        <f t="shared" ref="AZ95" si="103">AR95+AX95</f>
        <v>983.16666666666663</v>
      </c>
      <c r="BA95" s="100"/>
      <c r="BB95" s="177"/>
      <c r="BC95" s="177"/>
      <c r="BD95" s="177"/>
      <c r="BE95" s="78">
        <f t="shared" ref="BE95" si="104">SUM(N95*BB95)*50%+(N95*BC95)*60%+(N95*BD95)*60%</f>
        <v>0</v>
      </c>
      <c r="BF95" s="43"/>
      <c r="BG95" s="43"/>
      <c r="BH95" s="43"/>
      <c r="BI95" s="76">
        <f t="shared" ref="BI95" si="105">SUM(N95*BF95*20%)+(N95*BG95)*30%</f>
        <v>0</v>
      </c>
      <c r="BJ95" s="76">
        <f t="shared" ref="BJ95" si="106">V95+W95+X95</f>
        <v>2</v>
      </c>
      <c r="BK95" s="76">
        <f t="shared" ref="BK95" si="107">(O95/18*BJ95)*1.25*30%</f>
        <v>3922.835</v>
      </c>
      <c r="BL95" s="101"/>
      <c r="BM95" s="101">
        <f t="shared" ref="BM95" si="108">(O95/18*BL95)*30%</f>
        <v>0</v>
      </c>
      <c r="BN95" s="76">
        <f t="shared" si="77"/>
        <v>2</v>
      </c>
      <c r="BO95" s="76">
        <f t="shared" ref="BO95" si="109">(AE95+AF95)*40%</f>
        <v>5230.4466666666667</v>
      </c>
      <c r="BP95" s="76"/>
      <c r="BQ95" s="101">
        <f t="shared" ref="BQ95" si="110">7079/18*BP95</f>
        <v>0</v>
      </c>
      <c r="BR95" s="76">
        <f t="shared" ref="BR95" si="111">AJ95+AK95+AL95+AZ95+BE95+BI95+BK95+BM95+BO95+BQ95</f>
        <v>10136.448333333334</v>
      </c>
      <c r="BS95" s="76">
        <f t="shared" ref="BS95" si="112">AE95+AG95+AH95+AJ95+AK95+AL95+BI95+BQ95</f>
        <v>10460.893333333333</v>
      </c>
      <c r="BT95" s="76">
        <f t="shared" ref="BT95" si="113">AZ95+BE95+BK95+BM95</f>
        <v>4906.001666666667</v>
      </c>
      <c r="BU95" s="76">
        <f t="shared" ref="BU95" si="114">AF95+BO95</f>
        <v>7845.67</v>
      </c>
      <c r="BV95" s="76">
        <f t="shared" ref="BV95" si="115">SUM(AI95+BR95)</f>
        <v>23212.565000000002</v>
      </c>
      <c r="BW95" s="173">
        <f t="shared" ref="BW95" si="116">BV95*12</f>
        <v>278550.78000000003</v>
      </c>
      <c r="BX95" s="3" t="s">
        <v>266</v>
      </c>
    </row>
    <row r="96" spans="1:77" s="2" customFormat="1" ht="14.25" customHeight="1" x14ac:dyDescent="0.3">
      <c r="A96" s="242">
        <v>73</v>
      </c>
      <c r="B96" s="48" t="s">
        <v>491</v>
      </c>
      <c r="C96" s="109" t="s">
        <v>284</v>
      </c>
      <c r="D96" s="43" t="s">
        <v>61</v>
      </c>
      <c r="E96" s="238" t="s">
        <v>431</v>
      </c>
      <c r="F96" s="86"/>
      <c r="G96" s="87"/>
      <c r="H96" s="104"/>
      <c r="I96" s="86"/>
      <c r="J96" s="43" t="s">
        <v>65</v>
      </c>
      <c r="K96" s="43" t="s">
        <v>62</v>
      </c>
      <c r="L96" s="89">
        <v>14.01</v>
      </c>
      <c r="M96" s="43">
        <v>4.49</v>
      </c>
      <c r="N96" s="75">
        <v>17697</v>
      </c>
      <c r="O96" s="76">
        <f>N96*M96</f>
        <v>79459.53</v>
      </c>
      <c r="P96" s="43"/>
      <c r="Q96" s="43">
        <v>9</v>
      </c>
      <c r="R96" s="43"/>
      <c r="S96" s="43"/>
      <c r="T96" s="43">
        <v>7</v>
      </c>
      <c r="U96" s="43"/>
      <c r="V96" s="70">
        <f t="shared" ref="V96:X96" si="117">SUM(P96+S96)</f>
        <v>0</v>
      </c>
      <c r="W96" s="70">
        <f t="shared" si="117"/>
        <v>16</v>
      </c>
      <c r="X96" s="70">
        <f t="shared" si="117"/>
        <v>0</v>
      </c>
      <c r="Y96" s="76">
        <f>SUM(O96/18*P96)</f>
        <v>0</v>
      </c>
      <c r="Z96" s="76">
        <f>SUM(O96/18*Q96)</f>
        <v>39729.764999999999</v>
      </c>
      <c r="AA96" s="76">
        <f>SUM(O96/18*R96)</f>
        <v>0</v>
      </c>
      <c r="AB96" s="76">
        <f>SUM(O96/18*S96)</f>
        <v>0</v>
      </c>
      <c r="AC96" s="76">
        <f>SUM(O96/18*T96)</f>
        <v>30900.92833333333</v>
      </c>
      <c r="AD96" s="76">
        <f>SUM(O96/18*U96)</f>
        <v>0</v>
      </c>
      <c r="AE96" s="76">
        <f>SUM(Y96:AD96)</f>
        <v>70630.693333333329</v>
      </c>
      <c r="AF96" s="76">
        <f>AE96*25%</f>
        <v>17657.673333333332</v>
      </c>
      <c r="AG96" s="76">
        <f>(AE96+AF96)*10%</f>
        <v>8828.836666666668</v>
      </c>
      <c r="AH96" s="76">
        <f>SUM(N96/18*S96+N96/18*T96+N96/18*U96)*20%</f>
        <v>1376.4333333333334</v>
      </c>
      <c r="AI96" s="76">
        <f>AH96+AG96+AF96+AE96</f>
        <v>98493.636666666658</v>
      </c>
      <c r="AJ96" s="82"/>
      <c r="AK96" s="82"/>
      <c r="AL96" s="82"/>
      <c r="AM96" s="99"/>
      <c r="AN96" s="78">
        <f>N96/18*AM96*40%</f>
        <v>0</v>
      </c>
      <c r="AO96" s="99"/>
      <c r="AP96" s="78">
        <f>N96/18*AO96*50%</f>
        <v>0</v>
      </c>
      <c r="AQ96" s="78">
        <f>AM96+AO96</f>
        <v>0</v>
      </c>
      <c r="AR96" s="78">
        <f>AN96+AP96</f>
        <v>0</v>
      </c>
      <c r="AS96" s="99"/>
      <c r="AT96" s="78">
        <f>N96/18*AS96*50%</f>
        <v>0</v>
      </c>
      <c r="AU96" s="99"/>
      <c r="AV96" s="78">
        <f>N96/18*AU96*40%</f>
        <v>0</v>
      </c>
      <c r="AW96" s="77">
        <f>AS96+AU96</f>
        <v>0</v>
      </c>
      <c r="AX96" s="78">
        <f>AT96+AV96</f>
        <v>0</v>
      </c>
      <c r="AY96" s="77">
        <f>AQ96+AW96</f>
        <v>0</v>
      </c>
      <c r="AZ96" s="78">
        <f>AR96+AX96</f>
        <v>0</v>
      </c>
      <c r="BA96" s="100"/>
      <c r="BB96" s="177"/>
      <c r="BC96" s="177"/>
      <c r="BD96" s="177"/>
      <c r="BE96" s="78">
        <f>SUM(N96*BB96)*50%+(N96*BC96)*60%+(N96*BD96)*60%</f>
        <v>0</v>
      </c>
      <c r="BF96" s="43"/>
      <c r="BG96" s="43"/>
      <c r="BH96" s="43"/>
      <c r="BI96" s="76">
        <f>SUM(N96*BF96*20%)+(N96*BG96)*30%</f>
        <v>0</v>
      </c>
      <c r="BJ96" s="76">
        <f>V96+W96+X96</f>
        <v>16</v>
      </c>
      <c r="BK96" s="76">
        <f>(O96/18*BJ96)*1.25*30%</f>
        <v>26486.51</v>
      </c>
      <c r="BL96" s="101"/>
      <c r="BM96" s="101">
        <f>(O96/18*BL96)*30%</f>
        <v>0</v>
      </c>
      <c r="BN96" s="76"/>
      <c r="BO96" s="76"/>
      <c r="BP96" s="101"/>
      <c r="BQ96" s="101">
        <f>7079/18*BP96</f>
        <v>0</v>
      </c>
      <c r="BR96" s="76">
        <f>AJ96+AK96+AL96+AZ96+BE96+BI96+BK96+BM96+BO96+BQ96</f>
        <v>26486.51</v>
      </c>
      <c r="BS96" s="76">
        <f>AE96+AG96+AH96+AJ96+AK96+AL96+BI96+BQ96</f>
        <v>80835.963333333333</v>
      </c>
      <c r="BT96" s="76">
        <f>AZ96+BE96+BK96+BM96</f>
        <v>26486.51</v>
      </c>
      <c r="BU96" s="76">
        <f>AF96+BO96</f>
        <v>17657.673333333332</v>
      </c>
      <c r="BV96" s="76">
        <f>SUM(AI96+BR96)</f>
        <v>124980.14666666665</v>
      </c>
      <c r="BW96" s="173">
        <f>BV96*12</f>
        <v>1499761.7599999998</v>
      </c>
      <c r="BY96" s="131"/>
    </row>
    <row r="97" spans="1:76" s="1" customFormat="1" ht="20.25" customHeight="1" x14ac:dyDescent="0.3">
      <c r="A97" s="244"/>
      <c r="B97" s="114" t="s">
        <v>127</v>
      </c>
      <c r="C97" s="114"/>
      <c r="D97" s="113"/>
      <c r="E97" s="93"/>
      <c r="F97" s="115"/>
      <c r="G97" s="116"/>
      <c r="H97" s="116"/>
      <c r="I97" s="115"/>
      <c r="J97" s="114"/>
      <c r="K97" s="113"/>
      <c r="L97" s="89"/>
      <c r="M97" s="157"/>
      <c r="N97" s="114"/>
      <c r="O97" s="252">
        <f t="shared" ref="O97:AT97" si="118">SUM(O24:O96)</f>
        <v>6185101.4999999972</v>
      </c>
      <c r="P97" s="252">
        <f t="shared" si="118"/>
        <v>130</v>
      </c>
      <c r="Q97" s="252">
        <f t="shared" si="118"/>
        <v>207</v>
      </c>
      <c r="R97" s="252">
        <f t="shared" si="118"/>
        <v>144</v>
      </c>
      <c r="S97" s="252">
        <f t="shared" si="118"/>
        <v>203</v>
      </c>
      <c r="T97" s="252">
        <f t="shared" si="118"/>
        <v>350</v>
      </c>
      <c r="U97" s="252">
        <f t="shared" si="118"/>
        <v>0</v>
      </c>
      <c r="V97" s="252">
        <f t="shared" si="118"/>
        <v>333</v>
      </c>
      <c r="W97" s="252">
        <f t="shared" si="118"/>
        <v>557</v>
      </c>
      <c r="X97" s="252">
        <f t="shared" si="118"/>
        <v>144</v>
      </c>
      <c r="Y97" s="252">
        <f t="shared" si="118"/>
        <v>560365.67333333346</v>
      </c>
      <c r="Z97" s="252">
        <f t="shared" si="118"/>
        <v>1015198.2366666665</v>
      </c>
      <c r="AA97" s="252">
        <f t="shared" si="118"/>
        <v>681904.73666666669</v>
      </c>
      <c r="AB97" s="252">
        <f t="shared" si="118"/>
        <v>974003.55333333311</v>
      </c>
      <c r="AC97" s="252">
        <f t="shared" si="118"/>
        <v>1636687.3816666671</v>
      </c>
      <c r="AD97" s="252">
        <f t="shared" si="118"/>
        <v>0</v>
      </c>
      <c r="AE97" s="252">
        <f t="shared" si="118"/>
        <v>4868159.5816666679</v>
      </c>
      <c r="AF97" s="252">
        <f t="shared" si="118"/>
        <v>1217039.895416667</v>
      </c>
      <c r="AG97" s="252">
        <f t="shared" si="118"/>
        <v>558255.55187500012</v>
      </c>
      <c r="AH97" s="252">
        <f t="shared" si="118"/>
        <v>108738.23333333337</v>
      </c>
      <c r="AI97" s="252">
        <f t="shared" si="118"/>
        <v>6752193.2622916661</v>
      </c>
      <c r="AJ97" s="252">
        <f t="shared" si="118"/>
        <v>0</v>
      </c>
      <c r="AK97" s="252">
        <f t="shared" si="118"/>
        <v>0</v>
      </c>
      <c r="AL97" s="252">
        <f t="shared" si="118"/>
        <v>0</v>
      </c>
      <c r="AM97" s="252">
        <f t="shared" si="118"/>
        <v>186</v>
      </c>
      <c r="AN97" s="252">
        <f t="shared" si="118"/>
        <v>73147.599999999991</v>
      </c>
      <c r="AO97" s="252">
        <f t="shared" si="118"/>
        <v>32</v>
      </c>
      <c r="AP97" s="252">
        <f t="shared" si="118"/>
        <v>15730.666666666666</v>
      </c>
      <c r="AQ97" s="252">
        <f t="shared" si="118"/>
        <v>203</v>
      </c>
      <c r="AR97" s="252">
        <f t="shared" si="118"/>
        <v>88878.266666666663</v>
      </c>
      <c r="AS97" s="252">
        <f t="shared" si="118"/>
        <v>168.5</v>
      </c>
      <c r="AT97" s="252">
        <f t="shared" si="118"/>
        <v>82831.791666666672</v>
      </c>
      <c r="AU97" s="252">
        <f t="shared" ref="AU97:BW97" si="119">SUM(AU24:AU96)</f>
        <v>190</v>
      </c>
      <c r="AV97" s="252">
        <f t="shared" si="119"/>
        <v>74720.666666666657</v>
      </c>
      <c r="AW97" s="252">
        <f t="shared" si="119"/>
        <v>358.5</v>
      </c>
      <c r="AX97" s="252">
        <f t="shared" si="119"/>
        <v>157552.45833333334</v>
      </c>
      <c r="AY97" s="252">
        <f t="shared" si="119"/>
        <v>561.5</v>
      </c>
      <c r="AZ97" s="252">
        <f t="shared" si="119"/>
        <v>246430.72500000001</v>
      </c>
      <c r="BA97" s="252">
        <f t="shared" si="119"/>
        <v>0</v>
      </c>
      <c r="BB97" s="252">
        <f t="shared" si="119"/>
        <v>11.5</v>
      </c>
      <c r="BC97" s="252">
        <f t="shared" si="119"/>
        <v>14.5</v>
      </c>
      <c r="BD97" s="252">
        <f t="shared" si="119"/>
        <v>2</v>
      </c>
      <c r="BE97" s="252">
        <f t="shared" si="119"/>
        <v>276958.0500000001</v>
      </c>
      <c r="BF97" s="252">
        <f t="shared" si="119"/>
        <v>1</v>
      </c>
      <c r="BG97" s="252">
        <f t="shared" si="119"/>
        <v>0</v>
      </c>
      <c r="BH97" s="252">
        <f t="shared" si="119"/>
        <v>0</v>
      </c>
      <c r="BI97" s="252">
        <f t="shared" si="119"/>
        <v>3539.4</v>
      </c>
      <c r="BJ97" s="252">
        <f t="shared" si="119"/>
        <v>1030</v>
      </c>
      <c r="BK97" s="252">
        <f t="shared" si="119"/>
        <v>1825559.8431249999</v>
      </c>
      <c r="BL97" s="252">
        <f t="shared" si="119"/>
        <v>0</v>
      </c>
      <c r="BM97" s="252">
        <f t="shared" si="119"/>
        <v>141576</v>
      </c>
      <c r="BN97" s="252">
        <f t="shared" si="119"/>
        <v>498</v>
      </c>
      <c r="BO97" s="252">
        <f t="shared" si="119"/>
        <v>1115849.3096875004</v>
      </c>
      <c r="BP97" s="252">
        <f t="shared" si="119"/>
        <v>48</v>
      </c>
      <c r="BQ97" s="252">
        <f t="shared" si="119"/>
        <v>18877.333333333332</v>
      </c>
      <c r="BR97" s="252">
        <f t="shared" si="119"/>
        <v>3628790.6611458324</v>
      </c>
      <c r="BS97" s="252">
        <f t="shared" si="119"/>
        <v>5557570.1002083318</v>
      </c>
      <c r="BT97" s="252">
        <f t="shared" si="119"/>
        <v>2490524.6181249996</v>
      </c>
      <c r="BU97" s="252">
        <f t="shared" si="119"/>
        <v>2332889.2051041666</v>
      </c>
      <c r="BV97" s="252">
        <f t="shared" si="119"/>
        <v>10380983.923437504</v>
      </c>
      <c r="BW97" s="252">
        <f t="shared" si="119"/>
        <v>124571807.08125</v>
      </c>
    </row>
    <row r="98" spans="1:76" s="1" customFormat="1" ht="19.5" customHeight="1" x14ac:dyDescent="0.3">
      <c r="A98" s="244"/>
      <c r="B98" s="390" t="s">
        <v>128</v>
      </c>
      <c r="C98" s="391"/>
      <c r="D98" s="391"/>
      <c r="E98" s="137"/>
      <c r="F98" s="117"/>
      <c r="G98" s="118"/>
      <c r="H98" s="118"/>
      <c r="I98" s="117"/>
      <c r="J98" s="117"/>
      <c r="K98" s="117"/>
      <c r="L98" s="89"/>
      <c r="M98" s="157"/>
      <c r="N98" s="114"/>
      <c r="O98" s="253">
        <f t="shared" ref="O98:AT98" si="120">O99+O100+O101+O102+O104+O105+O106+O110+O111+O112+O114+O115+O116+O117+O122+O123+O124+O127+O142+O128+O130+O131+O132+O134+O136+O140+O103+O107+O108+O109+O113+O118+O119+O120+O121+O125+O126+O141+O129+O133+O135+O137+O138+O139</f>
        <v>3696549.36</v>
      </c>
      <c r="P98" s="253">
        <f t="shared" si="120"/>
        <v>7</v>
      </c>
      <c r="Q98" s="253">
        <f t="shared" si="120"/>
        <v>7</v>
      </c>
      <c r="R98" s="253">
        <f t="shared" si="120"/>
        <v>12</v>
      </c>
      <c r="S98" s="253">
        <f t="shared" si="120"/>
        <v>16</v>
      </c>
      <c r="T98" s="253">
        <f t="shared" si="120"/>
        <v>22</v>
      </c>
      <c r="U98" s="253">
        <f t="shared" si="120"/>
        <v>0</v>
      </c>
      <c r="V98" s="253">
        <f t="shared" si="120"/>
        <v>23</v>
      </c>
      <c r="W98" s="253">
        <f t="shared" si="120"/>
        <v>29</v>
      </c>
      <c r="X98" s="253">
        <f t="shared" si="120"/>
        <v>12</v>
      </c>
      <c r="Y98" s="253">
        <f t="shared" si="120"/>
        <v>28669.140000000007</v>
      </c>
      <c r="Z98" s="253">
        <f t="shared" si="120"/>
        <v>31726.788333333338</v>
      </c>
      <c r="AA98" s="253">
        <f t="shared" si="120"/>
        <v>49689.243333333332</v>
      </c>
      <c r="AB98" s="253">
        <f t="shared" si="120"/>
        <v>78653.333333333328</v>
      </c>
      <c r="AC98" s="253">
        <f t="shared" si="120"/>
        <v>93479.486666666664</v>
      </c>
      <c r="AD98" s="253">
        <f t="shared" si="120"/>
        <v>0</v>
      </c>
      <c r="AE98" s="253">
        <f t="shared" si="120"/>
        <v>282217.9916666667</v>
      </c>
      <c r="AF98" s="253">
        <f t="shared" si="120"/>
        <v>70554.497916666674</v>
      </c>
      <c r="AG98" s="253">
        <f t="shared" si="120"/>
        <v>27188.245208333345</v>
      </c>
      <c r="AH98" s="253">
        <f t="shared" si="120"/>
        <v>7472.0666666666639</v>
      </c>
      <c r="AI98" s="253">
        <f t="shared" si="120"/>
        <v>387432.80145833327</v>
      </c>
      <c r="AJ98" s="253">
        <f t="shared" si="120"/>
        <v>0</v>
      </c>
      <c r="AK98" s="253">
        <f t="shared" si="120"/>
        <v>0</v>
      </c>
      <c r="AL98" s="253">
        <f t="shared" si="120"/>
        <v>0</v>
      </c>
      <c r="AM98" s="253">
        <f t="shared" si="120"/>
        <v>0</v>
      </c>
      <c r="AN98" s="253">
        <f t="shared" si="120"/>
        <v>0</v>
      </c>
      <c r="AO98" s="253">
        <f t="shared" si="120"/>
        <v>0</v>
      </c>
      <c r="AP98" s="253">
        <f t="shared" si="120"/>
        <v>0</v>
      </c>
      <c r="AQ98" s="253">
        <f t="shared" si="120"/>
        <v>0</v>
      </c>
      <c r="AR98" s="253">
        <f t="shared" si="120"/>
        <v>0</v>
      </c>
      <c r="AS98" s="253">
        <f t="shared" si="120"/>
        <v>0</v>
      </c>
      <c r="AT98" s="253">
        <f t="shared" si="120"/>
        <v>0</v>
      </c>
      <c r="AU98" s="253">
        <f t="shared" ref="AU98:BW98" si="121">AU99+AU100+AU101+AU102+AU104+AU105+AU106+AU110+AU111+AU112+AU114+AU115+AU116+AU117+AU122+AU123+AU124+AU127+AU142+AU128+AU130+AU131+AU132+AU134+AU136+AU140+AU103+AU107+AU108+AU109+AU113+AU118+AU119+AU120+AU121+AU125+AU126+AU141+AU129+AU133+AU135+AU137+AU138+AU139</f>
        <v>0</v>
      </c>
      <c r="AV98" s="253">
        <f t="shared" si="121"/>
        <v>0</v>
      </c>
      <c r="AW98" s="253">
        <f t="shared" si="121"/>
        <v>0</v>
      </c>
      <c r="AX98" s="253">
        <f t="shared" si="121"/>
        <v>0</v>
      </c>
      <c r="AY98" s="253">
        <f t="shared" si="121"/>
        <v>0</v>
      </c>
      <c r="AZ98" s="253">
        <f t="shared" si="121"/>
        <v>0</v>
      </c>
      <c r="BA98" s="253">
        <f t="shared" si="121"/>
        <v>0</v>
      </c>
      <c r="BB98" s="253">
        <f t="shared" si="121"/>
        <v>0</v>
      </c>
      <c r="BC98" s="253">
        <f t="shared" si="121"/>
        <v>0</v>
      </c>
      <c r="BD98" s="253">
        <f t="shared" si="121"/>
        <v>0</v>
      </c>
      <c r="BE98" s="253">
        <f t="shared" si="121"/>
        <v>0</v>
      </c>
      <c r="BF98" s="253">
        <f t="shared" si="121"/>
        <v>0</v>
      </c>
      <c r="BG98" s="253">
        <f t="shared" si="121"/>
        <v>0</v>
      </c>
      <c r="BH98" s="253">
        <f t="shared" si="121"/>
        <v>0</v>
      </c>
      <c r="BI98" s="253">
        <f t="shared" si="121"/>
        <v>0</v>
      </c>
      <c r="BJ98" s="253">
        <f t="shared" si="121"/>
        <v>62</v>
      </c>
      <c r="BK98" s="253">
        <f t="shared" si="121"/>
        <v>105831.74687499998</v>
      </c>
      <c r="BL98" s="253">
        <f t="shared" si="121"/>
        <v>0</v>
      </c>
      <c r="BM98" s="253">
        <f t="shared" si="121"/>
        <v>0</v>
      </c>
      <c r="BN98" s="253">
        <f t="shared" si="121"/>
        <v>27</v>
      </c>
      <c r="BO98" s="253">
        <f t="shared" si="121"/>
        <v>59952.888854166667</v>
      </c>
      <c r="BP98" s="253">
        <f t="shared" si="121"/>
        <v>0</v>
      </c>
      <c r="BQ98" s="253">
        <f t="shared" si="121"/>
        <v>0</v>
      </c>
      <c r="BR98" s="253">
        <f t="shared" si="121"/>
        <v>165784.63572916668</v>
      </c>
      <c r="BS98" s="253">
        <f t="shared" si="121"/>
        <v>316878.3035416666</v>
      </c>
      <c r="BT98" s="253">
        <f t="shared" si="121"/>
        <v>105831.74687499998</v>
      </c>
      <c r="BU98" s="253">
        <f t="shared" si="121"/>
        <v>130507.38677083331</v>
      </c>
      <c r="BV98" s="253">
        <f t="shared" si="121"/>
        <v>553217.43718749995</v>
      </c>
      <c r="BW98" s="253">
        <f t="shared" si="121"/>
        <v>6638609.2462500008</v>
      </c>
    </row>
    <row r="99" spans="1:76" s="3" customFormat="1" ht="14.25" customHeight="1" x14ac:dyDescent="0.3">
      <c r="A99" s="243">
        <v>1</v>
      </c>
      <c r="B99" s="48" t="s">
        <v>121</v>
      </c>
      <c r="C99" s="48" t="s">
        <v>130</v>
      </c>
      <c r="D99" s="43" t="s">
        <v>61</v>
      </c>
      <c r="E99" s="93" t="s">
        <v>123</v>
      </c>
      <c r="F99" s="86">
        <v>81</v>
      </c>
      <c r="G99" s="98">
        <v>43335</v>
      </c>
      <c r="H99" s="88">
        <v>45161</v>
      </c>
      <c r="I99" s="86" t="s">
        <v>192</v>
      </c>
      <c r="J99" s="43" t="s">
        <v>58</v>
      </c>
      <c r="K99" s="43" t="s">
        <v>64</v>
      </c>
      <c r="L99" s="89">
        <v>25.02</v>
      </c>
      <c r="M99" s="43">
        <v>5.41</v>
      </c>
      <c r="N99" s="108">
        <v>17697</v>
      </c>
      <c r="O99" s="76">
        <f t="shared" ref="O99:O139" si="122">N99*M99</f>
        <v>95740.77</v>
      </c>
      <c r="P99" s="43"/>
      <c r="Q99" s="43"/>
      <c r="R99" s="43">
        <v>1</v>
      </c>
      <c r="S99" s="43"/>
      <c r="T99" s="43"/>
      <c r="U99" s="43"/>
      <c r="V99" s="70">
        <f t="shared" ref="V99:X114" si="123">SUM(P99+S99)</f>
        <v>0</v>
      </c>
      <c r="W99" s="70">
        <f t="shared" si="123"/>
        <v>0</v>
      </c>
      <c r="X99" s="70">
        <f t="shared" si="123"/>
        <v>1</v>
      </c>
      <c r="Y99" s="76">
        <f t="shared" si="52"/>
        <v>0</v>
      </c>
      <c r="Z99" s="76">
        <f t="shared" si="53"/>
        <v>0</v>
      </c>
      <c r="AA99" s="76">
        <f t="shared" si="54"/>
        <v>5318.9316666666673</v>
      </c>
      <c r="AB99" s="76">
        <f t="shared" si="55"/>
        <v>0</v>
      </c>
      <c r="AC99" s="76">
        <f t="shared" si="56"/>
        <v>0</v>
      </c>
      <c r="AD99" s="76">
        <f t="shared" si="57"/>
        <v>0</v>
      </c>
      <c r="AE99" s="76">
        <f t="shared" si="58"/>
        <v>5318.9316666666673</v>
      </c>
      <c r="AF99" s="76">
        <f t="shared" si="59"/>
        <v>1329.7329166666668</v>
      </c>
      <c r="AG99" s="101">
        <f t="shared" ref="AG99:AG127" si="124">(AE99+AF99)*10%</f>
        <v>664.86645833333341</v>
      </c>
      <c r="AH99" s="76">
        <f t="shared" ref="AH99:AH162" si="125">SUM(N99/18*S99+N99/18*T99+N99/18*U99)*20%</f>
        <v>0</v>
      </c>
      <c r="AI99" s="76">
        <f t="shared" ref="AI99:AI162" si="126">AH99+AG99+AF99+AE99</f>
        <v>7313.5310416666671</v>
      </c>
      <c r="AJ99" s="100"/>
      <c r="AK99" s="100"/>
      <c r="AL99" s="100"/>
      <c r="AM99" s="99"/>
      <c r="AN99" s="78">
        <f t="shared" ref="AN99:AN162" si="127">N99/18*AM99*40%</f>
        <v>0</v>
      </c>
      <c r="AO99" s="99"/>
      <c r="AP99" s="78">
        <f t="shared" ref="AP99:AP162" si="128">N99/18*AO99*50%</f>
        <v>0</v>
      </c>
      <c r="AQ99" s="78">
        <f t="shared" ref="AQ99:AR114" si="129">AM99+AO99</f>
        <v>0</v>
      </c>
      <c r="AR99" s="78">
        <f t="shared" si="129"/>
        <v>0</v>
      </c>
      <c r="AS99" s="99"/>
      <c r="AT99" s="78">
        <f t="shared" ref="AT99:AT162" si="130">N99/18*AS99*50%</f>
        <v>0</v>
      </c>
      <c r="AU99" s="99"/>
      <c r="AV99" s="78">
        <f t="shared" ref="AV99:AV162" si="131">N99/18*AU99*40%</f>
        <v>0</v>
      </c>
      <c r="AW99" s="77">
        <f t="shared" si="41"/>
        <v>0</v>
      </c>
      <c r="AX99" s="78">
        <f t="shared" si="41"/>
        <v>0</v>
      </c>
      <c r="AY99" s="77">
        <f t="shared" si="42"/>
        <v>0</v>
      </c>
      <c r="AZ99" s="78">
        <f t="shared" si="42"/>
        <v>0</v>
      </c>
      <c r="BA99" s="100"/>
      <c r="BB99" s="177"/>
      <c r="BC99" s="177"/>
      <c r="BD99" s="177"/>
      <c r="BE99" s="78">
        <f t="shared" ref="BE99:BE162" si="132">SUM(N99*BB99)*50%+(N99*BC99)*60%+(N99*BD99)*60%</f>
        <v>0</v>
      </c>
      <c r="BF99" s="43"/>
      <c r="BG99" s="43"/>
      <c r="BH99" s="43"/>
      <c r="BI99" s="76">
        <f t="shared" si="66"/>
        <v>0</v>
      </c>
      <c r="BJ99" s="76">
        <f t="shared" ref="BJ99:BJ139" si="133">V99+W99+X99</f>
        <v>1</v>
      </c>
      <c r="BK99" s="76">
        <f t="shared" ref="BK99:BK139" si="134">(O99/18*BJ99)*1.25*30%</f>
        <v>1994.5993750000002</v>
      </c>
      <c r="BL99" s="101"/>
      <c r="BM99" s="101">
        <f t="shared" ref="BM99:BM106" si="135">(O99/18*BL99)*30%</f>
        <v>0</v>
      </c>
      <c r="BN99" s="101">
        <f t="shared" ref="BN99:BN162" si="136">V99+W99+X99</f>
        <v>1</v>
      </c>
      <c r="BO99" s="76">
        <f t="shared" si="50"/>
        <v>2659.4658333333336</v>
      </c>
      <c r="BP99" s="76"/>
      <c r="BQ99" s="101">
        <f t="shared" ref="BQ99:BQ152" si="137">7079/18*BP99</f>
        <v>0</v>
      </c>
      <c r="BR99" s="76">
        <f t="shared" ref="BR99:BR162" si="138">AJ99+AK99+AL99+AZ99+BE99+BI99+BK99+BM99+BO99+BQ99</f>
        <v>4654.0652083333334</v>
      </c>
      <c r="BS99" s="76">
        <f t="shared" si="71"/>
        <v>5983.7981250000012</v>
      </c>
      <c r="BT99" s="76">
        <f t="shared" si="72"/>
        <v>1994.5993750000002</v>
      </c>
      <c r="BU99" s="76">
        <f t="shared" si="73"/>
        <v>3989.1987500000005</v>
      </c>
      <c r="BV99" s="76">
        <f t="shared" si="74"/>
        <v>11967.596250000001</v>
      </c>
      <c r="BW99" s="173">
        <f t="shared" si="75"/>
        <v>143611.155</v>
      </c>
      <c r="BX99" s="3" t="s">
        <v>266</v>
      </c>
    </row>
    <row r="100" spans="1:76" s="135" customFormat="1" ht="14.25" customHeight="1" x14ac:dyDescent="0.3">
      <c r="A100" s="243">
        <v>2</v>
      </c>
      <c r="B100" s="69" t="s">
        <v>174</v>
      </c>
      <c r="C100" s="69" t="s">
        <v>175</v>
      </c>
      <c r="D100" s="70" t="s">
        <v>61</v>
      </c>
      <c r="E100" s="71" t="s">
        <v>273</v>
      </c>
      <c r="F100" s="72"/>
      <c r="G100" s="73"/>
      <c r="H100" s="73"/>
      <c r="I100" s="72"/>
      <c r="J100" s="70" t="s">
        <v>65</v>
      </c>
      <c r="K100" s="70" t="s">
        <v>274</v>
      </c>
      <c r="L100" s="74">
        <v>3.09</v>
      </c>
      <c r="M100" s="70">
        <v>4.2300000000000004</v>
      </c>
      <c r="N100" s="108">
        <v>17697</v>
      </c>
      <c r="O100" s="76">
        <f t="shared" si="122"/>
        <v>74858.310000000012</v>
      </c>
      <c r="P100" s="43"/>
      <c r="Q100" s="70">
        <v>2</v>
      </c>
      <c r="R100" s="70"/>
      <c r="S100" s="70"/>
      <c r="T100" s="70">
        <v>2</v>
      </c>
      <c r="U100" s="70"/>
      <c r="V100" s="70">
        <f t="shared" si="123"/>
        <v>0</v>
      </c>
      <c r="W100" s="70">
        <f t="shared" si="123"/>
        <v>4</v>
      </c>
      <c r="X100" s="70">
        <f t="shared" si="123"/>
        <v>0</v>
      </c>
      <c r="Y100" s="76">
        <f t="shared" si="52"/>
        <v>0</v>
      </c>
      <c r="Z100" s="76">
        <f t="shared" si="53"/>
        <v>8317.590000000002</v>
      </c>
      <c r="AA100" s="76">
        <f t="shared" si="54"/>
        <v>0</v>
      </c>
      <c r="AB100" s="76">
        <f t="shared" si="55"/>
        <v>0</v>
      </c>
      <c r="AC100" s="76">
        <f t="shared" si="56"/>
        <v>8317.590000000002</v>
      </c>
      <c r="AD100" s="76">
        <f t="shared" si="57"/>
        <v>0</v>
      </c>
      <c r="AE100" s="76">
        <f t="shared" si="58"/>
        <v>16635.180000000004</v>
      </c>
      <c r="AF100" s="76">
        <f t="shared" si="59"/>
        <v>4158.795000000001</v>
      </c>
      <c r="AG100" s="101">
        <f t="shared" si="124"/>
        <v>2079.3975000000005</v>
      </c>
      <c r="AH100" s="76">
        <f t="shared" si="125"/>
        <v>393.26666666666665</v>
      </c>
      <c r="AI100" s="76">
        <f t="shared" si="126"/>
        <v>23266.639166666671</v>
      </c>
      <c r="AJ100" s="84"/>
      <c r="AK100" s="84"/>
      <c r="AL100" s="84"/>
      <c r="AM100" s="83"/>
      <c r="AN100" s="78">
        <f t="shared" si="127"/>
        <v>0</v>
      </c>
      <c r="AO100" s="83"/>
      <c r="AP100" s="78">
        <f t="shared" si="128"/>
        <v>0</v>
      </c>
      <c r="AQ100" s="78">
        <f t="shared" si="129"/>
        <v>0</v>
      </c>
      <c r="AR100" s="78">
        <f t="shared" si="129"/>
        <v>0</v>
      </c>
      <c r="AS100" s="83"/>
      <c r="AT100" s="78">
        <f t="shared" si="130"/>
        <v>0</v>
      </c>
      <c r="AU100" s="83"/>
      <c r="AV100" s="78">
        <f t="shared" si="131"/>
        <v>0</v>
      </c>
      <c r="AW100" s="77">
        <f t="shared" si="41"/>
        <v>0</v>
      </c>
      <c r="AX100" s="78">
        <f t="shared" si="41"/>
        <v>0</v>
      </c>
      <c r="AY100" s="77">
        <f t="shared" si="42"/>
        <v>0</v>
      </c>
      <c r="AZ100" s="78">
        <f t="shared" si="42"/>
        <v>0</v>
      </c>
      <c r="BA100" s="84"/>
      <c r="BB100" s="85"/>
      <c r="BC100" s="85"/>
      <c r="BD100" s="85"/>
      <c r="BE100" s="78">
        <f t="shared" si="132"/>
        <v>0</v>
      </c>
      <c r="BF100" s="70"/>
      <c r="BG100" s="70"/>
      <c r="BH100" s="70"/>
      <c r="BI100" s="76">
        <f t="shared" si="66"/>
        <v>0</v>
      </c>
      <c r="BJ100" s="76">
        <f t="shared" si="133"/>
        <v>4</v>
      </c>
      <c r="BK100" s="76">
        <f t="shared" si="134"/>
        <v>6238.1925000000019</v>
      </c>
      <c r="BL100" s="76"/>
      <c r="BM100" s="76">
        <f t="shared" si="135"/>
        <v>0</v>
      </c>
      <c r="BN100" s="101"/>
      <c r="BO100" s="76"/>
      <c r="BP100" s="76"/>
      <c r="BQ100" s="101">
        <f t="shared" si="137"/>
        <v>0</v>
      </c>
      <c r="BR100" s="76">
        <f t="shared" si="138"/>
        <v>6238.1925000000019</v>
      </c>
      <c r="BS100" s="76">
        <f t="shared" si="71"/>
        <v>19107.844166666669</v>
      </c>
      <c r="BT100" s="76">
        <f t="shared" si="72"/>
        <v>6238.1925000000019</v>
      </c>
      <c r="BU100" s="76">
        <f t="shared" si="73"/>
        <v>4158.795000000001</v>
      </c>
      <c r="BV100" s="76">
        <f t="shared" si="74"/>
        <v>29504.831666666672</v>
      </c>
      <c r="BW100" s="173">
        <f t="shared" si="75"/>
        <v>354057.9800000001</v>
      </c>
    </row>
    <row r="101" spans="1:76" s="3" customFormat="1" ht="14.25" customHeight="1" x14ac:dyDescent="0.3">
      <c r="A101" s="243">
        <v>3</v>
      </c>
      <c r="B101" s="48" t="s">
        <v>101</v>
      </c>
      <c r="C101" s="48" t="s">
        <v>336</v>
      </c>
      <c r="D101" s="43" t="s">
        <v>61</v>
      </c>
      <c r="E101" s="93" t="s">
        <v>340</v>
      </c>
      <c r="F101" s="147">
        <v>79</v>
      </c>
      <c r="G101" s="98">
        <v>43335</v>
      </c>
      <c r="H101" s="88">
        <v>45161</v>
      </c>
      <c r="I101" s="88">
        <v>44797</v>
      </c>
      <c r="J101" s="43" t="s">
        <v>58</v>
      </c>
      <c r="K101" s="43" t="s">
        <v>64</v>
      </c>
      <c r="L101" s="89">
        <v>25</v>
      </c>
      <c r="M101" s="43">
        <v>5.41</v>
      </c>
      <c r="N101" s="108">
        <v>17697</v>
      </c>
      <c r="O101" s="76">
        <f t="shared" si="122"/>
        <v>95740.77</v>
      </c>
      <c r="P101" s="43"/>
      <c r="Q101" s="43"/>
      <c r="R101" s="43"/>
      <c r="S101" s="43"/>
      <c r="T101" s="43">
        <v>1</v>
      </c>
      <c r="U101" s="43"/>
      <c r="V101" s="70">
        <f t="shared" si="123"/>
        <v>0</v>
      </c>
      <c r="W101" s="70">
        <f t="shared" si="123"/>
        <v>1</v>
      </c>
      <c r="X101" s="70">
        <f t="shared" si="123"/>
        <v>0</v>
      </c>
      <c r="Y101" s="76">
        <f t="shared" si="52"/>
        <v>0</v>
      </c>
      <c r="Z101" s="76">
        <f t="shared" si="53"/>
        <v>0</v>
      </c>
      <c r="AA101" s="76">
        <f t="shared" si="54"/>
        <v>0</v>
      </c>
      <c r="AB101" s="76">
        <f t="shared" si="55"/>
        <v>0</v>
      </c>
      <c r="AC101" s="76">
        <f t="shared" si="56"/>
        <v>5318.9316666666673</v>
      </c>
      <c r="AD101" s="76">
        <f t="shared" si="57"/>
        <v>0</v>
      </c>
      <c r="AE101" s="76">
        <f t="shared" si="58"/>
        <v>5318.9316666666673</v>
      </c>
      <c r="AF101" s="76">
        <f t="shared" si="59"/>
        <v>1329.7329166666668</v>
      </c>
      <c r="AG101" s="101">
        <f t="shared" si="124"/>
        <v>664.86645833333341</v>
      </c>
      <c r="AH101" s="76">
        <f t="shared" si="125"/>
        <v>196.63333333333333</v>
      </c>
      <c r="AI101" s="76">
        <f t="shared" si="126"/>
        <v>7510.1643750000003</v>
      </c>
      <c r="AJ101" s="100"/>
      <c r="AK101" s="100"/>
      <c r="AL101" s="100"/>
      <c r="AM101" s="99"/>
      <c r="AN101" s="78">
        <f t="shared" si="127"/>
        <v>0</v>
      </c>
      <c r="AO101" s="99"/>
      <c r="AP101" s="78">
        <f t="shared" si="128"/>
        <v>0</v>
      </c>
      <c r="AQ101" s="78">
        <f t="shared" si="129"/>
        <v>0</v>
      </c>
      <c r="AR101" s="78">
        <f t="shared" si="129"/>
        <v>0</v>
      </c>
      <c r="AS101" s="99"/>
      <c r="AT101" s="78">
        <f t="shared" si="130"/>
        <v>0</v>
      </c>
      <c r="AU101" s="99"/>
      <c r="AV101" s="78">
        <f t="shared" si="131"/>
        <v>0</v>
      </c>
      <c r="AW101" s="77">
        <f t="shared" si="41"/>
        <v>0</v>
      </c>
      <c r="AX101" s="78">
        <f t="shared" si="41"/>
        <v>0</v>
      </c>
      <c r="AY101" s="77">
        <f t="shared" si="42"/>
        <v>0</v>
      </c>
      <c r="AZ101" s="78">
        <f t="shared" si="42"/>
        <v>0</v>
      </c>
      <c r="BA101" s="100"/>
      <c r="BB101" s="177"/>
      <c r="BC101" s="177"/>
      <c r="BD101" s="177"/>
      <c r="BE101" s="78">
        <f t="shared" si="132"/>
        <v>0</v>
      </c>
      <c r="BF101" s="43"/>
      <c r="BG101" s="43"/>
      <c r="BH101" s="43"/>
      <c r="BI101" s="76">
        <f t="shared" si="66"/>
        <v>0</v>
      </c>
      <c r="BJ101" s="76">
        <f t="shared" si="133"/>
        <v>1</v>
      </c>
      <c r="BK101" s="76">
        <f t="shared" si="134"/>
        <v>1994.5993750000002</v>
      </c>
      <c r="BL101" s="101"/>
      <c r="BM101" s="101">
        <f t="shared" si="135"/>
        <v>0</v>
      </c>
      <c r="BN101" s="101">
        <f t="shared" si="136"/>
        <v>1</v>
      </c>
      <c r="BO101" s="76">
        <f t="shared" si="50"/>
        <v>2659.4658333333336</v>
      </c>
      <c r="BP101" s="76"/>
      <c r="BQ101" s="101">
        <f t="shared" si="137"/>
        <v>0</v>
      </c>
      <c r="BR101" s="76">
        <f t="shared" si="138"/>
        <v>4654.0652083333334</v>
      </c>
      <c r="BS101" s="76">
        <f t="shared" si="71"/>
        <v>6180.4314583333344</v>
      </c>
      <c r="BT101" s="76">
        <f t="shared" si="72"/>
        <v>1994.5993750000002</v>
      </c>
      <c r="BU101" s="76">
        <f t="shared" si="73"/>
        <v>3989.1987500000005</v>
      </c>
      <c r="BV101" s="76">
        <f t="shared" si="74"/>
        <v>12164.229583333334</v>
      </c>
      <c r="BW101" s="173">
        <f t="shared" si="75"/>
        <v>145970.755</v>
      </c>
      <c r="BX101" s="3" t="s">
        <v>266</v>
      </c>
    </row>
    <row r="102" spans="1:76" s="3" customFormat="1" ht="14.25" customHeight="1" x14ac:dyDescent="0.3">
      <c r="A102" s="243">
        <v>4</v>
      </c>
      <c r="B102" s="48" t="s">
        <v>488</v>
      </c>
      <c r="C102" s="48" t="s">
        <v>337</v>
      </c>
      <c r="D102" s="43" t="s">
        <v>61</v>
      </c>
      <c r="E102" s="93" t="s">
        <v>219</v>
      </c>
      <c r="F102" s="86"/>
      <c r="G102" s="87">
        <v>42161</v>
      </c>
      <c r="H102" s="104" t="s">
        <v>220</v>
      </c>
      <c r="I102" s="86" t="s">
        <v>183</v>
      </c>
      <c r="J102" s="43">
        <v>1</v>
      </c>
      <c r="K102" s="43" t="s">
        <v>72</v>
      </c>
      <c r="L102" s="89">
        <v>12.06</v>
      </c>
      <c r="M102" s="43">
        <v>4.8600000000000003</v>
      </c>
      <c r="N102" s="108">
        <v>17697</v>
      </c>
      <c r="O102" s="76">
        <f t="shared" si="122"/>
        <v>86007.420000000013</v>
      </c>
      <c r="P102" s="43"/>
      <c r="Q102" s="43">
        <v>1</v>
      </c>
      <c r="R102" s="43"/>
      <c r="S102" s="43"/>
      <c r="T102" s="43"/>
      <c r="U102" s="43"/>
      <c r="V102" s="70">
        <f t="shared" si="123"/>
        <v>0</v>
      </c>
      <c r="W102" s="70">
        <f t="shared" si="123"/>
        <v>1</v>
      </c>
      <c r="X102" s="70">
        <f t="shared" si="123"/>
        <v>0</v>
      </c>
      <c r="Y102" s="76">
        <f t="shared" si="52"/>
        <v>0</v>
      </c>
      <c r="Z102" s="76">
        <f t="shared" si="53"/>
        <v>4778.1900000000005</v>
      </c>
      <c r="AA102" s="76">
        <f t="shared" si="54"/>
        <v>0</v>
      </c>
      <c r="AB102" s="76">
        <f t="shared" si="55"/>
        <v>0</v>
      </c>
      <c r="AC102" s="76">
        <f t="shared" si="56"/>
        <v>0</v>
      </c>
      <c r="AD102" s="76">
        <f t="shared" si="57"/>
        <v>0</v>
      </c>
      <c r="AE102" s="76">
        <f t="shared" si="58"/>
        <v>4778.1900000000005</v>
      </c>
      <c r="AF102" s="76">
        <f t="shared" si="59"/>
        <v>1194.5475000000001</v>
      </c>
      <c r="AG102" s="101">
        <f t="shared" si="124"/>
        <v>597.27375000000018</v>
      </c>
      <c r="AH102" s="76">
        <f t="shared" si="125"/>
        <v>0</v>
      </c>
      <c r="AI102" s="76">
        <f t="shared" si="126"/>
        <v>6570.0112500000014</v>
      </c>
      <c r="AJ102" s="100"/>
      <c r="AK102" s="100"/>
      <c r="AL102" s="100"/>
      <c r="AM102" s="99"/>
      <c r="AN102" s="78">
        <f t="shared" si="127"/>
        <v>0</v>
      </c>
      <c r="AO102" s="99"/>
      <c r="AP102" s="78">
        <f t="shared" si="128"/>
        <v>0</v>
      </c>
      <c r="AQ102" s="78">
        <f t="shared" si="129"/>
        <v>0</v>
      </c>
      <c r="AR102" s="78">
        <f t="shared" si="129"/>
        <v>0</v>
      </c>
      <c r="AS102" s="99"/>
      <c r="AT102" s="78">
        <f t="shared" si="130"/>
        <v>0</v>
      </c>
      <c r="AU102" s="99"/>
      <c r="AV102" s="78">
        <f t="shared" si="131"/>
        <v>0</v>
      </c>
      <c r="AW102" s="77">
        <f t="shared" si="41"/>
        <v>0</v>
      </c>
      <c r="AX102" s="78">
        <f t="shared" si="41"/>
        <v>0</v>
      </c>
      <c r="AY102" s="77">
        <f t="shared" si="42"/>
        <v>0</v>
      </c>
      <c r="AZ102" s="78">
        <f t="shared" si="42"/>
        <v>0</v>
      </c>
      <c r="BA102" s="100"/>
      <c r="BB102" s="177"/>
      <c r="BC102" s="177"/>
      <c r="BD102" s="177"/>
      <c r="BE102" s="78">
        <f t="shared" si="132"/>
        <v>0</v>
      </c>
      <c r="BF102" s="43"/>
      <c r="BG102" s="43"/>
      <c r="BH102" s="43"/>
      <c r="BI102" s="76">
        <f t="shared" si="66"/>
        <v>0</v>
      </c>
      <c r="BJ102" s="76">
        <f t="shared" si="133"/>
        <v>1</v>
      </c>
      <c r="BK102" s="76">
        <f t="shared" si="134"/>
        <v>1791.8212500000002</v>
      </c>
      <c r="BL102" s="101"/>
      <c r="BM102" s="101">
        <f t="shared" si="135"/>
        <v>0</v>
      </c>
      <c r="BN102" s="101">
        <f t="shared" si="136"/>
        <v>1</v>
      </c>
      <c r="BO102" s="76">
        <f>(AE102+AF102)*35%</f>
        <v>2090.4581250000001</v>
      </c>
      <c r="BP102" s="101"/>
      <c r="BQ102" s="101">
        <f t="shared" si="137"/>
        <v>0</v>
      </c>
      <c r="BR102" s="76">
        <f t="shared" si="138"/>
        <v>3882.2793750000001</v>
      </c>
      <c r="BS102" s="76">
        <f t="shared" si="71"/>
        <v>5375.4637500000008</v>
      </c>
      <c r="BT102" s="76">
        <f t="shared" si="72"/>
        <v>1791.8212500000002</v>
      </c>
      <c r="BU102" s="76">
        <f t="shared" si="73"/>
        <v>3285.0056250000002</v>
      </c>
      <c r="BV102" s="76">
        <f t="shared" si="74"/>
        <v>10452.290625000001</v>
      </c>
      <c r="BW102" s="173">
        <f t="shared" si="75"/>
        <v>125427.48750000002</v>
      </c>
      <c r="BX102" s="3" t="s">
        <v>270</v>
      </c>
    </row>
    <row r="103" spans="1:76" s="135" customFormat="1" ht="14.25" customHeight="1" x14ac:dyDescent="0.3">
      <c r="A103" s="243">
        <v>5</v>
      </c>
      <c r="B103" s="75" t="s">
        <v>394</v>
      </c>
      <c r="C103" s="48" t="s">
        <v>337</v>
      </c>
      <c r="D103" s="70" t="s">
        <v>61</v>
      </c>
      <c r="E103" s="75" t="s">
        <v>465</v>
      </c>
      <c r="F103" s="86">
        <v>36</v>
      </c>
      <c r="G103" s="87">
        <v>41782</v>
      </c>
      <c r="H103" s="88">
        <v>43608</v>
      </c>
      <c r="I103" s="86" t="s">
        <v>183</v>
      </c>
      <c r="J103" s="70">
        <v>2</v>
      </c>
      <c r="K103" s="70" t="s">
        <v>68</v>
      </c>
      <c r="L103" s="74">
        <v>10.09</v>
      </c>
      <c r="M103" s="43">
        <v>4.8099999999999996</v>
      </c>
      <c r="N103" s="75">
        <v>17697</v>
      </c>
      <c r="O103" s="76">
        <f t="shared" si="122"/>
        <v>85122.569999999992</v>
      </c>
      <c r="P103" s="70"/>
      <c r="Q103" s="70"/>
      <c r="R103" s="70"/>
      <c r="S103" s="70"/>
      <c r="T103" s="70">
        <v>1</v>
      </c>
      <c r="U103" s="70"/>
      <c r="V103" s="70">
        <f t="shared" si="123"/>
        <v>0</v>
      </c>
      <c r="W103" s="70">
        <f t="shared" si="123"/>
        <v>1</v>
      </c>
      <c r="X103" s="70">
        <f t="shared" si="123"/>
        <v>0</v>
      </c>
      <c r="Y103" s="76">
        <f t="shared" si="52"/>
        <v>0</v>
      </c>
      <c r="Z103" s="76">
        <f t="shared" si="53"/>
        <v>0</v>
      </c>
      <c r="AA103" s="76">
        <f t="shared" si="54"/>
        <v>0</v>
      </c>
      <c r="AB103" s="76">
        <f t="shared" si="55"/>
        <v>0</v>
      </c>
      <c r="AC103" s="76">
        <f t="shared" si="56"/>
        <v>4729.0316666666658</v>
      </c>
      <c r="AD103" s="76">
        <f t="shared" si="57"/>
        <v>0</v>
      </c>
      <c r="AE103" s="76">
        <f t="shared" si="58"/>
        <v>4729.0316666666658</v>
      </c>
      <c r="AF103" s="76">
        <f t="shared" si="59"/>
        <v>1182.2579166666665</v>
      </c>
      <c r="AG103" s="101">
        <f t="shared" si="124"/>
        <v>591.12895833333323</v>
      </c>
      <c r="AH103" s="76">
        <f t="shared" si="125"/>
        <v>196.63333333333333</v>
      </c>
      <c r="AI103" s="76">
        <f t="shared" si="126"/>
        <v>6699.0518749999992</v>
      </c>
      <c r="AJ103" s="82"/>
      <c r="AK103" s="82"/>
      <c r="AL103" s="82"/>
      <c r="AM103" s="83"/>
      <c r="AN103" s="78">
        <f t="shared" si="127"/>
        <v>0</v>
      </c>
      <c r="AO103" s="83"/>
      <c r="AP103" s="78">
        <f t="shared" si="128"/>
        <v>0</v>
      </c>
      <c r="AQ103" s="78">
        <f>AM103+AO103</f>
        <v>0</v>
      </c>
      <c r="AR103" s="78">
        <f t="shared" si="129"/>
        <v>0</v>
      </c>
      <c r="AS103" s="83"/>
      <c r="AT103" s="78">
        <f t="shared" si="130"/>
        <v>0</v>
      </c>
      <c r="AU103" s="78"/>
      <c r="AV103" s="78">
        <f t="shared" si="131"/>
        <v>0</v>
      </c>
      <c r="AW103" s="77">
        <f t="shared" si="41"/>
        <v>0</v>
      </c>
      <c r="AX103" s="78">
        <f t="shared" si="41"/>
        <v>0</v>
      </c>
      <c r="AY103" s="77">
        <f t="shared" si="42"/>
        <v>0</v>
      </c>
      <c r="AZ103" s="78">
        <f t="shared" si="42"/>
        <v>0</v>
      </c>
      <c r="BA103" s="84"/>
      <c r="BB103" s="85"/>
      <c r="BC103" s="85"/>
      <c r="BD103" s="85"/>
      <c r="BE103" s="78">
        <f t="shared" si="132"/>
        <v>0</v>
      </c>
      <c r="BF103" s="70"/>
      <c r="BG103" s="70"/>
      <c r="BH103" s="70"/>
      <c r="BI103" s="76">
        <f t="shared" si="66"/>
        <v>0</v>
      </c>
      <c r="BJ103" s="76">
        <f t="shared" si="133"/>
        <v>1</v>
      </c>
      <c r="BK103" s="76">
        <f t="shared" si="134"/>
        <v>1773.3868749999997</v>
      </c>
      <c r="BL103" s="76"/>
      <c r="BM103" s="76">
        <f t="shared" si="135"/>
        <v>0</v>
      </c>
      <c r="BN103" s="101"/>
      <c r="BO103" s="76"/>
      <c r="BP103" s="76"/>
      <c r="BQ103" s="101">
        <f t="shared" si="137"/>
        <v>0</v>
      </c>
      <c r="BR103" s="76">
        <f t="shared" si="138"/>
        <v>1773.3868749999997</v>
      </c>
      <c r="BS103" s="76">
        <f t="shared" si="71"/>
        <v>5516.7939583333318</v>
      </c>
      <c r="BT103" s="76">
        <f t="shared" si="72"/>
        <v>1773.3868749999997</v>
      </c>
      <c r="BU103" s="76">
        <f t="shared" si="73"/>
        <v>1182.2579166666665</v>
      </c>
      <c r="BV103" s="76">
        <f t="shared" si="74"/>
        <v>8472.4387499999993</v>
      </c>
      <c r="BW103" s="173">
        <f t="shared" si="75"/>
        <v>101669.26499999998</v>
      </c>
    </row>
    <row r="104" spans="1:76" s="11" customFormat="1" ht="14.25" customHeight="1" x14ac:dyDescent="0.3">
      <c r="A104" s="243">
        <v>6</v>
      </c>
      <c r="B104" s="141" t="s">
        <v>69</v>
      </c>
      <c r="C104" s="237" t="s">
        <v>341</v>
      </c>
      <c r="D104" s="142" t="s">
        <v>61</v>
      </c>
      <c r="E104" s="71" t="s">
        <v>289</v>
      </c>
      <c r="F104" s="80">
        <v>87</v>
      </c>
      <c r="G104" s="81">
        <v>43462</v>
      </c>
      <c r="H104" s="81">
        <v>45288</v>
      </c>
      <c r="I104" s="80" t="s">
        <v>184</v>
      </c>
      <c r="J104" s="43" t="s">
        <v>58</v>
      </c>
      <c r="K104" s="70" t="s">
        <v>64</v>
      </c>
      <c r="L104" s="74">
        <v>13.11</v>
      </c>
      <c r="M104" s="70">
        <v>5.16</v>
      </c>
      <c r="N104" s="108">
        <v>17697</v>
      </c>
      <c r="O104" s="76">
        <f t="shared" si="122"/>
        <v>91316.52</v>
      </c>
      <c r="P104" s="70"/>
      <c r="Q104" s="70">
        <v>1</v>
      </c>
      <c r="R104" s="70"/>
      <c r="S104" s="70"/>
      <c r="T104" s="70">
        <v>1</v>
      </c>
      <c r="U104" s="70"/>
      <c r="V104" s="70">
        <f t="shared" si="123"/>
        <v>0</v>
      </c>
      <c r="W104" s="70">
        <f t="shared" si="123"/>
        <v>2</v>
      </c>
      <c r="X104" s="70">
        <f t="shared" si="123"/>
        <v>0</v>
      </c>
      <c r="Y104" s="76">
        <f t="shared" si="52"/>
        <v>0</v>
      </c>
      <c r="Z104" s="76">
        <f t="shared" si="53"/>
        <v>5073.1400000000003</v>
      </c>
      <c r="AA104" s="76">
        <f t="shared" si="54"/>
        <v>0</v>
      </c>
      <c r="AB104" s="76">
        <f t="shared" si="55"/>
        <v>0</v>
      </c>
      <c r="AC104" s="76">
        <f t="shared" si="56"/>
        <v>5073.1400000000003</v>
      </c>
      <c r="AD104" s="76">
        <f t="shared" si="57"/>
        <v>0</v>
      </c>
      <c r="AE104" s="76">
        <f t="shared" si="58"/>
        <v>10146.280000000001</v>
      </c>
      <c r="AF104" s="76">
        <f t="shared" si="59"/>
        <v>2536.5700000000002</v>
      </c>
      <c r="AG104" s="101">
        <f t="shared" si="124"/>
        <v>1268.2850000000001</v>
      </c>
      <c r="AH104" s="76">
        <f t="shared" si="125"/>
        <v>196.63333333333333</v>
      </c>
      <c r="AI104" s="76">
        <f t="shared" si="126"/>
        <v>14147.768333333333</v>
      </c>
      <c r="AJ104" s="84"/>
      <c r="AK104" s="84"/>
      <c r="AL104" s="84"/>
      <c r="AM104" s="83"/>
      <c r="AN104" s="78">
        <f t="shared" si="127"/>
        <v>0</v>
      </c>
      <c r="AO104" s="83"/>
      <c r="AP104" s="78">
        <f t="shared" si="128"/>
        <v>0</v>
      </c>
      <c r="AQ104" s="78">
        <f t="shared" si="129"/>
        <v>0</v>
      </c>
      <c r="AR104" s="78">
        <f t="shared" si="129"/>
        <v>0</v>
      </c>
      <c r="AS104" s="83"/>
      <c r="AT104" s="78">
        <f t="shared" si="130"/>
        <v>0</v>
      </c>
      <c r="AU104" s="78"/>
      <c r="AV104" s="78">
        <f t="shared" si="131"/>
        <v>0</v>
      </c>
      <c r="AW104" s="77">
        <f t="shared" si="41"/>
        <v>0</v>
      </c>
      <c r="AX104" s="78">
        <f t="shared" si="41"/>
        <v>0</v>
      </c>
      <c r="AY104" s="77">
        <f t="shared" si="42"/>
        <v>0</v>
      </c>
      <c r="AZ104" s="78">
        <f t="shared" si="42"/>
        <v>0</v>
      </c>
      <c r="BA104" s="84"/>
      <c r="BB104" s="84"/>
      <c r="BC104" s="85"/>
      <c r="BD104" s="84"/>
      <c r="BE104" s="78">
        <f t="shared" si="132"/>
        <v>0</v>
      </c>
      <c r="BF104" s="70"/>
      <c r="BG104" s="70"/>
      <c r="BH104" s="70"/>
      <c r="BI104" s="76">
        <f t="shared" si="66"/>
        <v>0</v>
      </c>
      <c r="BJ104" s="76">
        <f t="shared" si="133"/>
        <v>2</v>
      </c>
      <c r="BK104" s="76">
        <f t="shared" si="134"/>
        <v>3804.855</v>
      </c>
      <c r="BL104" s="76"/>
      <c r="BM104" s="76">
        <f t="shared" si="135"/>
        <v>0</v>
      </c>
      <c r="BN104" s="101">
        <f t="shared" si="136"/>
        <v>2</v>
      </c>
      <c r="BO104" s="76">
        <f t="shared" si="50"/>
        <v>5073.1400000000003</v>
      </c>
      <c r="BP104" s="76"/>
      <c r="BQ104" s="101">
        <f t="shared" si="137"/>
        <v>0</v>
      </c>
      <c r="BR104" s="76">
        <f t="shared" si="138"/>
        <v>8877.9950000000008</v>
      </c>
      <c r="BS104" s="76">
        <f t="shared" si="71"/>
        <v>11611.198333333334</v>
      </c>
      <c r="BT104" s="76">
        <f t="shared" si="72"/>
        <v>3804.855</v>
      </c>
      <c r="BU104" s="76">
        <f t="shared" si="73"/>
        <v>7609.7100000000009</v>
      </c>
      <c r="BV104" s="76">
        <f t="shared" si="74"/>
        <v>23025.763333333336</v>
      </c>
      <c r="BW104" s="173">
        <f t="shared" si="75"/>
        <v>276309.16000000003</v>
      </c>
      <c r="BX104" s="11" t="s">
        <v>266</v>
      </c>
    </row>
    <row r="105" spans="1:76" s="11" customFormat="1" ht="14.25" customHeight="1" x14ac:dyDescent="0.3">
      <c r="A105" s="243">
        <v>7</v>
      </c>
      <c r="B105" s="141" t="s">
        <v>69</v>
      </c>
      <c r="C105" s="179" t="s">
        <v>335</v>
      </c>
      <c r="D105" s="142" t="s">
        <v>61</v>
      </c>
      <c r="E105" s="71" t="s">
        <v>289</v>
      </c>
      <c r="F105" s="80">
        <v>87</v>
      </c>
      <c r="G105" s="81">
        <v>43462</v>
      </c>
      <c r="H105" s="81">
        <v>45288</v>
      </c>
      <c r="I105" s="80" t="s">
        <v>184</v>
      </c>
      <c r="J105" s="43" t="s">
        <v>58</v>
      </c>
      <c r="K105" s="70" t="s">
        <v>64</v>
      </c>
      <c r="L105" s="74">
        <v>13.11</v>
      </c>
      <c r="M105" s="70">
        <v>5.16</v>
      </c>
      <c r="N105" s="108">
        <v>17697</v>
      </c>
      <c r="O105" s="76">
        <f t="shared" si="122"/>
        <v>91316.52</v>
      </c>
      <c r="P105" s="70"/>
      <c r="Q105" s="70"/>
      <c r="R105" s="70">
        <v>2</v>
      </c>
      <c r="S105" s="70"/>
      <c r="T105" s="70"/>
      <c r="U105" s="70"/>
      <c r="V105" s="70">
        <f t="shared" si="123"/>
        <v>0</v>
      </c>
      <c r="W105" s="70">
        <f t="shared" si="123"/>
        <v>0</v>
      </c>
      <c r="X105" s="70">
        <f t="shared" si="123"/>
        <v>2</v>
      </c>
      <c r="Y105" s="76">
        <f t="shared" si="52"/>
        <v>0</v>
      </c>
      <c r="Z105" s="76">
        <f t="shared" si="53"/>
        <v>0</v>
      </c>
      <c r="AA105" s="76">
        <f t="shared" si="54"/>
        <v>10146.280000000001</v>
      </c>
      <c r="AB105" s="76">
        <f t="shared" si="55"/>
        <v>0</v>
      </c>
      <c r="AC105" s="76">
        <f t="shared" si="56"/>
        <v>0</v>
      </c>
      <c r="AD105" s="76">
        <f t="shared" si="57"/>
        <v>0</v>
      </c>
      <c r="AE105" s="76">
        <f t="shared" si="58"/>
        <v>10146.280000000001</v>
      </c>
      <c r="AF105" s="76">
        <f t="shared" si="59"/>
        <v>2536.5700000000002</v>
      </c>
      <c r="AG105" s="101">
        <f t="shared" si="124"/>
        <v>1268.2850000000001</v>
      </c>
      <c r="AH105" s="76">
        <f t="shared" si="125"/>
        <v>0</v>
      </c>
      <c r="AI105" s="76">
        <f t="shared" si="126"/>
        <v>13951.135000000002</v>
      </c>
      <c r="AJ105" s="84"/>
      <c r="AK105" s="84"/>
      <c r="AL105" s="84"/>
      <c r="AM105" s="83"/>
      <c r="AN105" s="78">
        <f t="shared" si="127"/>
        <v>0</v>
      </c>
      <c r="AO105" s="83"/>
      <c r="AP105" s="78">
        <f t="shared" si="128"/>
        <v>0</v>
      </c>
      <c r="AQ105" s="78">
        <f t="shared" si="129"/>
        <v>0</v>
      </c>
      <c r="AR105" s="78">
        <f t="shared" si="129"/>
        <v>0</v>
      </c>
      <c r="AS105" s="83"/>
      <c r="AT105" s="78">
        <f t="shared" si="130"/>
        <v>0</v>
      </c>
      <c r="AU105" s="78"/>
      <c r="AV105" s="78">
        <f t="shared" si="131"/>
        <v>0</v>
      </c>
      <c r="AW105" s="77">
        <f t="shared" ref="AW105:AX173" si="139">AS105+AU105</f>
        <v>0</v>
      </c>
      <c r="AX105" s="78">
        <f t="shared" si="139"/>
        <v>0</v>
      </c>
      <c r="AY105" s="77">
        <f t="shared" ref="AY105:AZ173" si="140">AQ105+AW105</f>
        <v>0</v>
      </c>
      <c r="AZ105" s="78">
        <f t="shared" si="140"/>
        <v>0</v>
      </c>
      <c r="BA105" s="84"/>
      <c r="BB105" s="84"/>
      <c r="BC105" s="85"/>
      <c r="BD105" s="84"/>
      <c r="BE105" s="78">
        <f t="shared" si="132"/>
        <v>0</v>
      </c>
      <c r="BF105" s="70"/>
      <c r="BG105" s="70"/>
      <c r="BH105" s="70"/>
      <c r="BI105" s="76">
        <f t="shared" si="66"/>
        <v>0</v>
      </c>
      <c r="BJ105" s="76">
        <f t="shared" si="133"/>
        <v>2</v>
      </c>
      <c r="BK105" s="76">
        <f t="shared" si="134"/>
        <v>3804.855</v>
      </c>
      <c r="BL105" s="76"/>
      <c r="BM105" s="76">
        <f t="shared" si="135"/>
        <v>0</v>
      </c>
      <c r="BN105" s="101">
        <f t="shared" si="136"/>
        <v>2</v>
      </c>
      <c r="BO105" s="76">
        <f t="shared" si="50"/>
        <v>5073.1400000000003</v>
      </c>
      <c r="BP105" s="76"/>
      <c r="BQ105" s="101">
        <f t="shared" si="137"/>
        <v>0</v>
      </c>
      <c r="BR105" s="76">
        <f t="shared" si="138"/>
        <v>8877.9950000000008</v>
      </c>
      <c r="BS105" s="76">
        <f t="shared" si="71"/>
        <v>11414.565000000001</v>
      </c>
      <c r="BT105" s="76">
        <f t="shared" si="72"/>
        <v>3804.855</v>
      </c>
      <c r="BU105" s="76">
        <f t="shared" si="73"/>
        <v>7609.7100000000009</v>
      </c>
      <c r="BV105" s="76">
        <f t="shared" si="74"/>
        <v>22829.130000000005</v>
      </c>
      <c r="BW105" s="173">
        <f t="shared" si="75"/>
        <v>273949.56000000006</v>
      </c>
      <c r="BX105" s="11" t="s">
        <v>266</v>
      </c>
    </row>
    <row r="106" spans="1:76" s="11" customFormat="1" ht="14.25" customHeight="1" x14ac:dyDescent="0.3">
      <c r="A106" s="243">
        <v>8</v>
      </c>
      <c r="B106" s="141" t="s">
        <v>121</v>
      </c>
      <c r="C106" s="141" t="s">
        <v>335</v>
      </c>
      <c r="D106" s="142" t="s">
        <v>61</v>
      </c>
      <c r="E106" s="71" t="s">
        <v>123</v>
      </c>
      <c r="F106" s="80">
        <v>81</v>
      </c>
      <c r="G106" s="81">
        <v>43335</v>
      </c>
      <c r="H106" s="81">
        <v>45161</v>
      </c>
      <c r="I106" s="80" t="s">
        <v>192</v>
      </c>
      <c r="J106" s="43" t="s">
        <v>58</v>
      </c>
      <c r="K106" s="70" t="s">
        <v>64</v>
      </c>
      <c r="L106" s="74">
        <v>25.02</v>
      </c>
      <c r="M106" s="70">
        <v>5.41</v>
      </c>
      <c r="N106" s="108">
        <v>17697</v>
      </c>
      <c r="O106" s="76">
        <f t="shared" si="122"/>
        <v>95740.77</v>
      </c>
      <c r="P106" s="70"/>
      <c r="Q106" s="70"/>
      <c r="R106" s="70">
        <v>1</v>
      </c>
      <c r="S106" s="70"/>
      <c r="T106" s="70"/>
      <c r="U106" s="70"/>
      <c r="V106" s="70">
        <f t="shared" ref="V106:V174" si="141">SUM(P106+S106)</f>
        <v>0</v>
      </c>
      <c r="W106" s="70">
        <f t="shared" si="123"/>
        <v>0</v>
      </c>
      <c r="X106" s="70">
        <f t="shared" si="123"/>
        <v>1</v>
      </c>
      <c r="Y106" s="76">
        <f t="shared" si="52"/>
        <v>0</v>
      </c>
      <c r="Z106" s="76">
        <f t="shared" si="53"/>
        <v>0</v>
      </c>
      <c r="AA106" s="76">
        <f t="shared" si="54"/>
        <v>5318.9316666666673</v>
      </c>
      <c r="AB106" s="76">
        <f t="shared" si="55"/>
        <v>0</v>
      </c>
      <c r="AC106" s="76">
        <f t="shared" si="56"/>
        <v>0</v>
      </c>
      <c r="AD106" s="76">
        <f t="shared" si="57"/>
        <v>0</v>
      </c>
      <c r="AE106" s="76">
        <f t="shared" si="58"/>
        <v>5318.9316666666673</v>
      </c>
      <c r="AF106" s="76">
        <f t="shared" si="59"/>
        <v>1329.7329166666668</v>
      </c>
      <c r="AG106" s="101">
        <f t="shared" si="124"/>
        <v>664.86645833333341</v>
      </c>
      <c r="AH106" s="76">
        <f t="shared" si="125"/>
        <v>0</v>
      </c>
      <c r="AI106" s="76">
        <f t="shared" si="126"/>
        <v>7313.5310416666671</v>
      </c>
      <c r="AJ106" s="84"/>
      <c r="AK106" s="84"/>
      <c r="AL106" s="84"/>
      <c r="AM106" s="83"/>
      <c r="AN106" s="78">
        <f t="shared" si="127"/>
        <v>0</v>
      </c>
      <c r="AO106" s="83"/>
      <c r="AP106" s="78">
        <f t="shared" si="128"/>
        <v>0</v>
      </c>
      <c r="AQ106" s="78">
        <f t="shared" si="129"/>
        <v>0</v>
      </c>
      <c r="AR106" s="78">
        <f t="shared" si="129"/>
        <v>0</v>
      </c>
      <c r="AS106" s="83"/>
      <c r="AT106" s="78">
        <f t="shared" si="130"/>
        <v>0</v>
      </c>
      <c r="AU106" s="78"/>
      <c r="AV106" s="78">
        <f t="shared" si="131"/>
        <v>0</v>
      </c>
      <c r="AW106" s="77">
        <f t="shared" si="139"/>
        <v>0</v>
      </c>
      <c r="AX106" s="78">
        <f t="shared" si="139"/>
        <v>0</v>
      </c>
      <c r="AY106" s="77">
        <f t="shared" si="140"/>
        <v>0</v>
      </c>
      <c r="AZ106" s="78">
        <f t="shared" si="140"/>
        <v>0</v>
      </c>
      <c r="BA106" s="84"/>
      <c r="BB106" s="84"/>
      <c r="BC106" s="85"/>
      <c r="BD106" s="84"/>
      <c r="BE106" s="78">
        <f t="shared" si="132"/>
        <v>0</v>
      </c>
      <c r="BF106" s="70"/>
      <c r="BG106" s="70"/>
      <c r="BH106" s="70"/>
      <c r="BI106" s="76">
        <f t="shared" si="66"/>
        <v>0</v>
      </c>
      <c r="BJ106" s="76">
        <f t="shared" si="133"/>
        <v>1</v>
      </c>
      <c r="BK106" s="76">
        <f t="shared" si="134"/>
        <v>1994.5993750000002</v>
      </c>
      <c r="BL106" s="76"/>
      <c r="BM106" s="76">
        <f t="shared" si="135"/>
        <v>0</v>
      </c>
      <c r="BN106" s="101">
        <f t="shared" si="136"/>
        <v>1</v>
      </c>
      <c r="BO106" s="76">
        <f t="shared" si="50"/>
        <v>2659.4658333333336</v>
      </c>
      <c r="BP106" s="76"/>
      <c r="BQ106" s="101">
        <f t="shared" si="137"/>
        <v>0</v>
      </c>
      <c r="BR106" s="76">
        <f t="shared" si="138"/>
        <v>4654.0652083333334</v>
      </c>
      <c r="BS106" s="76">
        <f t="shared" si="71"/>
        <v>5983.7981250000012</v>
      </c>
      <c r="BT106" s="76">
        <f t="shared" si="72"/>
        <v>1994.5993750000002</v>
      </c>
      <c r="BU106" s="76">
        <f t="shared" si="73"/>
        <v>3989.1987500000005</v>
      </c>
      <c r="BV106" s="76">
        <f t="shared" si="74"/>
        <v>11967.596250000001</v>
      </c>
      <c r="BW106" s="173">
        <f t="shared" si="75"/>
        <v>143611.155</v>
      </c>
      <c r="BX106" s="11" t="s">
        <v>266</v>
      </c>
    </row>
    <row r="107" spans="1:76" s="2" customFormat="1" ht="14.25" customHeight="1" x14ac:dyDescent="0.3">
      <c r="A107" s="243">
        <v>9</v>
      </c>
      <c r="B107" s="48" t="s">
        <v>313</v>
      </c>
      <c r="C107" s="48" t="s">
        <v>175</v>
      </c>
      <c r="D107" s="43" t="s">
        <v>61</v>
      </c>
      <c r="E107" s="108" t="s">
        <v>390</v>
      </c>
      <c r="F107" s="86"/>
      <c r="G107" s="87"/>
      <c r="H107" s="87"/>
      <c r="I107" s="86"/>
      <c r="J107" s="43" t="s">
        <v>65</v>
      </c>
      <c r="K107" s="43" t="s">
        <v>62</v>
      </c>
      <c r="L107" s="89">
        <v>2</v>
      </c>
      <c r="M107" s="43">
        <v>4.1900000000000004</v>
      </c>
      <c r="N107" s="75">
        <v>17697</v>
      </c>
      <c r="O107" s="76">
        <f t="shared" si="122"/>
        <v>74150.430000000008</v>
      </c>
      <c r="P107" s="43"/>
      <c r="Q107" s="43">
        <v>2</v>
      </c>
      <c r="R107" s="43"/>
      <c r="S107" s="43"/>
      <c r="T107" s="43">
        <v>6</v>
      </c>
      <c r="U107" s="43"/>
      <c r="V107" s="70">
        <f t="shared" si="141"/>
        <v>0</v>
      </c>
      <c r="W107" s="70">
        <f t="shared" si="123"/>
        <v>8</v>
      </c>
      <c r="X107" s="70">
        <f t="shared" si="123"/>
        <v>0</v>
      </c>
      <c r="Y107" s="76">
        <f t="shared" si="52"/>
        <v>0</v>
      </c>
      <c r="Z107" s="76">
        <f t="shared" ref="Z107" si="142">SUM(O107/18*Q107)</f>
        <v>8238.9366666666683</v>
      </c>
      <c r="AA107" s="76">
        <f t="shared" si="54"/>
        <v>0</v>
      </c>
      <c r="AB107" s="76">
        <f t="shared" ref="AB107" si="143">SUM(O107/18*S107)</f>
        <v>0</v>
      </c>
      <c r="AC107" s="76">
        <f t="shared" ref="AC107" si="144">SUM(O107/18*T107)</f>
        <v>24716.810000000005</v>
      </c>
      <c r="AD107" s="76">
        <f t="shared" si="57"/>
        <v>0</v>
      </c>
      <c r="AE107" s="76">
        <f t="shared" si="58"/>
        <v>32955.746666666673</v>
      </c>
      <c r="AF107" s="76">
        <f t="shared" si="59"/>
        <v>8238.9366666666683</v>
      </c>
      <c r="AG107" s="76">
        <v>0</v>
      </c>
      <c r="AH107" s="76">
        <f t="shared" si="125"/>
        <v>1179.8</v>
      </c>
      <c r="AI107" s="76">
        <f t="shared" si="126"/>
        <v>42374.483333333337</v>
      </c>
      <c r="AJ107" s="82"/>
      <c r="AK107" s="82"/>
      <c r="AL107" s="82"/>
      <c r="AM107" s="99"/>
      <c r="AN107" s="78">
        <f t="shared" si="127"/>
        <v>0</v>
      </c>
      <c r="AO107" s="99"/>
      <c r="AP107" s="78">
        <f t="shared" si="128"/>
        <v>0</v>
      </c>
      <c r="AQ107" s="78"/>
      <c r="AR107" s="78">
        <f t="shared" si="129"/>
        <v>0</v>
      </c>
      <c r="AS107" s="99"/>
      <c r="AT107" s="78">
        <f t="shared" si="130"/>
        <v>0</v>
      </c>
      <c r="AU107" s="99"/>
      <c r="AV107" s="78">
        <f t="shared" si="131"/>
        <v>0</v>
      </c>
      <c r="AW107" s="77">
        <f t="shared" si="139"/>
        <v>0</v>
      </c>
      <c r="AX107" s="78">
        <f t="shared" si="139"/>
        <v>0</v>
      </c>
      <c r="AY107" s="77">
        <f t="shared" si="140"/>
        <v>0</v>
      </c>
      <c r="AZ107" s="78">
        <f t="shared" si="140"/>
        <v>0</v>
      </c>
      <c r="BA107" s="100"/>
      <c r="BB107" s="177"/>
      <c r="BC107" s="177"/>
      <c r="BD107" s="177"/>
      <c r="BE107" s="78">
        <f t="shared" si="132"/>
        <v>0</v>
      </c>
      <c r="BF107" s="43"/>
      <c r="BG107" s="43"/>
      <c r="BH107" s="43"/>
      <c r="BI107" s="76">
        <f t="shared" si="66"/>
        <v>0</v>
      </c>
      <c r="BJ107" s="76">
        <f t="shared" si="133"/>
        <v>8</v>
      </c>
      <c r="BK107" s="76">
        <f t="shared" si="134"/>
        <v>12358.405000000002</v>
      </c>
      <c r="BL107" s="101"/>
      <c r="BM107" s="101"/>
      <c r="BN107" s="101"/>
      <c r="BO107" s="76"/>
      <c r="BP107" s="76"/>
      <c r="BQ107" s="101">
        <f t="shared" si="137"/>
        <v>0</v>
      </c>
      <c r="BR107" s="76">
        <f t="shared" si="138"/>
        <v>12358.405000000002</v>
      </c>
      <c r="BS107" s="76">
        <f t="shared" si="71"/>
        <v>34135.546666666676</v>
      </c>
      <c r="BT107" s="76">
        <f t="shared" si="72"/>
        <v>12358.405000000002</v>
      </c>
      <c r="BU107" s="76">
        <f t="shared" si="73"/>
        <v>8238.9366666666683</v>
      </c>
      <c r="BV107" s="76">
        <f t="shared" si="74"/>
        <v>54732.888333333336</v>
      </c>
      <c r="BW107" s="173">
        <f t="shared" si="75"/>
        <v>656794.66</v>
      </c>
    </row>
    <row r="108" spans="1:76" s="3" customFormat="1" ht="14.25" customHeight="1" x14ac:dyDescent="0.3">
      <c r="A108" s="243">
        <v>10</v>
      </c>
      <c r="B108" s="108" t="s">
        <v>167</v>
      </c>
      <c r="C108" s="48" t="s">
        <v>400</v>
      </c>
      <c r="D108" s="43" t="s">
        <v>61</v>
      </c>
      <c r="E108" s="93" t="s">
        <v>95</v>
      </c>
      <c r="F108" s="97">
        <v>77</v>
      </c>
      <c r="G108" s="98">
        <v>43335</v>
      </c>
      <c r="H108" s="88">
        <v>45161</v>
      </c>
      <c r="I108" s="97" t="s">
        <v>182</v>
      </c>
      <c r="J108" s="43" t="s">
        <v>58</v>
      </c>
      <c r="K108" s="43" t="s">
        <v>64</v>
      </c>
      <c r="L108" s="89">
        <v>35</v>
      </c>
      <c r="M108" s="43">
        <v>5.41</v>
      </c>
      <c r="N108" s="75">
        <v>17697</v>
      </c>
      <c r="O108" s="76">
        <f t="shared" si="122"/>
        <v>95740.77</v>
      </c>
      <c r="P108" s="43"/>
      <c r="Q108" s="43">
        <v>1</v>
      </c>
      <c r="R108" s="43"/>
      <c r="S108" s="43"/>
      <c r="T108" s="43"/>
      <c r="U108" s="43"/>
      <c r="V108" s="70">
        <f t="shared" si="141"/>
        <v>0</v>
      </c>
      <c r="W108" s="70">
        <f t="shared" si="123"/>
        <v>1</v>
      </c>
      <c r="X108" s="70">
        <f t="shared" si="123"/>
        <v>0</v>
      </c>
      <c r="Y108" s="76">
        <f t="shared" si="52"/>
        <v>0</v>
      </c>
      <c r="Z108" s="76">
        <f t="shared" si="53"/>
        <v>5318.9316666666673</v>
      </c>
      <c r="AA108" s="76">
        <f t="shared" si="54"/>
        <v>0</v>
      </c>
      <c r="AB108" s="76">
        <f t="shared" si="55"/>
        <v>0</v>
      </c>
      <c r="AC108" s="76">
        <f t="shared" si="56"/>
        <v>0</v>
      </c>
      <c r="AD108" s="76">
        <f t="shared" si="57"/>
        <v>0</v>
      </c>
      <c r="AE108" s="76">
        <f t="shared" si="58"/>
        <v>5318.9316666666673</v>
      </c>
      <c r="AF108" s="76">
        <f t="shared" si="59"/>
        <v>1329.7329166666668</v>
      </c>
      <c r="AG108" s="101">
        <f t="shared" si="124"/>
        <v>664.86645833333341</v>
      </c>
      <c r="AH108" s="76">
        <f t="shared" si="125"/>
        <v>0</v>
      </c>
      <c r="AI108" s="76">
        <f t="shared" si="126"/>
        <v>7313.5310416666671</v>
      </c>
      <c r="AJ108" s="82"/>
      <c r="AK108" s="82"/>
      <c r="AL108" s="82"/>
      <c r="AM108" s="99"/>
      <c r="AN108" s="78">
        <f t="shared" si="127"/>
        <v>0</v>
      </c>
      <c r="AO108" s="99"/>
      <c r="AP108" s="78">
        <f t="shared" si="128"/>
        <v>0</v>
      </c>
      <c r="AQ108" s="78">
        <f t="shared" ref="AQ108" si="145">AM108+AO108</f>
        <v>0</v>
      </c>
      <c r="AR108" s="78">
        <f t="shared" si="129"/>
        <v>0</v>
      </c>
      <c r="AS108" s="99"/>
      <c r="AT108" s="78">
        <f t="shared" si="130"/>
        <v>0</v>
      </c>
      <c r="AU108" s="99"/>
      <c r="AV108" s="78">
        <f t="shared" si="131"/>
        <v>0</v>
      </c>
      <c r="AW108" s="77">
        <f t="shared" si="139"/>
        <v>0</v>
      </c>
      <c r="AX108" s="78">
        <f t="shared" si="139"/>
        <v>0</v>
      </c>
      <c r="AY108" s="77">
        <f t="shared" si="140"/>
        <v>0</v>
      </c>
      <c r="AZ108" s="78">
        <f t="shared" si="140"/>
        <v>0</v>
      </c>
      <c r="BA108" s="100"/>
      <c r="BB108" s="177"/>
      <c r="BC108" s="100"/>
      <c r="BD108" s="177"/>
      <c r="BE108" s="78">
        <f t="shared" si="132"/>
        <v>0</v>
      </c>
      <c r="BF108" s="43"/>
      <c r="BG108" s="43"/>
      <c r="BH108" s="43"/>
      <c r="BI108" s="76">
        <f t="shared" si="66"/>
        <v>0</v>
      </c>
      <c r="BJ108" s="76">
        <f t="shared" si="133"/>
        <v>1</v>
      </c>
      <c r="BK108" s="76">
        <f t="shared" si="134"/>
        <v>1994.5993750000002</v>
      </c>
      <c r="BL108" s="101"/>
      <c r="BM108" s="101">
        <f>(O108/18*BL108)*30%</f>
        <v>0</v>
      </c>
      <c r="BN108" s="101">
        <f t="shared" si="136"/>
        <v>1</v>
      </c>
      <c r="BO108" s="76">
        <f t="shared" si="50"/>
        <v>2659.4658333333336</v>
      </c>
      <c r="BP108" s="76"/>
      <c r="BQ108" s="101">
        <f t="shared" si="137"/>
        <v>0</v>
      </c>
      <c r="BR108" s="76">
        <f t="shared" si="138"/>
        <v>4654.0652083333334</v>
      </c>
      <c r="BS108" s="76">
        <f t="shared" si="71"/>
        <v>5983.7981250000012</v>
      </c>
      <c r="BT108" s="76">
        <f t="shared" si="72"/>
        <v>1994.5993750000002</v>
      </c>
      <c r="BU108" s="76">
        <f t="shared" si="73"/>
        <v>3989.1987500000005</v>
      </c>
      <c r="BV108" s="76">
        <f t="shared" si="74"/>
        <v>11967.596250000001</v>
      </c>
      <c r="BW108" s="173">
        <f t="shared" si="75"/>
        <v>143611.155</v>
      </c>
      <c r="BX108" s="3" t="s">
        <v>266</v>
      </c>
    </row>
    <row r="109" spans="1:76" s="3" customFormat="1" ht="14.25" customHeight="1" x14ac:dyDescent="0.3">
      <c r="A109" s="243">
        <v>11</v>
      </c>
      <c r="B109" s="48" t="s">
        <v>309</v>
      </c>
      <c r="C109" s="48" t="s">
        <v>451</v>
      </c>
      <c r="D109" s="43" t="s">
        <v>61</v>
      </c>
      <c r="E109" s="93" t="s">
        <v>310</v>
      </c>
      <c r="F109" s="86">
        <v>143</v>
      </c>
      <c r="G109" s="87">
        <v>43829</v>
      </c>
      <c r="H109" s="87">
        <v>45656</v>
      </c>
      <c r="I109" s="86" t="s">
        <v>73</v>
      </c>
      <c r="J109" s="43">
        <v>2</v>
      </c>
      <c r="K109" s="43" t="s">
        <v>68</v>
      </c>
      <c r="L109" s="89">
        <v>2</v>
      </c>
      <c r="M109" s="43">
        <v>4.51</v>
      </c>
      <c r="N109" s="75">
        <v>17697</v>
      </c>
      <c r="O109" s="76">
        <f t="shared" si="122"/>
        <v>79813.47</v>
      </c>
      <c r="P109" s="43"/>
      <c r="Q109" s="43"/>
      <c r="R109" s="43"/>
      <c r="S109" s="43"/>
      <c r="T109" s="43">
        <v>1</v>
      </c>
      <c r="U109" s="43"/>
      <c r="V109" s="70">
        <f t="shared" si="141"/>
        <v>0</v>
      </c>
      <c r="W109" s="70">
        <f t="shared" si="123"/>
        <v>1</v>
      </c>
      <c r="X109" s="70">
        <f t="shared" si="123"/>
        <v>0</v>
      </c>
      <c r="Y109" s="76">
        <f t="shared" si="52"/>
        <v>0</v>
      </c>
      <c r="Z109" s="76">
        <f t="shared" si="53"/>
        <v>0</v>
      </c>
      <c r="AA109" s="76">
        <f t="shared" si="54"/>
        <v>0</v>
      </c>
      <c r="AB109" s="76">
        <f t="shared" si="55"/>
        <v>0</v>
      </c>
      <c r="AC109" s="76">
        <f t="shared" si="56"/>
        <v>4434.0816666666669</v>
      </c>
      <c r="AD109" s="76">
        <f t="shared" si="57"/>
        <v>0</v>
      </c>
      <c r="AE109" s="76">
        <f t="shared" si="58"/>
        <v>4434.0816666666669</v>
      </c>
      <c r="AF109" s="76">
        <f t="shared" si="59"/>
        <v>1108.5204166666667</v>
      </c>
      <c r="AG109" s="101">
        <f t="shared" si="124"/>
        <v>554.26020833333337</v>
      </c>
      <c r="AH109" s="76">
        <f t="shared" si="125"/>
        <v>196.63333333333333</v>
      </c>
      <c r="AI109" s="76">
        <f t="shared" si="126"/>
        <v>6293.4956250000005</v>
      </c>
      <c r="AJ109" s="82"/>
      <c r="AK109" s="82"/>
      <c r="AL109" s="82"/>
      <c r="AM109" s="99"/>
      <c r="AN109" s="78">
        <f t="shared" si="127"/>
        <v>0</v>
      </c>
      <c r="AO109" s="99"/>
      <c r="AP109" s="78">
        <f t="shared" si="128"/>
        <v>0</v>
      </c>
      <c r="AQ109" s="78"/>
      <c r="AR109" s="78">
        <f t="shared" si="129"/>
        <v>0</v>
      </c>
      <c r="AS109" s="99"/>
      <c r="AT109" s="78">
        <f t="shared" si="130"/>
        <v>0</v>
      </c>
      <c r="AU109" s="99"/>
      <c r="AV109" s="78">
        <f t="shared" si="131"/>
        <v>0</v>
      </c>
      <c r="AW109" s="77">
        <f t="shared" si="139"/>
        <v>0</v>
      </c>
      <c r="AX109" s="78">
        <f t="shared" si="139"/>
        <v>0</v>
      </c>
      <c r="AY109" s="77">
        <f t="shared" si="140"/>
        <v>0</v>
      </c>
      <c r="AZ109" s="78">
        <f t="shared" si="140"/>
        <v>0</v>
      </c>
      <c r="BA109" s="100"/>
      <c r="BB109" s="177"/>
      <c r="BC109" s="177"/>
      <c r="BD109" s="177"/>
      <c r="BE109" s="78">
        <f t="shared" si="132"/>
        <v>0</v>
      </c>
      <c r="BF109" s="43"/>
      <c r="BG109" s="43"/>
      <c r="BH109" s="43"/>
      <c r="BI109" s="76">
        <f t="shared" si="66"/>
        <v>0</v>
      </c>
      <c r="BJ109" s="76">
        <f t="shared" si="133"/>
        <v>1</v>
      </c>
      <c r="BK109" s="76">
        <f t="shared" si="134"/>
        <v>1662.7806249999999</v>
      </c>
      <c r="BL109" s="101"/>
      <c r="BM109" s="101">
        <v>0</v>
      </c>
      <c r="BN109" s="101">
        <f t="shared" si="136"/>
        <v>1</v>
      </c>
      <c r="BO109" s="76">
        <f>(AE109+AF109)*30%</f>
        <v>1662.7806249999999</v>
      </c>
      <c r="BP109" s="101"/>
      <c r="BQ109" s="101">
        <f t="shared" si="137"/>
        <v>0</v>
      </c>
      <c r="BR109" s="76">
        <f t="shared" si="138"/>
        <v>3325.5612499999997</v>
      </c>
      <c r="BS109" s="76">
        <f t="shared" si="71"/>
        <v>5184.9752083333333</v>
      </c>
      <c r="BT109" s="76">
        <f t="shared" si="72"/>
        <v>1662.7806249999999</v>
      </c>
      <c r="BU109" s="76">
        <f t="shared" si="73"/>
        <v>2771.3010416666666</v>
      </c>
      <c r="BV109" s="76">
        <f t="shared" si="74"/>
        <v>9619.0568750000002</v>
      </c>
      <c r="BW109" s="173">
        <f t="shared" si="75"/>
        <v>115428.6825</v>
      </c>
      <c r="BX109" s="3" t="s">
        <v>271</v>
      </c>
    </row>
    <row r="110" spans="1:76" s="1" customFormat="1" ht="14.25" customHeight="1" x14ac:dyDescent="0.3">
      <c r="A110" s="243">
        <v>12</v>
      </c>
      <c r="B110" s="48" t="s">
        <v>305</v>
      </c>
      <c r="C110" s="48" t="s">
        <v>314</v>
      </c>
      <c r="D110" s="43" t="s">
        <v>61</v>
      </c>
      <c r="E110" s="108" t="s">
        <v>306</v>
      </c>
      <c r="F110" s="48"/>
      <c r="G110" s="111"/>
      <c r="H110" s="111"/>
      <c r="I110" s="48"/>
      <c r="J110" s="43" t="s">
        <v>65</v>
      </c>
      <c r="K110" s="43" t="s">
        <v>62</v>
      </c>
      <c r="L110" s="89">
        <v>1</v>
      </c>
      <c r="M110" s="43">
        <v>4.1399999999999997</v>
      </c>
      <c r="N110" s="108">
        <v>17697</v>
      </c>
      <c r="O110" s="76">
        <f t="shared" si="122"/>
        <v>73265.579999999987</v>
      </c>
      <c r="P110" s="43"/>
      <c r="Q110" s="43"/>
      <c r="R110" s="43"/>
      <c r="S110" s="43"/>
      <c r="T110" s="43">
        <v>2</v>
      </c>
      <c r="U110" s="43"/>
      <c r="V110" s="70">
        <f t="shared" si="141"/>
        <v>0</v>
      </c>
      <c r="W110" s="70">
        <f t="shared" si="123"/>
        <v>2</v>
      </c>
      <c r="X110" s="70">
        <f t="shared" si="123"/>
        <v>0</v>
      </c>
      <c r="Y110" s="76">
        <f t="shared" si="52"/>
        <v>0</v>
      </c>
      <c r="Z110" s="76">
        <f t="shared" si="53"/>
        <v>0</v>
      </c>
      <c r="AA110" s="76">
        <f t="shared" si="54"/>
        <v>0</v>
      </c>
      <c r="AB110" s="76">
        <f t="shared" si="55"/>
        <v>0</v>
      </c>
      <c r="AC110" s="76">
        <f t="shared" si="56"/>
        <v>8140.619999999999</v>
      </c>
      <c r="AD110" s="76">
        <f t="shared" si="57"/>
        <v>0</v>
      </c>
      <c r="AE110" s="76">
        <f t="shared" si="58"/>
        <v>8140.619999999999</v>
      </c>
      <c r="AF110" s="76">
        <f t="shared" si="59"/>
        <v>2035.1549999999997</v>
      </c>
      <c r="AG110" s="101"/>
      <c r="AH110" s="76">
        <f t="shared" si="125"/>
        <v>393.26666666666665</v>
      </c>
      <c r="AI110" s="76">
        <f t="shared" si="126"/>
        <v>10569.041666666664</v>
      </c>
      <c r="AJ110" s="100"/>
      <c r="AK110" s="100"/>
      <c r="AL110" s="84"/>
      <c r="AM110" s="99"/>
      <c r="AN110" s="78">
        <f t="shared" si="127"/>
        <v>0</v>
      </c>
      <c r="AO110" s="99"/>
      <c r="AP110" s="78">
        <f t="shared" si="128"/>
        <v>0</v>
      </c>
      <c r="AQ110" s="78"/>
      <c r="AR110" s="78">
        <f t="shared" si="129"/>
        <v>0</v>
      </c>
      <c r="AS110" s="99"/>
      <c r="AT110" s="78">
        <f t="shared" si="130"/>
        <v>0</v>
      </c>
      <c r="AU110" s="99"/>
      <c r="AV110" s="78">
        <f t="shared" si="131"/>
        <v>0</v>
      </c>
      <c r="AW110" s="77">
        <f t="shared" si="139"/>
        <v>0</v>
      </c>
      <c r="AX110" s="78">
        <f t="shared" si="139"/>
        <v>0</v>
      </c>
      <c r="AY110" s="77">
        <f t="shared" si="140"/>
        <v>0</v>
      </c>
      <c r="AZ110" s="78">
        <f t="shared" si="140"/>
        <v>0</v>
      </c>
      <c r="BA110" s="100"/>
      <c r="BB110" s="177"/>
      <c r="BC110" s="177"/>
      <c r="BD110" s="177"/>
      <c r="BE110" s="78">
        <f t="shared" si="132"/>
        <v>0</v>
      </c>
      <c r="BF110" s="43"/>
      <c r="BG110" s="43"/>
      <c r="BH110" s="43"/>
      <c r="BI110" s="76">
        <f t="shared" si="66"/>
        <v>0</v>
      </c>
      <c r="BJ110" s="76">
        <f t="shared" si="133"/>
        <v>2</v>
      </c>
      <c r="BK110" s="76">
        <f t="shared" si="134"/>
        <v>3052.7324999999992</v>
      </c>
      <c r="BL110" s="101"/>
      <c r="BM110" s="101"/>
      <c r="BN110" s="101"/>
      <c r="BO110" s="76"/>
      <c r="BP110" s="101"/>
      <c r="BQ110" s="101">
        <f t="shared" si="137"/>
        <v>0</v>
      </c>
      <c r="BR110" s="76">
        <f t="shared" si="138"/>
        <v>3052.7324999999992</v>
      </c>
      <c r="BS110" s="76">
        <f t="shared" si="71"/>
        <v>8533.8866666666654</v>
      </c>
      <c r="BT110" s="76">
        <f t="shared" si="72"/>
        <v>3052.7324999999992</v>
      </c>
      <c r="BU110" s="76">
        <f t="shared" si="73"/>
        <v>2035.1549999999997</v>
      </c>
      <c r="BV110" s="76">
        <f t="shared" si="74"/>
        <v>13621.774166666662</v>
      </c>
      <c r="BW110" s="173">
        <f t="shared" si="75"/>
        <v>163461.28999999995</v>
      </c>
    </row>
    <row r="111" spans="1:76" s="2" customFormat="1" ht="14.25" customHeight="1" x14ac:dyDescent="0.3">
      <c r="A111" s="243">
        <v>13</v>
      </c>
      <c r="B111" s="48" t="s">
        <v>99</v>
      </c>
      <c r="C111" s="109" t="s">
        <v>395</v>
      </c>
      <c r="D111" s="110" t="s">
        <v>61</v>
      </c>
      <c r="E111" s="239" t="s">
        <v>342</v>
      </c>
      <c r="F111" s="86"/>
      <c r="G111" s="87"/>
      <c r="H111" s="104"/>
      <c r="I111" s="86"/>
      <c r="J111" s="43" t="s">
        <v>65</v>
      </c>
      <c r="K111" s="43" t="s">
        <v>62</v>
      </c>
      <c r="L111" s="89">
        <v>30.04</v>
      </c>
      <c r="M111" s="43">
        <v>4.7300000000000004</v>
      </c>
      <c r="N111" s="108">
        <v>17697</v>
      </c>
      <c r="O111" s="76">
        <f t="shared" si="122"/>
        <v>83706.810000000012</v>
      </c>
      <c r="P111" s="43"/>
      <c r="Q111" s="43"/>
      <c r="R111" s="43">
        <v>1</v>
      </c>
      <c r="S111" s="43"/>
      <c r="T111" s="43"/>
      <c r="U111" s="43"/>
      <c r="V111" s="70">
        <f t="shared" si="141"/>
        <v>0</v>
      </c>
      <c r="W111" s="70">
        <f t="shared" si="123"/>
        <v>0</v>
      </c>
      <c r="X111" s="70">
        <f t="shared" si="123"/>
        <v>1</v>
      </c>
      <c r="Y111" s="76">
        <f t="shared" si="52"/>
        <v>0</v>
      </c>
      <c r="Z111" s="76">
        <f t="shared" si="53"/>
        <v>0</v>
      </c>
      <c r="AA111" s="76">
        <f t="shared" si="54"/>
        <v>4650.378333333334</v>
      </c>
      <c r="AB111" s="76">
        <f t="shared" si="55"/>
        <v>0</v>
      </c>
      <c r="AC111" s="76">
        <f t="shared" si="56"/>
        <v>0</v>
      </c>
      <c r="AD111" s="76">
        <f t="shared" si="57"/>
        <v>0</v>
      </c>
      <c r="AE111" s="76">
        <f t="shared" si="58"/>
        <v>4650.378333333334</v>
      </c>
      <c r="AF111" s="76">
        <f t="shared" si="59"/>
        <v>1162.5945833333335</v>
      </c>
      <c r="AG111" s="101">
        <f t="shared" si="124"/>
        <v>581.29729166666675</v>
      </c>
      <c r="AH111" s="76">
        <f t="shared" si="125"/>
        <v>0</v>
      </c>
      <c r="AI111" s="76">
        <f t="shared" si="126"/>
        <v>6394.2702083333343</v>
      </c>
      <c r="AJ111" s="100"/>
      <c r="AK111" s="100"/>
      <c r="AL111" s="100"/>
      <c r="AM111" s="99"/>
      <c r="AN111" s="78">
        <f t="shared" si="127"/>
        <v>0</v>
      </c>
      <c r="AO111" s="99"/>
      <c r="AP111" s="78">
        <f t="shared" si="128"/>
        <v>0</v>
      </c>
      <c r="AQ111" s="78">
        <f t="shared" ref="AQ111:AR126" si="146">AM111+AO111</f>
        <v>0</v>
      </c>
      <c r="AR111" s="78">
        <f t="shared" si="129"/>
        <v>0</v>
      </c>
      <c r="AS111" s="99"/>
      <c r="AT111" s="78">
        <f t="shared" si="130"/>
        <v>0</v>
      </c>
      <c r="AU111" s="99"/>
      <c r="AV111" s="78">
        <f t="shared" si="131"/>
        <v>0</v>
      </c>
      <c r="AW111" s="77">
        <f t="shared" si="139"/>
        <v>0</v>
      </c>
      <c r="AX111" s="78">
        <f t="shared" si="139"/>
        <v>0</v>
      </c>
      <c r="AY111" s="77">
        <f t="shared" si="140"/>
        <v>0</v>
      </c>
      <c r="AZ111" s="78">
        <f t="shared" si="140"/>
        <v>0</v>
      </c>
      <c r="BA111" s="100"/>
      <c r="BB111" s="177"/>
      <c r="BC111" s="177"/>
      <c r="BD111" s="177"/>
      <c r="BE111" s="78">
        <f t="shared" si="132"/>
        <v>0</v>
      </c>
      <c r="BF111" s="43"/>
      <c r="BG111" s="43"/>
      <c r="BH111" s="43"/>
      <c r="BI111" s="76">
        <f t="shared" si="66"/>
        <v>0</v>
      </c>
      <c r="BJ111" s="76">
        <f t="shared" si="133"/>
        <v>1</v>
      </c>
      <c r="BK111" s="76">
        <f t="shared" si="134"/>
        <v>1743.8918750000003</v>
      </c>
      <c r="BL111" s="101"/>
      <c r="BM111" s="101">
        <f>(O111/18*BL111)*30%</f>
        <v>0</v>
      </c>
      <c r="BN111" s="101"/>
      <c r="BO111" s="76"/>
      <c r="BP111" s="101"/>
      <c r="BQ111" s="101">
        <f t="shared" si="137"/>
        <v>0</v>
      </c>
      <c r="BR111" s="76">
        <f t="shared" si="138"/>
        <v>1743.8918750000003</v>
      </c>
      <c r="BS111" s="76">
        <f t="shared" si="71"/>
        <v>5231.6756250000008</v>
      </c>
      <c r="BT111" s="76">
        <f t="shared" si="72"/>
        <v>1743.8918750000003</v>
      </c>
      <c r="BU111" s="76">
        <f t="shared" si="73"/>
        <v>1162.5945833333335</v>
      </c>
      <c r="BV111" s="76">
        <f t="shared" si="74"/>
        <v>8138.1620833333345</v>
      </c>
      <c r="BW111" s="173">
        <f t="shared" si="75"/>
        <v>97657.945000000007</v>
      </c>
    </row>
    <row r="112" spans="1:76" s="4" customFormat="1" ht="14.25" customHeight="1" x14ac:dyDescent="0.3">
      <c r="A112" s="243">
        <v>14</v>
      </c>
      <c r="B112" s="108" t="s">
        <v>251</v>
      </c>
      <c r="C112" s="48" t="s">
        <v>315</v>
      </c>
      <c r="D112" s="43" t="s">
        <v>61</v>
      </c>
      <c r="E112" s="108" t="s">
        <v>252</v>
      </c>
      <c r="F112" s="86"/>
      <c r="G112" s="87"/>
      <c r="H112" s="87"/>
      <c r="I112" s="86"/>
      <c r="J112" s="43" t="s">
        <v>65</v>
      </c>
      <c r="K112" s="43" t="s">
        <v>62</v>
      </c>
      <c r="L112" s="89">
        <v>1.04</v>
      </c>
      <c r="M112" s="43">
        <v>4.1399999999999997</v>
      </c>
      <c r="N112" s="108">
        <v>17697</v>
      </c>
      <c r="O112" s="76">
        <f t="shared" si="122"/>
        <v>73265.579999999987</v>
      </c>
      <c r="P112" s="43"/>
      <c r="Q112" s="43"/>
      <c r="R112" s="43"/>
      <c r="S112" s="43"/>
      <c r="T112" s="43">
        <v>2</v>
      </c>
      <c r="U112" s="43"/>
      <c r="V112" s="70">
        <f t="shared" si="141"/>
        <v>0</v>
      </c>
      <c r="W112" s="70">
        <f t="shared" si="123"/>
        <v>2</v>
      </c>
      <c r="X112" s="70">
        <f t="shared" si="123"/>
        <v>0</v>
      </c>
      <c r="Y112" s="76">
        <f t="shared" si="52"/>
        <v>0</v>
      </c>
      <c r="Z112" s="76">
        <f t="shared" si="53"/>
        <v>0</v>
      </c>
      <c r="AA112" s="76">
        <f t="shared" si="54"/>
        <v>0</v>
      </c>
      <c r="AB112" s="76">
        <f t="shared" si="55"/>
        <v>0</v>
      </c>
      <c r="AC112" s="76">
        <f t="shared" si="56"/>
        <v>8140.619999999999</v>
      </c>
      <c r="AD112" s="76">
        <f t="shared" si="57"/>
        <v>0</v>
      </c>
      <c r="AE112" s="76">
        <f t="shared" si="58"/>
        <v>8140.619999999999</v>
      </c>
      <c r="AF112" s="76">
        <f t="shared" si="59"/>
        <v>2035.1549999999997</v>
      </c>
      <c r="AG112" s="101">
        <f t="shared" si="124"/>
        <v>1017.5774999999999</v>
      </c>
      <c r="AH112" s="76">
        <f t="shared" si="125"/>
        <v>393.26666666666665</v>
      </c>
      <c r="AI112" s="76">
        <f t="shared" si="126"/>
        <v>11586.619166666665</v>
      </c>
      <c r="AJ112" s="100"/>
      <c r="AK112" s="100"/>
      <c r="AL112" s="100"/>
      <c r="AM112" s="99"/>
      <c r="AN112" s="78">
        <f t="shared" si="127"/>
        <v>0</v>
      </c>
      <c r="AO112" s="99"/>
      <c r="AP112" s="78">
        <f t="shared" si="128"/>
        <v>0</v>
      </c>
      <c r="AQ112" s="78">
        <f t="shared" si="146"/>
        <v>0</v>
      </c>
      <c r="AR112" s="78">
        <f t="shared" si="129"/>
        <v>0</v>
      </c>
      <c r="AS112" s="99"/>
      <c r="AT112" s="78">
        <f t="shared" si="130"/>
        <v>0</v>
      </c>
      <c r="AU112" s="99"/>
      <c r="AV112" s="78">
        <f t="shared" si="131"/>
        <v>0</v>
      </c>
      <c r="AW112" s="77">
        <f t="shared" si="139"/>
        <v>0</v>
      </c>
      <c r="AX112" s="78">
        <f t="shared" si="139"/>
        <v>0</v>
      </c>
      <c r="AY112" s="77">
        <f t="shared" si="140"/>
        <v>0</v>
      </c>
      <c r="AZ112" s="78">
        <f t="shared" si="140"/>
        <v>0</v>
      </c>
      <c r="BA112" s="100"/>
      <c r="BB112" s="100"/>
      <c r="BC112" s="100"/>
      <c r="BD112" s="100"/>
      <c r="BE112" s="78">
        <f t="shared" si="132"/>
        <v>0</v>
      </c>
      <c r="BF112" s="43"/>
      <c r="BG112" s="43"/>
      <c r="BH112" s="43"/>
      <c r="BI112" s="76">
        <f t="shared" si="66"/>
        <v>0</v>
      </c>
      <c r="BJ112" s="76">
        <f t="shared" si="133"/>
        <v>2</v>
      </c>
      <c r="BK112" s="76">
        <f t="shared" si="134"/>
        <v>3052.7324999999992</v>
      </c>
      <c r="BL112" s="101"/>
      <c r="BM112" s="101">
        <f>(O112/18*BL112)*30%</f>
        <v>0</v>
      </c>
      <c r="BN112" s="101"/>
      <c r="BO112" s="76"/>
      <c r="BP112" s="101"/>
      <c r="BQ112" s="101">
        <f t="shared" si="137"/>
        <v>0</v>
      </c>
      <c r="BR112" s="76">
        <f t="shared" si="138"/>
        <v>3052.7324999999992</v>
      </c>
      <c r="BS112" s="76">
        <f t="shared" si="71"/>
        <v>9551.4641666666648</v>
      </c>
      <c r="BT112" s="76">
        <f t="shared" si="72"/>
        <v>3052.7324999999992</v>
      </c>
      <c r="BU112" s="76">
        <f t="shared" si="73"/>
        <v>2035.1549999999997</v>
      </c>
      <c r="BV112" s="76">
        <f t="shared" si="74"/>
        <v>14639.351666666666</v>
      </c>
      <c r="BW112" s="173">
        <f t="shared" si="75"/>
        <v>175672.21999999997</v>
      </c>
    </row>
    <row r="113" spans="1:77" s="129" customFormat="1" ht="14.25" customHeight="1" x14ac:dyDescent="0.3">
      <c r="A113" s="243">
        <v>15</v>
      </c>
      <c r="B113" s="75" t="s">
        <v>292</v>
      </c>
      <c r="C113" s="69" t="s">
        <v>442</v>
      </c>
      <c r="D113" s="70" t="s">
        <v>61</v>
      </c>
      <c r="E113" s="71" t="s">
        <v>293</v>
      </c>
      <c r="F113" s="86"/>
      <c r="G113" s="87"/>
      <c r="H113" s="87"/>
      <c r="I113" s="86"/>
      <c r="J113" s="70" t="s">
        <v>65</v>
      </c>
      <c r="K113" s="70" t="s">
        <v>62</v>
      </c>
      <c r="L113" s="74">
        <v>8</v>
      </c>
      <c r="M113" s="70">
        <v>4.33</v>
      </c>
      <c r="N113" s="75">
        <v>17697</v>
      </c>
      <c r="O113" s="76">
        <f t="shared" si="122"/>
        <v>76628.009999999995</v>
      </c>
      <c r="P113" s="70"/>
      <c r="Q113" s="70"/>
      <c r="R113" s="70"/>
      <c r="S113" s="70"/>
      <c r="T113" s="70">
        <v>1</v>
      </c>
      <c r="U113" s="70"/>
      <c r="V113" s="70">
        <f t="shared" si="141"/>
        <v>0</v>
      </c>
      <c r="W113" s="70">
        <f t="shared" si="123"/>
        <v>1</v>
      </c>
      <c r="X113" s="70">
        <f t="shared" si="123"/>
        <v>0</v>
      </c>
      <c r="Y113" s="76">
        <f t="shared" si="52"/>
        <v>0</v>
      </c>
      <c r="Z113" s="76">
        <f t="shared" si="53"/>
        <v>0</v>
      </c>
      <c r="AA113" s="76">
        <f t="shared" si="54"/>
        <v>0</v>
      </c>
      <c r="AB113" s="76">
        <f t="shared" si="55"/>
        <v>0</v>
      </c>
      <c r="AC113" s="76">
        <f t="shared" si="56"/>
        <v>4257.1116666666667</v>
      </c>
      <c r="AD113" s="76">
        <f t="shared" si="57"/>
        <v>0</v>
      </c>
      <c r="AE113" s="76">
        <f t="shared" si="58"/>
        <v>4257.1116666666667</v>
      </c>
      <c r="AF113" s="76">
        <f t="shared" si="59"/>
        <v>1064.2779166666667</v>
      </c>
      <c r="AG113" s="101">
        <f t="shared" si="124"/>
        <v>532.13895833333333</v>
      </c>
      <c r="AH113" s="76">
        <f t="shared" si="125"/>
        <v>196.63333333333333</v>
      </c>
      <c r="AI113" s="76">
        <f t="shared" si="126"/>
        <v>6050.1618749999998</v>
      </c>
      <c r="AJ113" s="82"/>
      <c r="AK113" s="82"/>
      <c r="AL113" s="82"/>
      <c r="AM113" s="83"/>
      <c r="AN113" s="78">
        <f t="shared" si="127"/>
        <v>0</v>
      </c>
      <c r="AO113" s="83"/>
      <c r="AP113" s="78">
        <f t="shared" si="128"/>
        <v>0</v>
      </c>
      <c r="AQ113" s="78"/>
      <c r="AR113" s="78">
        <f t="shared" si="129"/>
        <v>0</v>
      </c>
      <c r="AS113" s="83"/>
      <c r="AT113" s="78">
        <f t="shared" si="130"/>
        <v>0</v>
      </c>
      <c r="AU113" s="78"/>
      <c r="AV113" s="78">
        <f t="shared" si="131"/>
        <v>0</v>
      </c>
      <c r="AW113" s="77">
        <f t="shared" si="139"/>
        <v>0</v>
      </c>
      <c r="AX113" s="78">
        <f t="shared" si="139"/>
        <v>0</v>
      </c>
      <c r="AY113" s="77">
        <f t="shared" si="140"/>
        <v>0</v>
      </c>
      <c r="AZ113" s="78">
        <f t="shared" si="140"/>
        <v>0</v>
      </c>
      <c r="BA113" s="84"/>
      <c r="BB113" s="85"/>
      <c r="BC113" s="85"/>
      <c r="BD113" s="85"/>
      <c r="BE113" s="78">
        <f t="shared" si="132"/>
        <v>0</v>
      </c>
      <c r="BF113" s="70"/>
      <c r="BG113" s="70"/>
      <c r="BH113" s="70"/>
      <c r="BI113" s="76">
        <f t="shared" si="66"/>
        <v>0</v>
      </c>
      <c r="BJ113" s="76">
        <f t="shared" si="133"/>
        <v>1</v>
      </c>
      <c r="BK113" s="76">
        <f t="shared" si="134"/>
        <v>1596.4168750000001</v>
      </c>
      <c r="BL113" s="76"/>
      <c r="BM113" s="76"/>
      <c r="BN113" s="101"/>
      <c r="BO113" s="76"/>
      <c r="BP113" s="76"/>
      <c r="BQ113" s="101">
        <f t="shared" si="137"/>
        <v>0</v>
      </c>
      <c r="BR113" s="76">
        <f t="shared" si="138"/>
        <v>1596.4168750000001</v>
      </c>
      <c r="BS113" s="76">
        <f t="shared" si="71"/>
        <v>4985.8839583333329</v>
      </c>
      <c r="BT113" s="76">
        <f t="shared" si="72"/>
        <v>1596.4168750000001</v>
      </c>
      <c r="BU113" s="76">
        <f t="shared" si="73"/>
        <v>1064.2779166666667</v>
      </c>
      <c r="BV113" s="76">
        <f t="shared" si="74"/>
        <v>7646.5787499999997</v>
      </c>
      <c r="BW113" s="173">
        <f t="shared" si="75"/>
        <v>91758.944999999992</v>
      </c>
    </row>
    <row r="114" spans="1:77" s="2" customFormat="1" ht="14.25" customHeight="1" x14ac:dyDescent="0.3">
      <c r="A114" s="243">
        <v>16</v>
      </c>
      <c r="B114" s="48" t="s">
        <v>120</v>
      </c>
      <c r="C114" s="69" t="s">
        <v>334</v>
      </c>
      <c r="D114" s="70" t="s">
        <v>61</v>
      </c>
      <c r="E114" s="75" t="s">
        <v>283</v>
      </c>
      <c r="F114" s="69">
        <v>59</v>
      </c>
      <c r="G114" s="148" t="s">
        <v>217</v>
      </c>
      <c r="H114" s="148">
        <v>44727</v>
      </c>
      <c r="I114" s="69" t="s">
        <v>106</v>
      </c>
      <c r="J114" s="70">
        <v>2</v>
      </c>
      <c r="K114" s="43" t="s">
        <v>68</v>
      </c>
      <c r="L114" s="74">
        <v>11</v>
      </c>
      <c r="M114" s="70">
        <v>4.8099999999999996</v>
      </c>
      <c r="N114" s="108">
        <v>17697</v>
      </c>
      <c r="O114" s="76">
        <f t="shared" si="122"/>
        <v>85122.569999999992</v>
      </c>
      <c r="P114" s="43"/>
      <c r="Q114" s="43"/>
      <c r="R114" s="43">
        <v>3</v>
      </c>
      <c r="S114" s="43"/>
      <c r="T114" s="43"/>
      <c r="U114" s="43"/>
      <c r="V114" s="70">
        <f t="shared" si="141"/>
        <v>0</v>
      </c>
      <c r="W114" s="70">
        <f t="shared" si="123"/>
        <v>0</v>
      </c>
      <c r="X114" s="70">
        <f t="shared" si="123"/>
        <v>3</v>
      </c>
      <c r="Y114" s="76">
        <f t="shared" si="52"/>
        <v>0</v>
      </c>
      <c r="Z114" s="76">
        <f t="shared" si="53"/>
        <v>0</v>
      </c>
      <c r="AA114" s="76">
        <f t="shared" si="54"/>
        <v>14187.094999999998</v>
      </c>
      <c r="AB114" s="76">
        <f t="shared" si="55"/>
        <v>0</v>
      </c>
      <c r="AC114" s="76">
        <f t="shared" si="56"/>
        <v>0</v>
      </c>
      <c r="AD114" s="76">
        <f t="shared" si="57"/>
        <v>0</v>
      </c>
      <c r="AE114" s="76">
        <f t="shared" si="58"/>
        <v>14187.094999999998</v>
      </c>
      <c r="AF114" s="76">
        <f t="shared" si="59"/>
        <v>3546.7737499999994</v>
      </c>
      <c r="AG114" s="101">
        <f t="shared" si="124"/>
        <v>1773.3868749999999</v>
      </c>
      <c r="AH114" s="76">
        <f t="shared" si="125"/>
        <v>0</v>
      </c>
      <c r="AI114" s="76">
        <f t="shared" si="126"/>
        <v>19507.255624999998</v>
      </c>
      <c r="AJ114" s="100"/>
      <c r="AK114" s="100"/>
      <c r="AL114" s="100"/>
      <c r="AM114" s="99"/>
      <c r="AN114" s="78">
        <f t="shared" si="127"/>
        <v>0</v>
      </c>
      <c r="AO114" s="99"/>
      <c r="AP114" s="78">
        <f t="shared" si="128"/>
        <v>0</v>
      </c>
      <c r="AQ114" s="78">
        <f t="shared" si="146"/>
        <v>0</v>
      </c>
      <c r="AR114" s="78">
        <f t="shared" si="129"/>
        <v>0</v>
      </c>
      <c r="AS114" s="99"/>
      <c r="AT114" s="78">
        <f t="shared" si="130"/>
        <v>0</v>
      </c>
      <c r="AU114" s="99"/>
      <c r="AV114" s="78">
        <f t="shared" si="131"/>
        <v>0</v>
      </c>
      <c r="AW114" s="77">
        <f t="shared" si="139"/>
        <v>0</v>
      </c>
      <c r="AX114" s="78">
        <f t="shared" si="139"/>
        <v>0</v>
      </c>
      <c r="AY114" s="77">
        <f t="shared" si="140"/>
        <v>0</v>
      </c>
      <c r="AZ114" s="78">
        <f t="shared" si="140"/>
        <v>0</v>
      </c>
      <c r="BA114" s="100"/>
      <c r="BB114" s="177"/>
      <c r="BC114" s="100"/>
      <c r="BD114" s="177"/>
      <c r="BE114" s="78">
        <f t="shared" si="132"/>
        <v>0</v>
      </c>
      <c r="BF114" s="43"/>
      <c r="BG114" s="43"/>
      <c r="BH114" s="43"/>
      <c r="BI114" s="76">
        <f t="shared" si="66"/>
        <v>0</v>
      </c>
      <c r="BJ114" s="76">
        <f t="shared" si="133"/>
        <v>3</v>
      </c>
      <c r="BK114" s="76">
        <f t="shared" si="134"/>
        <v>5320.1606249999995</v>
      </c>
      <c r="BL114" s="101"/>
      <c r="BM114" s="101">
        <f>(O114/18*BL114)*30%</f>
        <v>0</v>
      </c>
      <c r="BN114" s="101"/>
      <c r="BO114" s="76"/>
      <c r="BP114" s="101"/>
      <c r="BQ114" s="101">
        <f t="shared" si="137"/>
        <v>0</v>
      </c>
      <c r="BR114" s="76">
        <f t="shared" si="138"/>
        <v>5320.1606249999995</v>
      </c>
      <c r="BS114" s="76">
        <f t="shared" si="71"/>
        <v>15960.481874999998</v>
      </c>
      <c r="BT114" s="76">
        <f t="shared" si="72"/>
        <v>5320.1606249999995</v>
      </c>
      <c r="BU114" s="76">
        <f t="shared" si="73"/>
        <v>3546.7737499999994</v>
      </c>
      <c r="BV114" s="76">
        <f t="shared" si="74"/>
        <v>24827.416249999998</v>
      </c>
      <c r="BW114" s="173">
        <f t="shared" si="75"/>
        <v>297928.995</v>
      </c>
    </row>
    <row r="115" spans="1:77" s="2" customFormat="1" ht="14.25" customHeight="1" x14ac:dyDescent="0.3">
      <c r="A115" s="243">
        <v>17</v>
      </c>
      <c r="B115" s="48" t="s">
        <v>137</v>
      </c>
      <c r="C115" s="48" t="s">
        <v>396</v>
      </c>
      <c r="D115" s="43" t="s">
        <v>61</v>
      </c>
      <c r="E115" s="93" t="s">
        <v>74</v>
      </c>
      <c r="F115" s="86">
        <v>75</v>
      </c>
      <c r="G115" s="87">
        <v>43207</v>
      </c>
      <c r="H115" s="87">
        <v>45033</v>
      </c>
      <c r="I115" s="86" t="s">
        <v>73</v>
      </c>
      <c r="J115" s="43">
        <v>1</v>
      </c>
      <c r="K115" s="43" t="s">
        <v>72</v>
      </c>
      <c r="L115" s="89">
        <v>22.05</v>
      </c>
      <c r="M115" s="43">
        <v>5.12</v>
      </c>
      <c r="N115" s="108">
        <v>17697</v>
      </c>
      <c r="O115" s="76">
        <f t="shared" si="122"/>
        <v>90608.639999999999</v>
      </c>
      <c r="P115" s="43"/>
      <c r="Q115" s="43"/>
      <c r="R115" s="43">
        <v>1</v>
      </c>
      <c r="S115" s="43"/>
      <c r="T115" s="43"/>
      <c r="U115" s="43"/>
      <c r="V115" s="70">
        <f t="shared" si="141"/>
        <v>0</v>
      </c>
      <c r="W115" s="70">
        <f t="shared" ref="W115:X180" si="147">SUM(Q115+T115)</f>
        <v>0</v>
      </c>
      <c r="X115" s="70">
        <f t="shared" si="147"/>
        <v>1</v>
      </c>
      <c r="Y115" s="76">
        <f t="shared" si="52"/>
        <v>0</v>
      </c>
      <c r="Z115" s="76">
        <f t="shared" si="53"/>
        <v>0</v>
      </c>
      <c r="AA115" s="76">
        <f t="shared" si="54"/>
        <v>5033.8133333333335</v>
      </c>
      <c r="AB115" s="76">
        <f t="shared" si="55"/>
        <v>0</v>
      </c>
      <c r="AC115" s="76">
        <f t="shared" si="56"/>
        <v>0</v>
      </c>
      <c r="AD115" s="76">
        <f t="shared" si="57"/>
        <v>0</v>
      </c>
      <c r="AE115" s="76">
        <f t="shared" si="58"/>
        <v>5033.8133333333335</v>
      </c>
      <c r="AF115" s="76">
        <f t="shared" si="59"/>
        <v>1258.4533333333334</v>
      </c>
      <c r="AG115" s="101">
        <f t="shared" si="124"/>
        <v>629.22666666666669</v>
      </c>
      <c r="AH115" s="76">
        <f t="shared" si="125"/>
        <v>0</v>
      </c>
      <c r="AI115" s="76">
        <f t="shared" si="126"/>
        <v>6921.4933333333338</v>
      </c>
      <c r="AJ115" s="100"/>
      <c r="AK115" s="100"/>
      <c r="AL115" s="100"/>
      <c r="AM115" s="99"/>
      <c r="AN115" s="78">
        <f t="shared" si="127"/>
        <v>0</v>
      </c>
      <c r="AO115" s="99"/>
      <c r="AP115" s="78">
        <f t="shared" si="128"/>
        <v>0</v>
      </c>
      <c r="AQ115" s="78">
        <f t="shared" si="146"/>
        <v>0</v>
      </c>
      <c r="AR115" s="78">
        <f t="shared" si="146"/>
        <v>0</v>
      </c>
      <c r="AS115" s="99"/>
      <c r="AT115" s="78">
        <f t="shared" si="130"/>
        <v>0</v>
      </c>
      <c r="AU115" s="99"/>
      <c r="AV115" s="78">
        <f t="shared" si="131"/>
        <v>0</v>
      </c>
      <c r="AW115" s="77">
        <f t="shared" si="139"/>
        <v>0</v>
      </c>
      <c r="AX115" s="78">
        <f t="shared" si="139"/>
        <v>0</v>
      </c>
      <c r="AY115" s="77">
        <f t="shared" si="140"/>
        <v>0</v>
      </c>
      <c r="AZ115" s="78">
        <f t="shared" si="140"/>
        <v>0</v>
      </c>
      <c r="BA115" s="100"/>
      <c r="BB115" s="100"/>
      <c r="BC115" s="100"/>
      <c r="BD115" s="100"/>
      <c r="BE115" s="78">
        <f t="shared" si="132"/>
        <v>0</v>
      </c>
      <c r="BF115" s="43"/>
      <c r="BG115" s="43"/>
      <c r="BH115" s="43"/>
      <c r="BI115" s="76">
        <f t="shared" si="66"/>
        <v>0</v>
      </c>
      <c r="BJ115" s="76">
        <f t="shared" si="133"/>
        <v>1</v>
      </c>
      <c r="BK115" s="76">
        <f t="shared" si="134"/>
        <v>1887.6799999999998</v>
      </c>
      <c r="BL115" s="101"/>
      <c r="BM115" s="101">
        <f>(O115/18*BL115)*30%</f>
        <v>0</v>
      </c>
      <c r="BN115" s="101"/>
      <c r="BO115" s="76"/>
      <c r="BP115" s="101"/>
      <c r="BQ115" s="101">
        <f t="shared" si="137"/>
        <v>0</v>
      </c>
      <c r="BR115" s="76">
        <f t="shared" si="138"/>
        <v>1887.6799999999998</v>
      </c>
      <c r="BS115" s="76">
        <f t="shared" si="71"/>
        <v>5663.04</v>
      </c>
      <c r="BT115" s="76">
        <f t="shared" si="72"/>
        <v>1887.6799999999998</v>
      </c>
      <c r="BU115" s="76">
        <f t="shared" si="73"/>
        <v>1258.4533333333334</v>
      </c>
      <c r="BV115" s="76">
        <f t="shared" si="74"/>
        <v>8809.1733333333341</v>
      </c>
      <c r="BW115" s="173">
        <f t="shared" si="75"/>
        <v>105710.08000000002</v>
      </c>
    </row>
    <row r="116" spans="1:77" s="2" customFormat="1" ht="14.25" customHeight="1" x14ac:dyDescent="0.3">
      <c r="A116" s="243">
        <v>18</v>
      </c>
      <c r="B116" s="48" t="s">
        <v>137</v>
      </c>
      <c r="C116" s="48" t="s">
        <v>397</v>
      </c>
      <c r="D116" s="43" t="s">
        <v>61</v>
      </c>
      <c r="E116" s="93" t="s">
        <v>74</v>
      </c>
      <c r="F116" s="86">
        <v>75</v>
      </c>
      <c r="G116" s="87">
        <v>43207</v>
      </c>
      <c r="H116" s="87">
        <v>45033</v>
      </c>
      <c r="I116" s="86" t="s">
        <v>73</v>
      </c>
      <c r="J116" s="43">
        <v>1</v>
      </c>
      <c r="K116" s="43" t="s">
        <v>72</v>
      </c>
      <c r="L116" s="89">
        <v>22.05</v>
      </c>
      <c r="M116" s="43">
        <v>5.12</v>
      </c>
      <c r="N116" s="108">
        <v>17697</v>
      </c>
      <c r="O116" s="76">
        <f t="shared" si="122"/>
        <v>90608.639999999999</v>
      </c>
      <c r="P116" s="43"/>
      <c r="Q116" s="43"/>
      <c r="R116" s="43">
        <v>1</v>
      </c>
      <c r="S116" s="43"/>
      <c r="T116" s="43"/>
      <c r="U116" s="43"/>
      <c r="V116" s="70">
        <f t="shared" si="141"/>
        <v>0</v>
      </c>
      <c r="W116" s="70">
        <f t="shared" si="147"/>
        <v>0</v>
      </c>
      <c r="X116" s="70">
        <f t="shared" si="147"/>
        <v>1</v>
      </c>
      <c r="Y116" s="76">
        <f t="shared" si="52"/>
        <v>0</v>
      </c>
      <c r="Z116" s="76">
        <f t="shared" si="53"/>
        <v>0</v>
      </c>
      <c r="AA116" s="76">
        <f t="shared" si="54"/>
        <v>5033.8133333333335</v>
      </c>
      <c r="AB116" s="76">
        <f t="shared" si="55"/>
        <v>0</v>
      </c>
      <c r="AC116" s="76">
        <f t="shared" si="56"/>
        <v>0</v>
      </c>
      <c r="AD116" s="76">
        <f t="shared" si="57"/>
        <v>0</v>
      </c>
      <c r="AE116" s="76">
        <f t="shared" si="58"/>
        <v>5033.8133333333335</v>
      </c>
      <c r="AF116" s="76">
        <f t="shared" si="59"/>
        <v>1258.4533333333334</v>
      </c>
      <c r="AG116" s="101">
        <f t="shared" si="124"/>
        <v>629.22666666666669</v>
      </c>
      <c r="AH116" s="76">
        <f t="shared" si="125"/>
        <v>0</v>
      </c>
      <c r="AI116" s="76">
        <f t="shared" si="126"/>
        <v>6921.4933333333338</v>
      </c>
      <c r="AJ116" s="100"/>
      <c r="AK116" s="100"/>
      <c r="AL116" s="100"/>
      <c r="AM116" s="99"/>
      <c r="AN116" s="78">
        <f t="shared" si="127"/>
        <v>0</v>
      </c>
      <c r="AO116" s="99"/>
      <c r="AP116" s="78">
        <f t="shared" si="128"/>
        <v>0</v>
      </c>
      <c r="AQ116" s="78">
        <f t="shared" si="146"/>
        <v>0</v>
      </c>
      <c r="AR116" s="78">
        <f t="shared" si="146"/>
        <v>0</v>
      </c>
      <c r="AS116" s="99"/>
      <c r="AT116" s="78">
        <f t="shared" si="130"/>
        <v>0</v>
      </c>
      <c r="AU116" s="99"/>
      <c r="AV116" s="78">
        <f t="shared" si="131"/>
        <v>0</v>
      </c>
      <c r="AW116" s="77">
        <f t="shared" si="139"/>
        <v>0</v>
      </c>
      <c r="AX116" s="78">
        <f t="shared" si="139"/>
        <v>0</v>
      </c>
      <c r="AY116" s="77">
        <f t="shared" si="140"/>
        <v>0</v>
      </c>
      <c r="AZ116" s="78">
        <f t="shared" si="140"/>
        <v>0</v>
      </c>
      <c r="BA116" s="100"/>
      <c r="BB116" s="100"/>
      <c r="BC116" s="100"/>
      <c r="BD116" s="100"/>
      <c r="BE116" s="78">
        <f t="shared" si="132"/>
        <v>0</v>
      </c>
      <c r="BF116" s="43"/>
      <c r="BG116" s="43"/>
      <c r="BH116" s="43"/>
      <c r="BI116" s="76">
        <f t="shared" si="66"/>
        <v>0</v>
      </c>
      <c r="BJ116" s="76">
        <f t="shared" si="133"/>
        <v>1</v>
      </c>
      <c r="BK116" s="76">
        <f t="shared" si="134"/>
        <v>1887.6799999999998</v>
      </c>
      <c r="BL116" s="101"/>
      <c r="BM116" s="101">
        <f>(O116/18*BL116)*30%</f>
        <v>0</v>
      </c>
      <c r="BN116" s="101"/>
      <c r="BO116" s="76"/>
      <c r="BP116" s="101"/>
      <c r="BQ116" s="101">
        <f t="shared" si="137"/>
        <v>0</v>
      </c>
      <c r="BR116" s="76">
        <f t="shared" si="138"/>
        <v>1887.6799999999998</v>
      </c>
      <c r="BS116" s="76">
        <f t="shared" si="71"/>
        <v>5663.04</v>
      </c>
      <c r="BT116" s="76">
        <f t="shared" si="72"/>
        <v>1887.6799999999998</v>
      </c>
      <c r="BU116" s="76">
        <f t="shared" si="73"/>
        <v>1258.4533333333334</v>
      </c>
      <c r="BV116" s="76">
        <f t="shared" si="74"/>
        <v>8809.1733333333341</v>
      </c>
      <c r="BW116" s="173">
        <f t="shared" si="75"/>
        <v>105710.08000000002</v>
      </c>
    </row>
    <row r="117" spans="1:77" s="3" customFormat="1" ht="14.25" customHeight="1" x14ac:dyDescent="0.3">
      <c r="A117" s="243">
        <v>19</v>
      </c>
      <c r="B117" s="75" t="s">
        <v>387</v>
      </c>
      <c r="C117" s="69" t="s">
        <v>443</v>
      </c>
      <c r="D117" s="92" t="s">
        <v>178</v>
      </c>
      <c r="E117" s="93" t="s">
        <v>388</v>
      </c>
      <c r="F117" s="86">
        <v>84</v>
      </c>
      <c r="G117" s="87">
        <v>43335</v>
      </c>
      <c r="H117" s="87">
        <v>45161</v>
      </c>
      <c r="I117" s="86" t="s">
        <v>185</v>
      </c>
      <c r="J117" s="70" t="s">
        <v>296</v>
      </c>
      <c r="K117" s="43" t="s">
        <v>68</v>
      </c>
      <c r="L117" s="74">
        <v>10</v>
      </c>
      <c r="M117" s="43">
        <v>4.8099999999999996</v>
      </c>
      <c r="N117" s="75">
        <v>17697</v>
      </c>
      <c r="O117" s="76">
        <f t="shared" si="122"/>
        <v>85122.569999999992</v>
      </c>
      <c r="P117" s="70"/>
      <c r="Q117" s="70"/>
      <c r="R117" s="70"/>
      <c r="S117" s="70">
        <v>1</v>
      </c>
      <c r="T117" s="254"/>
      <c r="U117" s="70"/>
      <c r="V117" s="70">
        <f t="shared" si="141"/>
        <v>1</v>
      </c>
      <c r="W117" s="70">
        <f t="shared" si="147"/>
        <v>0</v>
      </c>
      <c r="X117" s="70">
        <f t="shared" si="147"/>
        <v>0</v>
      </c>
      <c r="Y117" s="76">
        <f t="shared" si="52"/>
        <v>0</v>
      </c>
      <c r="Z117" s="76">
        <f t="shared" si="53"/>
        <v>0</v>
      </c>
      <c r="AA117" s="76">
        <f t="shared" si="54"/>
        <v>0</v>
      </c>
      <c r="AB117" s="76">
        <f t="shared" si="55"/>
        <v>4729.0316666666658</v>
      </c>
      <c r="AC117" s="76">
        <f t="shared" si="56"/>
        <v>0</v>
      </c>
      <c r="AD117" s="76">
        <f t="shared" si="57"/>
        <v>0</v>
      </c>
      <c r="AE117" s="76">
        <f t="shared" si="58"/>
        <v>4729.0316666666658</v>
      </c>
      <c r="AF117" s="76">
        <f t="shared" si="59"/>
        <v>1182.2579166666665</v>
      </c>
      <c r="AG117" s="101">
        <f t="shared" si="124"/>
        <v>591.12895833333323</v>
      </c>
      <c r="AH117" s="76">
        <f t="shared" si="125"/>
        <v>196.63333333333333</v>
      </c>
      <c r="AI117" s="76">
        <f t="shared" si="126"/>
        <v>6699.0518749999992</v>
      </c>
      <c r="AJ117" s="82"/>
      <c r="AK117" s="82"/>
      <c r="AL117" s="82"/>
      <c r="AM117" s="83"/>
      <c r="AN117" s="78">
        <f t="shared" si="127"/>
        <v>0</v>
      </c>
      <c r="AO117" s="83"/>
      <c r="AP117" s="78">
        <f t="shared" si="128"/>
        <v>0</v>
      </c>
      <c r="AQ117" s="78"/>
      <c r="AR117" s="78">
        <f t="shared" si="146"/>
        <v>0</v>
      </c>
      <c r="AS117" s="83"/>
      <c r="AT117" s="78">
        <f t="shared" si="130"/>
        <v>0</v>
      </c>
      <c r="AU117" s="78"/>
      <c r="AV117" s="78">
        <f t="shared" si="131"/>
        <v>0</v>
      </c>
      <c r="AW117" s="77">
        <f t="shared" si="139"/>
        <v>0</v>
      </c>
      <c r="AX117" s="78">
        <f t="shared" si="139"/>
        <v>0</v>
      </c>
      <c r="AY117" s="77">
        <f t="shared" si="140"/>
        <v>0</v>
      </c>
      <c r="AZ117" s="78">
        <f t="shared" si="140"/>
        <v>0</v>
      </c>
      <c r="BA117" s="84"/>
      <c r="BB117" s="85"/>
      <c r="BC117" s="85"/>
      <c r="BD117" s="85"/>
      <c r="BE117" s="78">
        <f t="shared" si="132"/>
        <v>0</v>
      </c>
      <c r="BF117" s="70"/>
      <c r="BG117" s="70"/>
      <c r="BH117" s="70"/>
      <c r="BI117" s="76">
        <f t="shared" si="66"/>
        <v>0</v>
      </c>
      <c r="BJ117" s="76">
        <f t="shared" si="133"/>
        <v>1</v>
      </c>
      <c r="BK117" s="76">
        <f t="shared" si="134"/>
        <v>1773.3868749999997</v>
      </c>
      <c r="BL117" s="76"/>
      <c r="BM117" s="76"/>
      <c r="BN117" s="101">
        <f t="shared" si="136"/>
        <v>1</v>
      </c>
      <c r="BO117" s="76">
        <f>(AE117+AF117)*30%</f>
        <v>1773.3868749999997</v>
      </c>
      <c r="BP117" s="76"/>
      <c r="BQ117" s="101">
        <f t="shared" si="137"/>
        <v>0</v>
      </c>
      <c r="BR117" s="76">
        <f t="shared" si="138"/>
        <v>3546.7737499999994</v>
      </c>
      <c r="BS117" s="76">
        <f t="shared" si="71"/>
        <v>5516.7939583333318</v>
      </c>
      <c r="BT117" s="76">
        <f t="shared" si="72"/>
        <v>1773.3868749999997</v>
      </c>
      <c r="BU117" s="76">
        <f t="shared" si="73"/>
        <v>2955.6447916666662</v>
      </c>
      <c r="BV117" s="76">
        <f t="shared" si="74"/>
        <v>10245.825624999998</v>
      </c>
      <c r="BW117" s="173">
        <f t="shared" si="75"/>
        <v>122949.90749999997</v>
      </c>
      <c r="BX117" s="3" t="s">
        <v>271</v>
      </c>
    </row>
    <row r="118" spans="1:77" s="3" customFormat="1" ht="14.25" customHeight="1" x14ac:dyDescent="0.3">
      <c r="A118" s="243">
        <v>20</v>
      </c>
      <c r="B118" s="75" t="s">
        <v>387</v>
      </c>
      <c r="C118" s="69" t="s">
        <v>448</v>
      </c>
      <c r="D118" s="92" t="s">
        <v>178</v>
      </c>
      <c r="E118" s="93" t="s">
        <v>388</v>
      </c>
      <c r="F118" s="86">
        <v>84</v>
      </c>
      <c r="G118" s="87">
        <v>43335</v>
      </c>
      <c r="H118" s="87">
        <v>45161</v>
      </c>
      <c r="I118" s="86" t="s">
        <v>185</v>
      </c>
      <c r="J118" s="70" t="s">
        <v>296</v>
      </c>
      <c r="K118" s="43" t="s">
        <v>68</v>
      </c>
      <c r="L118" s="74">
        <v>10</v>
      </c>
      <c r="M118" s="43">
        <v>4.8099999999999996</v>
      </c>
      <c r="N118" s="75">
        <v>17697</v>
      </c>
      <c r="O118" s="76">
        <f t="shared" si="122"/>
        <v>85122.569999999992</v>
      </c>
      <c r="P118" s="70"/>
      <c r="Q118" s="70"/>
      <c r="R118" s="70"/>
      <c r="S118" s="70">
        <v>1</v>
      </c>
      <c r="T118" s="254"/>
      <c r="U118" s="70"/>
      <c r="V118" s="70">
        <f t="shared" si="141"/>
        <v>1</v>
      </c>
      <c r="W118" s="70">
        <f t="shared" si="147"/>
        <v>0</v>
      </c>
      <c r="X118" s="70">
        <f t="shared" si="147"/>
        <v>0</v>
      </c>
      <c r="Y118" s="76">
        <f t="shared" si="52"/>
        <v>0</v>
      </c>
      <c r="Z118" s="76">
        <f t="shared" si="53"/>
        <v>0</v>
      </c>
      <c r="AA118" s="76">
        <f t="shared" si="54"/>
        <v>0</v>
      </c>
      <c r="AB118" s="76">
        <f t="shared" si="55"/>
        <v>4729.0316666666658</v>
      </c>
      <c r="AC118" s="76">
        <f t="shared" si="56"/>
        <v>0</v>
      </c>
      <c r="AD118" s="76">
        <f t="shared" si="57"/>
        <v>0</v>
      </c>
      <c r="AE118" s="76">
        <f t="shared" si="58"/>
        <v>4729.0316666666658</v>
      </c>
      <c r="AF118" s="76">
        <f t="shared" si="59"/>
        <v>1182.2579166666665</v>
      </c>
      <c r="AG118" s="101">
        <f t="shared" si="124"/>
        <v>591.12895833333323</v>
      </c>
      <c r="AH118" s="76">
        <f t="shared" si="125"/>
        <v>196.63333333333333</v>
      </c>
      <c r="AI118" s="76">
        <f t="shared" si="126"/>
        <v>6699.0518749999992</v>
      </c>
      <c r="AJ118" s="82"/>
      <c r="AK118" s="82"/>
      <c r="AL118" s="82"/>
      <c r="AM118" s="83"/>
      <c r="AN118" s="78">
        <f t="shared" si="127"/>
        <v>0</v>
      </c>
      <c r="AO118" s="83"/>
      <c r="AP118" s="78">
        <f t="shared" si="128"/>
        <v>0</v>
      </c>
      <c r="AQ118" s="78"/>
      <c r="AR118" s="78">
        <f t="shared" si="146"/>
        <v>0</v>
      </c>
      <c r="AS118" s="83"/>
      <c r="AT118" s="78">
        <f t="shared" si="130"/>
        <v>0</v>
      </c>
      <c r="AU118" s="78"/>
      <c r="AV118" s="78">
        <f t="shared" si="131"/>
        <v>0</v>
      </c>
      <c r="AW118" s="77">
        <f t="shared" si="139"/>
        <v>0</v>
      </c>
      <c r="AX118" s="78">
        <f t="shared" si="139"/>
        <v>0</v>
      </c>
      <c r="AY118" s="77">
        <f t="shared" si="140"/>
        <v>0</v>
      </c>
      <c r="AZ118" s="78">
        <f t="shared" si="140"/>
        <v>0</v>
      </c>
      <c r="BA118" s="84"/>
      <c r="BB118" s="85"/>
      <c r="BC118" s="85"/>
      <c r="BD118" s="85"/>
      <c r="BE118" s="78">
        <f t="shared" si="132"/>
        <v>0</v>
      </c>
      <c r="BF118" s="70"/>
      <c r="BG118" s="70"/>
      <c r="BH118" s="70"/>
      <c r="BI118" s="76">
        <f t="shared" si="66"/>
        <v>0</v>
      </c>
      <c r="BJ118" s="76">
        <f t="shared" si="133"/>
        <v>1</v>
      </c>
      <c r="BK118" s="76">
        <f t="shared" si="134"/>
        <v>1773.3868749999997</v>
      </c>
      <c r="BL118" s="76"/>
      <c r="BM118" s="76"/>
      <c r="BN118" s="101">
        <f t="shared" si="136"/>
        <v>1</v>
      </c>
      <c r="BO118" s="76">
        <f t="shared" ref="BO118:BO119" si="148">(AE118+AF118)*30%</f>
        <v>1773.3868749999997</v>
      </c>
      <c r="BP118" s="76"/>
      <c r="BQ118" s="101">
        <f t="shared" si="137"/>
        <v>0</v>
      </c>
      <c r="BR118" s="76">
        <f t="shared" si="138"/>
        <v>3546.7737499999994</v>
      </c>
      <c r="BS118" s="76">
        <f t="shared" si="71"/>
        <v>5516.7939583333318</v>
      </c>
      <c r="BT118" s="76">
        <f t="shared" si="72"/>
        <v>1773.3868749999997</v>
      </c>
      <c r="BU118" s="76">
        <f t="shared" si="73"/>
        <v>2955.6447916666662</v>
      </c>
      <c r="BV118" s="76">
        <f t="shared" si="74"/>
        <v>10245.825624999998</v>
      </c>
      <c r="BW118" s="173">
        <f t="shared" si="75"/>
        <v>122949.90749999997</v>
      </c>
      <c r="BX118" s="3" t="s">
        <v>271</v>
      </c>
    </row>
    <row r="119" spans="1:77" s="3" customFormat="1" ht="14.25" customHeight="1" x14ac:dyDescent="0.3">
      <c r="A119" s="243">
        <v>21</v>
      </c>
      <c r="B119" s="75" t="s">
        <v>387</v>
      </c>
      <c r="C119" s="69" t="s">
        <v>444</v>
      </c>
      <c r="D119" s="92" t="s">
        <v>178</v>
      </c>
      <c r="E119" s="93" t="s">
        <v>388</v>
      </c>
      <c r="F119" s="86">
        <v>84</v>
      </c>
      <c r="G119" s="87">
        <v>43335</v>
      </c>
      <c r="H119" s="87">
        <v>45161</v>
      </c>
      <c r="I119" s="86" t="s">
        <v>185</v>
      </c>
      <c r="J119" s="70" t="s">
        <v>296</v>
      </c>
      <c r="K119" s="43" t="s">
        <v>68</v>
      </c>
      <c r="L119" s="74">
        <v>10</v>
      </c>
      <c r="M119" s="43">
        <v>4.8099999999999996</v>
      </c>
      <c r="N119" s="75">
        <v>17697</v>
      </c>
      <c r="O119" s="76">
        <f t="shared" si="122"/>
        <v>85122.569999999992</v>
      </c>
      <c r="P119" s="70"/>
      <c r="Q119" s="70"/>
      <c r="R119" s="70"/>
      <c r="S119" s="70">
        <v>1</v>
      </c>
      <c r="T119" s="254"/>
      <c r="U119" s="70"/>
      <c r="V119" s="70">
        <f t="shared" si="141"/>
        <v>1</v>
      </c>
      <c r="W119" s="70">
        <f t="shared" si="147"/>
        <v>0</v>
      </c>
      <c r="X119" s="70">
        <f t="shared" si="147"/>
        <v>0</v>
      </c>
      <c r="Y119" s="76">
        <f t="shared" si="52"/>
        <v>0</v>
      </c>
      <c r="Z119" s="76">
        <f t="shared" si="53"/>
        <v>0</v>
      </c>
      <c r="AA119" s="76">
        <f t="shared" si="54"/>
        <v>0</v>
      </c>
      <c r="AB119" s="76">
        <f t="shared" si="55"/>
        <v>4729.0316666666658</v>
      </c>
      <c r="AC119" s="76">
        <f t="shared" si="56"/>
        <v>0</v>
      </c>
      <c r="AD119" s="76">
        <f t="shared" si="57"/>
        <v>0</v>
      </c>
      <c r="AE119" s="76">
        <f t="shared" si="58"/>
        <v>4729.0316666666658</v>
      </c>
      <c r="AF119" s="76">
        <f t="shared" si="59"/>
        <v>1182.2579166666665</v>
      </c>
      <c r="AG119" s="101">
        <f t="shared" si="124"/>
        <v>591.12895833333323</v>
      </c>
      <c r="AH119" s="76">
        <f t="shared" si="125"/>
        <v>196.63333333333333</v>
      </c>
      <c r="AI119" s="76">
        <f t="shared" si="126"/>
        <v>6699.0518749999992</v>
      </c>
      <c r="AJ119" s="82"/>
      <c r="AK119" s="82"/>
      <c r="AL119" s="82"/>
      <c r="AM119" s="83"/>
      <c r="AN119" s="78">
        <f t="shared" si="127"/>
        <v>0</v>
      </c>
      <c r="AO119" s="83"/>
      <c r="AP119" s="78">
        <f t="shared" si="128"/>
        <v>0</v>
      </c>
      <c r="AQ119" s="78"/>
      <c r="AR119" s="78">
        <f t="shared" si="146"/>
        <v>0</v>
      </c>
      <c r="AS119" s="83"/>
      <c r="AT119" s="78">
        <f t="shared" si="130"/>
        <v>0</v>
      </c>
      <c r="AU119" s="78"/>
      <c r="AV119" s="78">
        <f t="shared" si="131"/>
        <v>0</v>
      </c>
      <c r="AW119" s="77">
        <f t="shared" si="139"/>
        <v>0</v>
      </c>
      <c r="AX119" s="78">
        <f t="shared" si="139"/>
        <v>0</v>
      </c>
      <c r="AY119" s="77">
        <f t="shared" si="140"/>
        <v>0</v>
      </c>
      <c r="AZ119" s="78">
        <f t="shared" si="140"/>
        <v>0</v>
      </c>
      <c r="BA119" s="84"/>
      <c r="BB119" s="85"/>
      <c r="BC119" s="85"/>
      <c r="BD119" s="85"/>
      <c r="BE119" s="78">
        <f t="shared" si="132"/>
        <v>0</v>
      </c>
      <c r="BF119" s="70"/>
      <c r="BG119" s="70"/>
      <c r="BH119" s="70"/>
      <c r="BI119" s="76">
        <f t="shared" si="66"/>
        <v>0</v>
      </c>
      <c r="BJ119" s="76">
        <f t="shared" si="133"/>
        <v>1</v>
      </c>
      <c r="BK119" s="76">
        <f t="shared" si="134"/>
        <v>1773.3868749999997</v>
      </c>
      <c r="BL119" s="76"/>
      <c r="BM119" s="76"/>
      <c r="BN119" s="101">
        <f t="shared" si="136"/>
        <v>1</v>
      </c>
      <c r="BO119" s="76">
        <f t="shared" si="148"/>
        <v>1773.3868749999997</v>
      </c>
      <c r="BP119" s="76"/>
      <c r="BQ119" s="101">
        <f t="shared" si="137"/>
        <v>0</v>
      </c>
      <c r="BR119" s="76">
        <f t="shared" si="138"/>
        <v>3546.7737499999994</v>
      </c>
      <c r="BS119" s="76">
        <f t="shared" si="71"/>
        <v>5516.7939583333318</v>
      </c>
      <c r="BT119" s="76">
        <f t="shared" si="72"/>
        <v>1773.3868749999997</v>
      </c>
      <c r="BU119" s="76">
        <f t="shared" si="73"/>
        <v>2955.6447916666662</v>
      </c>
      <c r="BV119" s="76">
        <f t="shared" si="74"/>
        <v>10245.825624999998</v>
      </c>
      <c r="BW119" s="173">
        <f t="shared" si="75"/>
        <v>122949.90749999997</v>
      </c>
      <c r="BX119" s="3" t="s">
        <v>271</v>
      </c>
    </row>
    <row r="120" spans="1:77" s="3" customFormat="1" ht="14.25" customHeight="1" x14ac:dyDescent="0.3">
      <c r="A120" s="243">
        <v>22</v>
      </c>
      <c r="B120" s="48" t="s">
        <v>117</v>
      </c>
      <c r="C120" s="69" t="s">
        <v>449</v>
      </c>
      <c r="D120" s="43" t="s">
        <v>61</v>
      </c>
      <c r="E120" s="93" t="s">
        <v>164</v>
      </c>
      <c r="F120" s="86">
        <v>90</v>
      </c>
      <c r="G120" s="87">
        <v>43462</v>
      </c>
      <c r="H120" s="87">
        <v>45288</v>
      </c>
      <c r="I120" s="86" t="s">
        <v>185</v>
      </c>
      <c r="J120" s="43">
        <v>1</v>
      </c>
      <c r="K120" s="43" t="s">
        <v>72</v>
      </c>
      <c r="L120" s="89">
        <v>16.05</v>
      </c>
      <c r="M120" s="43">
        <v>5.03</v>
      </c>
      <c r="N120" s="108">
        <v>17697</v>
      </c>
      <c r="O120" s="76">
        <f t="shared" si="122"/>
        <v>89015.91</v>
      </c>
      <c r="P120" s="43"/>
      <c r="Q120" s="43"/>
      <c r="R120" s="43"/>
      <c r="S120" s="43">
        <v>1</v>
      </c>
      <c r="T120" s="254"/>
      <c r="U120" s="43"/>
      <c r="V120" s="70">
        <f t="shared" si="141"/>
        <v>1</v>
      </c>
      <c r="W120" s="70">
        <f t="shared" si="147"/>
        <v>0</v>
      </c>
      <c r="X120" s="70">
        <f t="shared" si="147"/>
        <v>0</v>
      </c>
      <c r="Y120" s="76">
        <f t="shared" si="52"/>
        <v>0</v>
      </c>
      <c r="Z120" s="76">
        <f t="shared" si="53"/>
        <v>0</v>
      </c>
      <c r="AA120" s="76">
        <f t="shared" si="54"/>
        <v>0</v>
      </c>
      <c r="AB120" s="76">
        <f t="shared" si="55"/>
        <v>4945.3283333333338</v>
      </c>
      <c r="AC120" s="76">
        <f t="shared" si="56"/>
        <v>0</v>
      </c>
      <c r="AD120" s="76">
        <f t="shared" si="57"/>
        <v>0</v>
      </c>
      <c r="AE120" s="76">
        <f t="shared" si="58"/>
        <v>4945.3283333333338</v>
      </c>
      <c r="AF120" s="76">
        <f t="shared" si="59"/>
        <v>1236.3320833333335</v>
      </c>
      <c r="AG120" s="101">
        <f t="shared" si="124"/>
        <v>618.16604166666684</v>
      </c>
      <c r="AH120" s="76">
        <f t="shared" si="125"/>
        <v>196.63333333333333</v>
      </c>
      <c r="AI120" s="76">
        <f t="shared" si="126"/>
        <v>6996.459791666668</v>
      </c>
      <c r="AJ120" s="100"/>
      <c r="AK120" s="100"/>
      <c r="AL120" s="100"/>
      <c r="AM120" s="99"/>
      <c r="AN120" s="78">
        <f t="shared" si="127"/>
        <v>0</v>
      </c>
      <c r="AO120" s="99"/>
      <c r="AP120" s="78">
        <f t="shared" si="128"/>
        <v>0</v>
      </c>
      <c r="AQ120" s="78">
        <f t="shared" ref="AQ120:AQ123" si="149">AM120+AO120</f>
        <v>0</v>
      </c>
      <c r="AR120" s="78">
        <f t="shared" si="146"/>
        <v>0</v>
      </c>
      <c r="AS120" s="99"/>
      <c r="AT120" s="78">
        <f t="shared" si="130"/>
        <v>0</v>
      </c>
      <c r="AU120" s="99"/>
      <c r="AV120" s="78">
        <f t="shared" si="131"/>
        <v>0</v>
      </c>
      <c r="AW120" s="77">
        <f t="shared" si="139"/>
        <v>0</v>
      </c>
      <c r="AX120" s="78">
        <f t="shared" si="139"/>
        <v>0</v>
      </c>
      <c r="AY120" s="77">
        <f t="shared" si="140"/>
        <v>0</v>
      </c>
      <c r="AZ120" s="78">
        <f t="shared" si="140"/>
        <v>0</v>
      </c>
      <c r="BA120" s="100"/>
      <c r="BB120" s="177"/>
      <c r="BC120" s="177"/>
      <c r="BD120" s="177"/>
      <c r="BE120" s="78">
        <f t="shared" si="132"/>
        <v>0</v>
      </c>
      <c r="BF120" s="43"/>
      <c r="BG120" s="43"/>
      <c r="BH120" s="43"/>
      <c r="BI120" s="76">
        <f t="shared" si="66"/>
        <v>0</v>
      </c>
      <c r="BJ120" s="76">
        <f t="shared" si="133"/>
        <v>1</v>
      </c>
      <c r="BK120" s="76">
        <f t="shared" si="134"/>
        <v>1854.4981250000001</v>
      </c>
      <c r="BL120" s="101"/>
      <c r="BM120" s="101">
        <f>(O120/18*BL120)*30%</f>
        <v>0</v>
      </c>
      <c r="BN120" s="101">
        <f t="shared" si="136"/>
        <v>1</v>
      </c>
      <c r="BO120" s="76">
        <f>(AE120+AF120)*35%</f>
        <v>2163.5811458333333</v>
      </c>
      <c r="BP120" s="76"/>
      <c r="BQ120" s="101">
        <f t="shared" si="137"/>
        <v>0</v>
      </c>
      <c r="BR120" s="76">
        <f t="shared" si="138"/>
        <v>4018.0792708333333</v>
      </c>
      <c r="BS120" s="76">
        <f t="shared" si="71"/>
        <v>5760.1277083333334</v>
      </c>
      <c r="BT120" s="76">
        <f t="shared" si="72"/>
        <v>1854.4981250000001</v>
      </c>
      <c r="BU120" s="76">
        <f t="shared" si="73"/>
        <v>3399.9132291666665</v>
      </c>
      <c r="BV120" s="76">
        <f t="shared" si="74"/>
        <v>11014.539062500002</v>
      </c>
      <c r="BW120" s="173">
        <f t="shared" si="75"/>
        <v>132174.46875000003</v>
      </c>
      <c r="BX120" s="3" t="s">
        <v>265</v>
      </c>
    </row>
    <row r="121" spans="1:77" s="3" customFormat="1" ht="14.25" customHeight="1" x14ac:dyDescent="0.3">
      <c r="A121" s="243">
        <v>23</v>
      </c>
      <c r="B121" s="48" t="s">
        <v>117</v>
      </c>
      <c r="C121" s="69" t="s">
        <v>448</v>
      </c>
      <c r="D121" s="43" t="s">
        <v>61</v>
      </c>
      <c r="E121" s="93" t="s">
        <v>164</v>
      </c>
      <c r="F121" s="86">
        <v>90</v>
      </c>
      <c r="G121" s="87">
        <v>43462</v>
      </c>
      <c r="H121" s="87">
        <v>45288</v>
      </c>
      <c r="I121" s="86" t="s">
        <v>185</v>
      </c>
      <c r="J121" s="43">
        <v>1</v>
      </c>
      <c r="K121" s="43" t="s">
        <v>72</v>
      </c>
      <c r="L121" s="89">
        <v>16.05</v>
      </c>
      <c r="M121" s="43">
        <v>5.03</v>
      </c>
      <c r="N121" s="108">
        <v>17697</v>
      </c>
      <c r="O121" s="76">
        <f t="shared" si="122"/>
        <v>89015.91</v>
      </c>
      <c r="P121" s="43"/>
      <c r="Q121" s="43"/>
      <c r="R121" s="43"/>
      <c r="S121" s="43">
        <v>1</v>
      </c>
      <c r="T121" s="254"/>
      <c r="U121" s="43"/>
      <c r="V121" s="70">
        <f t="shared" si="141"/>
        <v>1</v>
      </c>
      <c r="W121" s="70">
        <f t="shared" si="147"/>
        <v>0</v>
      </c>
      <c r="X121" s="70">
        <f t="shared" si="147"/>
        <v>0</v>
      </c>
      <c r="Y121" s="76">
        <f t="shared" si="52"/>
        <v>0</v>
      </c>
      <c r="Z121" s="76">
        <f t="shared" si="53"/>
        <v>0</v>
      </c>
      <c r="AA121" s="76">
        <f t="shared" si="54"/>
        <v>0</v>
      </c>
      <c r="AB121" s="76">
        <f t="shared" si="55"/>
        <v>4945.3283333333338</v>
      </c>
      <c r="AC121" s="76">
        <f t="shared" si="56"/>
        <v>0</v>
      </c>
      <c r="AD121" s="76">
        <f t="shared" si="57"/>
        <v>0</v>
      </c>
      <c r="AE121" s="76">
        <f t="shared" si="58"/>
        <v>4945.3283333333338</v>
      </c>
      <c r="AF121" s="76">
        <f t="shared" si="59"/>
        <v>1236.3320833333335</v>
      </c>
      <c r="AG121" s="101">
        <f t="shared" si="124"/>
        <v>618.16604166666684</v>
      </c>
      <c r="AH121" s="76">
        <f t="shared" si="125"/>
        <v>196.63333333333333</v>
      </c>
      <c r="AI121" s="76">
        <f t="shared" si="126"/>
        <v>6996.459791666668</v>
      </c>
      <c r="AJ121" s="100"/>
      <c r="AK121" s="100"/>
      <c r="AL121" s="100"/>
      <c r="AM121" s="99"/>
      <c r="AN121" s="78">
        <f t="shared" si="127"/>
        <v>0</v>
      </c>
      <c r="AO121" s="99"/>
      <c r="AP121" s="78">
        <f t="shared" si="128"/>
        <v>0</v>
      </c>
      <c r="AQ121" s="78">
        <f t="shared" si="149"/>
        <v>0</v>
      </c>
      <c r="AR121" s="78">
        <f t="shared" si="146"/>
        <v>0</v>
      </c>
      <c r="AS121" s="99"/>
      <c r="AT121" s="78">
        <f t="shared" si="130"/>
        <v>0</v>
      </c>
      <c r="AU121" s="99"/>
      <c r="AV121" s="78">
        <f t="shared" si="131"/>
        <v>0</v>
      </c>
      <c r="AW121" s="77">
        <f t="shared" si="139"/>
        <v>0</v>
      </c>
      <c r="AX121" s="78">
        <f t="shared" si="139"/>
        <v>0</v>
      </c>
      <c r="AY121" s="77">
        <f t="shared" si="140"/>
        <v>0</v>
      </c>
      <c r="AZ121" s="78">
        <f t="shared" si="140"/>
        <v>0</v>
      </c>
      <c r="BA121" s="100"/>
      <c r="BB121" s="177"/>
      <c r="BC121" s="177"/>
      <c r="BD121" s="177"/>
      <c r="BE121" s="78">
        <f t="shared" si="132"/>
        <v>0</v>
      </c>
      <c r="BF121" s="43"/>
      <c r="BG121" s="43"/>
      <c r="BH121" s="43"/>
      <c r="BI121" s="76">
        <f t="shared" si="66"/>
        <v>0</v>
      </c>
      <c r="BJ121" s="76">
        <f t="shared" si="133"/>
        <v>1</v>
      </c>
      <c r="BK121" s="76">
        <f t="shared" si="134"/>
        <v>1854.4981250000001</v>
      </c>
      <c r="BL121" s="101"/>
      <c r="BM121" s="101">
        <f>(O121/18*BL121)*30%</f>
        <v>0</v>
      </c>
      <c r="BN121" s="101">
        <f t="shared" si="136"/>
        <v>1</v>
      </c>
      <c r="BO121" s="76">
        <f t="shared" ref="BO121:BO122" si="150">(AE121+AF121)*35%</f>
        <v>2163.5811458333333</v>
      </c>
      <c r="BP121" s="76"/>
      <c r="BQ121" s="101">
        <f t="shared" si="137"/>
        <v>0</v>
      </c>
      <c r="BR121" s="76">
        <f t="shared" si="138"/>
        <v>4018.0792708333333</v>
      </c>
      <c r="BS121" s="76">
        <f t="shared" si="71"/>
        <v>5760.1277083333334</v>
      </c>
      <c r="BT121" s="76">
        <f t="shared" si="72"/>
        <v>1854.4981250000001</v>
      </c>
      <c r="BU121" s="76">
        <f t="shared" si="73"/>
        <v>3399.9132291666665</v>
      </c>
      <c r="BV121" s="76">
        <f t="shared" si="74"/>
        <v>11014.539062500002</v>
      </c>
      <c r="BW121" s="173">
        <f t="shared" si="75"/>
        <v>132174.46875000003</v>
      </c>
      <c r="BX121" s="3" t="s">
        <v>265</v>
      </c>
    </row>
    <row r="122" spans="1:77" s="3" customFormat="1" ht="14.25" customHeight="1" x14ac:dyDescent="0.3">
      <c r="A122" s="243">
        <v>24</v>
      </c>
      <c r="B122" s="48" t="s">
        <v>117</v>
      </c>
      <c r="C122" s="69" t="s">
        <v>444</v>
      </c>
      <c r="D122" s="43" t="s">
        <v>61</v>
      </c>
      <c r="E122" s="93" t="s">
        <v>164</v>
      </c>
      <c r="F122" s="86">
        <v>90</v>
      </c>
      <c r="G122" s="87">
        <v>43462</v>
      </c>
      <c r="H122" s="87">
        <v>45288</v>
      </c>
      <c r="I122" s="86" t="s">
        <v>185</v>
      </c>
      <c r="J122" s="43">
        <v>1</v>
      </c>
      <c r="K122" s="43" t="s">
        <v>72</v>
      </c>
      <c r="L122" s="89">
        <v>16.05</v>
      </c>
      <c r="M122" s="43">
        <v>5.03</v>
      </c>
      <c r="N122" s="108">
        <v>17697</v>
      </c>
      <c r="O122" s="76">
        <f t="shared" si="122"/>
        <v>89015.91</v>
      </c>
      <c r="P122" s="43"/>
      <c r="Q122" s="43"/>
      <c r="R122" s="43"/>
      <c r="S122" s="43">
        <v>1</v>
      </c>
      <c r="T122" s="254"/>
      <c r="U122" s="43"/>
      <c r="V122" s="70">
        <f t="shared" si="141"/>
        <v>1</v>
      </c>
      <c r="W122" s="70">
        <f t="shared" si="147"/>
        <v>0</v>
      </c>
      <c r="X122" s="70">
        <f t="shared" si="147"/>
        <v>0</v>
      </c>
      <c r="Y122" s="76">
        <f t="shared" si="52"/>
        <v>0</v>
      </c>
      <c r="Z122" s="76">
        <f t="shared" si="53"/>
        <v>0</v>
      </c>
      <c r="AA122" s="76">
        <f t="shared" si="54"/>
        <v>0</v>
      </c>
      <c r="AB122" s="76">
        <f t="shared" si="55"/>
        <v>4945.3283333333338</v>
      </c>
      <c r="AC122" s="76">
        <f t="shared" si="56"/>
        <v>0</v>
      </c>
      <c r="AD122" s="76">
        <f t="shared" si="57"/>
        <v>0</v>
      </c>
      <c r="AE122" s="76">
        <f t="shared" si="58"/>
        <v>4945.3283333333338</v>
      </c>
      <c r="AF122" s="76">
        <f t="shared" si="59"/>
        <v>1236.3320833333335</v>
      </c>
      <c r="AG122" s="101">
        <f t="shared" si="124"/>
        <v>618.16604166666684</v>
      </c>
      <c r="AH122" s="76">
        <f t="shared" si="125"/>
        <v>196.63333333333333</v>
      </c>
      <c r="AI122" s="76">
        <f t="shared" si="126"/>
        <v>6996.459791666668</v>
      </c>
      <c r="AJ122" s="100"/>
      <c r="AK122" s="100"/>
      <c r="AL122" s="100"/>
      <c r="AM122" s="99"/>
      <c r="AN122" s="78">
        <f t="shared" si="127"/>
        <v>0</v>
      </c>
      <c r="AO122" s="99"/>
      <c r="AP122" s="78">
        <f t="shared" si="128"/>
        <v>0</v>
      </c>
      <c r="AQ122" s="78">
        <f t="shared" si="149"/>
        <v>0</v>
      </c>
      <c r="AR122" s="78">
        <f t="shared" si="146"/>
        <v>0</v>
      </c>
      <c r="AS122" s="99"/>
      <c r="AT122" s="78">
        <f t="shared" si="130"/>
        <v>0</v>
      </c>
      <c r="AU122" s="99"/>
      <c r="AV122" s="78">
        <f t="shared" si="131"/>
        <v>0</v>
      </c>
      <c r="AW122" s="77">
        <f t="shared" si="139"/>
        <v>0</v>
      </c>
      <c r="AX122" s="78">
        <f t="shared" si="139"/>
        <v>0</v>
      </c>
      <c r="AY122" s="77">
        <f t="shared" si="140"/>
        <v>0</v>
      </c>
      <c r="AZ122" s="78">
        <f t="shared" si="140"/>
        <v>0</v>
      </c>
      <c r="BA122" s="100"/>
      <c r="BB122" s="177"/>
      <c r="BC122" s="177"/>
      <c r="BD122" s="177"/>
      <c r="BE122" s="78">
        <f t="shared" si="132"/>
        <v>0</v>
      </c>
      <c r="BF122" s="43"/>
      <c r="BG122" s="43"/>
      <c r="BH122" s="43"/>
      <c r="BI122" s="76">
        <f t="shared" si="66"/>
        <v>0</v>
      </c>
      <c r="BJ122" s="76">
        <f t="shared" si="133"/>
        <v>1</v>
      </c>
      <c r="BK122" s="76">
        <f t="shared" si="134"/>
        <v>1854.4981250000001</v>
      </c>
      <c r="BL122" s="101"/>
      <c r="BM122" s="101">
        <f>(O122/18*BL122)*30%</f>
        <v>0</v>
      </c>
      <c r="BN122" s="101">
        <f t="shared" si="136"/>
        <v>1</v>
      </c>
      <c r="BO122" s="76">
        <f t="shared" si="150"/>
        <v>2163.5811458333333</v>
      </c>
      <c r="BP122" s="76"/>
      <c r="BQ122" s="101">
        <f t="shared" si="137"/>
        <v>0</v>
      </c>
      <c r="BR122" s="76">
        <f t="shared" si="138"/>
        <v>4018.0792708333333</v>
      </c>
      <c r="BS122" s="76">
        <f t="shared" si="71"/>
        <v>5760.1277083333334</v>
      </c>
      <c r="BT122" s="76">
        <f t="shared" si="72"/>
        <v>1854.4981250000001</v>
      </c>
      <c r="BU122" s="76">
        <f t="shared" si="73"/>
        <v>3399.9132291666665</v>
      </c>
      <c r="BV122" s="76">
        <f t="shared" si="74"/>
        <v>11014.539062500002</v>
      </c>
      <c r="BW122" s="173">
        <f t="shared" si="75"/>
        <v>132174.46875000003</v>
      </c>
      <c r="BX122" s="3" t="s">
        <v>265</v>
      </c>
    </row>
    <row r="123" spans="1:77" s="2" customFormat="1" ht="14.25" customHeight="1" x14ac:dyDescent="0.3">
      <c r="A123" s="243">
        <v>25</v>
      </c>
      <c r="B123" s="48" t="s">
        <v>279</v>
      </c>
      <c r="C123" s="109" t="s">
        <v>398</v>
      </c>
      <c r="D123" s="43" t="s">
        <v>61</v>
      </c>
      <c r="E123" s="144" t="s">
        <v>365</v>
      </c>
      <c r="F123" s="86"/>
      <c r="G123" s="87"/>
      <c r="H123" s="104"/>
      <c r="I123" s="86"/>
      <c r="J123" s="43" t="s">
        <v>65</v>
      </c>
      <c r="K123" s="43" t="s">
        <v>62</v>
      </c>
      <c r="L123" s="89">
        <v>14.01</v>
      </c>
      <c r="M123" s="43">
        <v>4.49</v>
      </c>
      <c r="N123" s="108">
        <v>17697</v>
      </c>
      <c r="O123" s="76">
        <f t="shared" si="122"/>
        <v>79459.53</v>
      </c>
      <c r="P123" s="43"/>
      <c r="Q123" s="43"/>
      <c r="R123" s="43">
        <v>2</v>
      </c>
      <c r="S123" s="43"/>
      <c r="T123" s="43"/>
      <c r="U123" s="43"/>
      <c r="V123" s="70">
        <f t="shared" si="141"/>
        <v>0</v>
      </c>
      <c r="W123" s="70">
        <f t="shared" si="147"/>
        <v>0</v>
      </c>
      <c r="X123" s="70">
        <f t="shared" si="147"/>
        <v>2</v>
      </c>
      <c r="Y123" s="76">
        <f t="shared" si="52"/>
        <v>0</v>
      </c>
      <c r="Z123" s="76">
        <f t="shared" si="53"/>
        <v>0</v>
      </c>
      <c r="AA123" s="76">
        <v>0</v>
      </c>
      <c r="AB123" s="76">
        <f t="shared" si="55"/>
        <v>0</v>
      </c>
      <c r="AC123" s="76">
        <f t="shared" si="56"/>
        <v>0</v>
      </c>
      <c r="AD123" s="76">
        <f t="shared" si="57"/>
        <v>0</v>
      </c>
      <c r="AE123" s="76">
        <f t="shared" si="58"/>
        <v>0</v>
      </c>
      <c r="AF123" s="76">
        <f t="shared" si="59"/>
        <v>0</v>
      </c>
      <c r="AG123" s="101">
        <f t="shared" si="124"/>
        <v>0</v>
      </c>
      <c r="AH123" s="76">
        <f t="shared" si="125"/>
        <v>0</v>
      </c>
      <c r="AI123" s="76">
        <f t="shared" si="126"/>
        <v>0</v>
      </c>
      <c r="AJ123" s="100"/>
      <c r="AK123" s="100"/>
      <c r="AL123" s="100"/>
      <c r="AM123" s="99"/>
      <c r="AN123" s="78">
        <f t="shared" si="127"/>
        <v>0</v>
      </c>
      <c r="AO123" s="99"/>
      <c r="AP123" s="78">
        <f t="shared" si="128"/>
        <v>0</v>
      </c>
      <c r="AQ123" s="78">
        <f t="shared" si="149"/>
        <v>0</v>
      </c>
      <c r="AR123" s="78">
        <f t="shared" si="146"/>
        <v>0</v>
      </c>
      <c r="AS123" s="99"/>
      <c r="AT123" s="78">
        <f t="shared" si="130"/>
        <v>0</v>
      </c>
      <c r="AU123" s="99"/>
      <c r="AV123" s="78">
        <f t="shared" si="131"/>
        <v>0</v>
      </c>
      <c r="AW123" s="77">
        <f t="shared" si="139"/>
        <v>0</v>
      </c>
      <c r="AX123" s="78">
        <f t="shared" si="139"/>
        <v>0</v>
      </c>
      <c r="AY123" s="77">
        <f t="shared" si="140"/>
        <v>0</v>
      </c>
      <c r="AZ123" s="78">
        <f t="shared" si="140"/>
        <v>0</v>
      </c>
      <c r="BA123" s="100"/>
      <c r="BB123" s="177"/>
      <c r="BC123" s="177"/>
      <c r="BD123" s="177"/>
      <c r="BE123" s="78">
        <f t="shared" si="132"/>
        <v>0</v>
      </c>
      <c r="BF123" s="43"/>
      <c r="BG123" s="43"/>
      <c r="BH123" s="43"/>
      <c r="BI123" s="76">
        <f t="shared" si="66"/>
        <v>0</v>
      </c>
      <c r="BJ123" s="76">
        <v>0</v>
      </c>
      <c r="BK123" s="76">
        <f t="shared" si="134"/>
        <v>0</v>
      </c>
      <c r="BL123" s="101"/>
      <c r="BM123" s="101">
        <f>(O123/18*BL123)*30%</f>
        <v>0</v>
      </c>
      <c r="BN123" s="101"/>
      <c r="BO123" s="76"/>
      <c r="BP123" s="101"/>
      <c r="BQ123" s="101">
        <f t="shared" si="137"/>
        <v>0</v>
      </c>
      <c r="BR123" s="76">
        <f t="shared" si="138"/>
        <v>0</v>
      </c>
      <c r="BS123" s="76">
        <f t="shared" si="71"/>
        <v>0</v>
      </c>
      <c r="BT123" s="76">
        <f t="shared" si="72"/>
        <v>0</v>
      </c>
      <c r="BU123" s="76">
        <f t="shared" si="73"/>
        <v>0</v>
      </c>
      <c r="BV123" s="76">
        <f t="shared" si="74"/>
        <v>0</v>
      </c>
      <c r="BW123" s="173">
        <f t="shared" si="75"/>
        <v>0</v>
      </c>
      <c r="BY123" s="131"/>
    </row>
    <row r="124" spans="1:77" s="11" customFormat="1" ht="14.25" customHeight="1" x14ac:dyDescent="0.3">
      <c r="A124" s="243">
        <v>26</v>
      </c>
      <c r="B124" s="69" t="s">
        <v>311</v>
      </c>
      <c r="C124" s="69" t="s">
        <v>316</v>
      </c>
      <c r="D124" s="70" t="s">
        <v>61</v>
      </c>
      <c r="E124" s="71" t="s">
        <v>332</v>
      </c>
      <c r="F124" s="86">
        <v>89</v>
      </c>
      <c r="G124" s="87">
        <v>43462</v>
      </c>
      <c r="H124" s="87">
        <v>45288</v>
      </c>
      <c r="I124" s="86" t="s">
        <v>185</v>
      </c>
      <c r="J124" s="43">
        <v>1</v>
      </c>
      <c r="K124" s="70" t="s">
        <v>72</v>
      </c>
      <c r="L124" s="74">
        <v>16.03</v>
      </c>
      <c r="M124" s="70">
        <v>5.03</v>
      </c>
      <c r="N124" s="108">
        <v>17697</v>
      </c>
      <c r="O124" s="76">
        <f t="shared" si="122"/>
        <v>89015.91</v>
      </c>
      <c r="P124" s="70"/>
      <c r="Q124" s="70"/>
      <c r="R124" s="70"/>
      <c r="S124" s="70">
        <v>1</v>
      </c>
      <c r="T124" s="255"/>
      <c r="U124" s="70"/>
      <c r="V124" s="70">
        <f t="shared" si="141"/>
        <v>1</v>
      </c>
      <c r="W124" s="70">
        <f t="shared" si="147"/>
        <v>0</v>
      </c>
      <c r="X124" s="70">
        <f t="shared" si="147"/>
        <v>0</v>
      </c>
      <c r="Y124" s="76">
        <f t="shared" si="52"/>
        <v>0</v>
      </c>
      <c r="Z124" s="76">
        <f t="shared" si="53"/>
        <v>0</v>
      </c>
      <c r="AA124" s="76">
        <f t="shared" si="54"/>
        <v>0</v>
      </c>
      <c r="AB124" s="76">
        <f t="shared" si="55"/>
        <v>4945.3283333333338</v>
      </c>
      <c r="AC124" s="76">
        <f t="shared" si="56"/>
        <v>0</v>
      </c>
      <c r="AD124" s="76">
        <f t="shared" si="57"/>
        <v>0</v>
      </c>
      <c r="AE124" s="76">
        <f t="shared" si="58"/>
        <v>4945.3283333333338</v>
      </c>
      <c r="AF124" s="76">
        <f t="shared" si="59"/>
        <v>1236.3320833333335</v>
      </c>
      <c r="AG124" s="101">
        <f t="shared" si="124"/>
        <v>618.16604166666684</v>
      </c>
      <c r="AH124" s="76">
        <f t="shared" si="125"/>
        <v>196.63333333333333</v>
      </c>
      <c r="AI124" s="76">
        <f t="shared" si="126"/>
        <v>6996.459791666668</v>
      </c>
      <c r="AJ124" s="84"/>
      <c r="AK124" s="84"/>
      <c r="AL124" s="84"/>
      <c r="AM124" s="83"/>
      <c r="AN124" s="78">
        <f t="shared" si="127"/>
        <v>0</v>
      </c>
      <c r="AO124" s="83"/>
      <c r="AP124" s="78">
        <f t="shared" si="128"/>
        <v>0</v>
      </c>
      <c r="AQ124" s="78"/>
      <c r="AR124" s="78">
        <f t="shared" si="146"/>
        <v>0</v>
      </c>
      <c r="AS124" s="83"/>
      <c r="AT124" s="78">
        <f t="shared" si="130"/>
        <v>0</v>
      </c>
      <c r="AU124" s="78"/>
      <c r="AV124" s="78">
        <f t="shared" si="131"/>
        <v>0</v>
      </c>
      <c r="AW124" s="77">
        <f t="shared" si="139"/>
        <v>0</v>
      </c>
      <c r="AX124" s="78">
        <f t="shared" si="139"/>
        <v>0</v>
      </c>
      <c r="AY124" s="77">
        <f t="shared" si="140"/>
        <v>0</v>
      </c>
      <c r="AZ124" s="78">
        <f t="shared" si="140"/>
        <v>0</v>
      </c>
      <c r="BA124" s="84"/>
      <c r="BB124" s="84"/>
      <c r="BC124" s="84"/>
      <c r="BD124" s="84"/>
      <c r="BE124" s="78">
        <f t="shared" si="132"/>
        <v>0</v>
      </c>
      <c r="BF124" s="70"/>
      <c r="BG124" s="70"/>
      <c r="BH124" s="70"/>
      <c r="BI124" s="76">
        <f t="shared" si="66"/>
        <v>0</v>
      </c>
      <c r="BJ124" s="76">
        <f t="shared" si="133"/>
        <v>1</v>
      </c>
      <c r="BK124" s="76">
        <f t="shared" si="134"/>
        <v>1854.4981250000001</v>
      </c>
      <c r="BL124" s="76"/>
      <c r="BM124" s="76"/>
      <c r="BN124" s="101">
        <f t="shared" si="136"/>
        <v>1</v>
      </c>
      <c r="BO124" s="76">
        <f>(AE124+AF124)*35%</f>
        <v>2163.5811458333333</v>
      </c>
      <c r="BP124" s="76"/>
      <c r="BQ124" s="101">
        <f t="shared" si="137"/>
        <v>0</v>
      </c>
      <c r="BR124" s="76">
        <f t="shared" si="138"/>
        <v>4018.0792708333333</v>
      </c>
      <c r="BS124" s="76">
        <f t="shared" si="71"/>
        <v>5760.1277083333334</v>
      </c>
      <c r="BT124" s="76">
        <f t="shared" si="72"/>
        <v>1854.4981250000001</v>
      </c>
      <c r="BU124" s="76">
        <f t="shared" si="73"/>
        <v>3399.9132291666665</v>
      </c>
      <c r="BV124" s="76">
        <f t="shared" si="74"/>
        <v>11014.539062500002</v>
      </c>
      <c r="BW124" s="173">
        <f t="shared" si="75"/>
        <v>132174.46875000003</v>
      </c>
      <c r="BX124" s="11" t="s">
        <v>265</v>
      </c>
    </row>
    <row r="125" spans="1:77" s="11" customFormat="1" ht="14.25" customHeight="1" x14ac:dyDescent="0.3">
      <c r="A125" s="243">
        <v>27</v>
      </c>
      <c r="B125" s="69" t="s">
        <v>311</v>
      </c>
      <c r="C125" s="69" t="s">
        <v>448</v>
      </c>
      <c r="D125" s="70" t="s">
        <v>61</v>
      </c>
      <c r="E125" s="71" t="s">
        <v>332</v>
      </c>
      <c r="F125" s="86">
        <v>89</v>
      </c>
      <c r="G125" s="87">
        <v>43462</v>
      </c>
      <c r="H125" s="87">
        <v>45288</v>
      </c>
      <c r="I125" s="86" t="s">
        <v>185</v>
      </c>
      <c r="J125" s="43">
        <v>1</v>
      </c>
      <c r="K125" s="70" t="s">
        <v>72</v>
      </c>
      <c r="L125" s="74">
        <v>16.03</v>
      </c>
      <c r="M125" s="70">
        <v>5.03</v>
      </c>
      <c r="N125" s="108">
        <v>17697</v>
      </c>
      <c r="O125" s="76">
        <f t="shared" si="122"/>
        <v>89015.91</v>
      </c>
      <c r="P125" s="70"/>
      <c r="Q125" s="70"/>
      <c r="R125" s="70"/>
      <c r="S125" s="70">
        <v>1</v>
      </c>
      <c r="T125" s="255"/>
      <c r="U125" s="70"/>
      <c r="V125" s="70">
        <f t="shared" si="141"/>
        <v>1</v>
      </c>
      <c r="W125" s="70">
        <f t="shared" si="147"/>
        <v>0</v>
      </c>
      <c r="X125" s="70">
        <f t="shared" si="147"/>
        <v>0</v>
      </c>
      <c r="Y125" s="76">
        <f t="shared" si="52"/>
        <v>0</v>
      </c>
      <c r="Z125" s="76">
        <f t="shared" si="53"/>
        <v>0</v>
      </c>
      <c r="AA125" s="76">
        <f t="shared" si="54"/>
        <v>0</v>
      </c>
      <c r="AB125" s="76">
        <f t="shared" si="55"/>
        <v>4945.3283333333338</v>
      </c>
      <c r="AC125" s="76">
        <f t="shared" si="56"/>
        <v>0</v>
      </c>
      <c r="AD125" s="76">
        <f t="shared" si="57"/>
        <v>0</v>
      </c>
      <c r="AE125" s="76">
        <f t="shared" si="58"/>
        <v>4945.3283333333338</v>
      </c>
      <c r="AF125" s="76">
        <f t="shared" si="59"/>
        <v>1236.3320833333335</v>
      </c>
      <c r="AG125" s="101">
        <f t="shared" si="124"/>
        <v>618.16604166666684</v>
      </c>
      <c r="AH125" s="76">
        <f t="shared" si="125"/>
        <v>196.63333333333333</v>
      </c>
      <c r="AI125" s="76">
        <f t="shared" si="126"/>
        <v>6996.459791666668</v>
      </c>
      <c r="AJ125" s="84"/>
      <c r="AK125" s="84"/>
      <c r="AL125" s="84"/>
      <c r="AM125" s="83"/>
      <c r="AN125" s="78">
        <f t="shared" si="127"/>
        <v>0</v>
      </c>
      <c r="AO125" s="83"/>
      <c r="AP125" s="78">
        <f t="shared" si="128"/>
        <v>0</v>
      </c>
      <c r="AQ125" s="78"/>
      <c r="AR125" s="78">
        <f t="shared" si="146"/>
        <v>0</v>
      </c>
      <c r="AS125" s="83"/>
      <c r="AT125" s="78">
        <f t="shared" si="130"/>
        <v>0</v>
      </c>
      <c r="AU125" s="78"/>
      <c r="AV125" s="78">
        <f t="shared" si="131"/>
        <v>0</v>
      </c>
      <c r="AW125" s="77">
        <f t="shared" si="139"/>
        <v>0</v>
      </c>
      <c r="AX125" s="78">
        <f t="shared" si="139"/>
        <v>0</v>
      </c>
      <c r="AY125" s="77">
        <f t="shared" si="140"/>
        <v>0</v>
      </c>
      <c r="AZ125" s="78">
        <f t="shared" si="140"/>
        <v>0</v>
      </c>
      <c r="BA125" s="84"/>
      <c r="BB125" s="84"/>
      <c r="BC125" s="84"/>
      <c r="BD125" s="84"/>
      <c r="BE125" s="78">
        <f t="shared" si="132"/>
        <v>0</v>
      </c>
      <c r="BF125" s="70"/>
      <c r="BG125" s="70"/>
      <c r="BH125" s="70"/>
      <c r="BI125" s="76">
        <f t="shared" si="66"/>
        <v>0</v>
      </c>
      <c r="BJ125" s="76">
        <f t="shared" si="133"/>
        <v>1</v>
      </c>
      <c r="BK125" s="76">
        <f t="shared" si="134"/>
        <v>1854.4981250000001</v>
      </c>
      <c r="BL125" s="76"/>
      <c r="BM125" s="76"/>
      <c r="BN125" s="101">
        <f t="shared" si="136"/>
        <v>1</v>
      </c>
      <c r="BO125" s="76">
        <f t="shared" ref="BO125:BO127" si="151">(AE125+AF125)*35%</f>
        <v>2163.5811458333333</v>
      </c>
      <c r="BP125" s="76"/>
      <c r="BQ125" s="101">
        <f t="shared" si="137"/>
        <v>0</v>
      </c>
      <c r="BR125" s="76">
        <f t="shared" si="138"/>
        <v>4018.0792708333333</v>
      </c>
      <c r="BS125" s="76">
        <f t="shared" si="71"/>
        <v>5760.1277083333334</v>
      </c>
      <c r="BT125" s="76">
        <f t="shared" si="72"/>
        <v>1854.4981250000001</v>
      </c>
      <c r="BU125" s="76">
        <f t="shared" si="73"/>
        <v>3399.9132291666665</v>
      </c>
      <c r="BV125" s="76">
        <f t="shared" si="74"/>
        <v>11014.539062500002</v>
      </c>
      <c r="BW125" s="173">
        <f t="shared" si="75"/>
        <v>132174.46875000003</v>
      </c>
      <c r="BX125" s="11" t="s">
        <v>265</v>
      </c>
    </row>
    <row r="126" spans="1:77" s="3" customFormat="1" ht="14.25" customHeight="1" x14ac:dyDescent="0.3">
      <c r="A126" s="243">
        <v>28</v>
      </c>
      <c r="B126" s="48" t="s">
        <v>84</v>
      </c>
      <c r="C126" s="69" t="s">
        <v>449</v>
      </c>
      <c r="D126" s="43" t="s">
        <v>61</v>
      </c>
      <c r="E126" s="108" t="s">
        <v>303</v>
      </c>
      <c r="F126" s="48">
        <v>58</v>
      </c>
      <c r="G126" s="111">
        <v>42901</v>
      </c>
      <c r="H126" s="111">
        <v>44727</v>
      </c>
      <c r="I126" s="48" t="s">
        <v>185</v>
      </c>
      <c r="J126" s="43">
        <v>1</v>
      </c>
      <c r="K126" s="43" t="s">
        <v>72</v>
      </c>
      <c r="L126" s="89">
        <v>20.05</v>
      </c>
      <c r="M126" s="43">
        <v>5.12</v>
      </c>
      <c r="N126" s="108">
        <v>17697</v>
      </c>
      <c r="O126" s="76">
        <f t="shared" si="122"/>
        <v>90608.639999999999</v>
      </c>
      <c r="P126" s="43"/>
      <c r="Q126" s="43"/>
      <c r="R126" s="43"/>
      <c r="S126" s="43">
        <v>1</v>
      </c>
      <c r="T126" s="254"/>
      <c r="U126" s="43"/>
      <c r="V126" s="70">
        <f t="shared" si="141"/>
        <v>1</v>
      </c>
      <c r="W126" s="70">
        <f t="shared" si="147"/>
        <v>0</v>
      </c>
      <c r="X126" s="70">
        <f t="shared" si="147"/>
        <v>0</v>
      </c>
      <c r="Y126" s="76">
        <f t="shared" si="52"/>
        <v>0</v>
      </c>
      <c r="Z126" s="76">
        <f t="shared" si="53"/>
        <v>0</v>
      </c>
      <c r="AA126" s="76">
        <f t="shared" si="54"/>
        <v>0</v>
      </c>
      <c r="AB126" s="76">
        <f t="shared" si="55"/>
        <v>5033.8133333333335</v>
      </c>
      <c r="AC126" s="76">
        <f t="shared" si="56"/>
        <v>0</v>
      </c>
      <c r="AD126" s="76">
        <f t="shared" si="57"/>
        <v>0</v>
      </c>
      <c r="AE126" s="76">
        <f t="shared" si="58"/>
        <v>5033.8133333333335</v>
      </c>
      <c r="AF126" s="76">
        <f t="shared" si="59"/>
        <v>1258.4533333333334</v>
      </c>
      <c r="AG126" s="101">
        <f t="shared" si="124"/>
        <v>629.22666666666669</v>
      </c>
      <c r="AH126" s="76">
        <f t="shared" si="125"/>
        <v>196.63333333333333</v>
      </c>
      <c r="AI126" s="76">
        <f t="shared" si="126"/>
        <v>7118.126666666667</v>
      </c>
      <c r="AJ126" s="100"/>
      <c r="AK126" s="100"/>
      <c r="AL126" s="84"/>
      <c r="AM126" s="99"/>
      <c r="AN126" s="78">
        <f t="shared" si="127"/>
        <v>0</v>
      </c>
      <c r="AO126" s="99"/>
      <c r="AP126" s="78">
        <f t="shared" si="128"/>
        <v>0</v>
      </c>
      <c r="AQ126" s="78">
        <f t="shared" ref="AQ126:AR139" si="152">AM126+AO126</f>
        <v>0</v>
      </c>
      <c r="AR126" s="78">
        <f t="shared" si="146"/>
        <v>0</v>
      </c>
      <c r="AS126" s="99"/>
      <c r="AT126" s="78">
        <f t="shared" si="130"/>
        <v>0</v>
      </c>
      <c r="AU126" s="99"/>
      <c r="AV126" s="78">
        <f t="shared" si="131"/>
        <v>0</v>
      </c>
      <c r="AW126" s="77">
        <f t="shared" si="139"/>
        <v>0</v>
      </c>
      <c r="AX126" s="78">
        <f t="shared" si="139"/>
        <v>0</v>
      </c>
      <c r="AY126" s="77">
        <f t="shared" si="140"/>
        <v>0</v>
      </c>
      <c r="AZ126" s="78">
        <f t="shared" si="140"/>
        <v>0</v>
      </c>
      <c r="BA126" s="100"/>
      <c r="BB126" s="177"/>
      <c r="BC126" s="177"/>
      <c r="BD126" s="177"/>
      <c r="BE126" s="78">
        <f t="shared" si="132"/>
        <v>0</v>
      </c>
      <c r="BF126" s="43"/>
      <c r="BG126" s="43"/>
      <c r="BH126" s="43"/>
      <c r="BI126" s="76">
        <f t="shared" si="66"/>
        <v>0</v>
      </c>
      <c r="BJ126" s="76">
        <f t="shared" si="133"/>
        <v>1</v>
      </c>
      <c r="BK126" s="76">
        <f t="shared" si="134"/>
        <v>1887.6799999999998</v>
      </c>
      <c r="BL126" s="101"/>
      <c r="BM126" s="101">
        <f>(O126/18*BL126)*30%</f>
        <v>0</v>
      </c>
      <c r="BN126" s="101">
        <f t="shared" si="136"/>
        <v>1</v>
      </c>
      <c r="BO126" s="76">
        <f t="shared" si="151"/>
        <v>2202.2933333333331</v>
      </c>
      <c r="BP126" s="76"/>
      <c r="BQ126" s="101">
        <f t="shared" si="137"/>
        <v>0</v>
      </c>
      <c r="BR126" s="76">
        <f t="shared" si="138"/>
        <v>4089.9733333333329</v>
      </c>
      <c r="BS126" s="76">
        <f t="shared" si="71"/>
        <v>5859.6733333333332</v>
      </c>
      <c r="BT126" s="76">
        <f t="shared" si="72"/>
        <v>1887.6799999999998</v>
      </c>
      <c r="BU126" s="76">
        <f t="shared" si="73"/>
        <v>3460.7466666666664</v>
      </c>
      <c r="BV126" s="76">
        <f t="shared" si="74"/>
        <v>11208.1</v>
      </c>
      <c r="BW126" s="173">
        <f t="shared" si="75"/>
        <v>134497.20000000001</v>
      </c>
      <c r="BX126" s="3" t="s">
        <v>265</v>
      </c>
    </row>
    <row r="127" spans="1:77" s="3" customFormat="1" ht="14.25" customHeight="1" x14ac:dyDescent="0.3">
      <c r="A127" s="243">
        <v>29</v>
      </c>
      <c r="B127" s="48" t="s">
        <v>84</v>
      </c>
      <c r="C127" s="69" t="s">
        <v>448</v>
      </c>
      <c r="D127" s="43" t="s">
        <v>61</v>
      </c>
      <c r="E127" s="108" t="s">
        <v>303</v>
      </c>
      <c r="F127" s="48">
        <v>58</v>
      </c>
      <c r="G127" s="111">
        <v>42901</v>
      </c>
      <c r="H127" s="111">
        <v>44727</v>
      </c>
      <c r="I127" s="48" t="s">
        <v>185</v>
      </c>
      <c r="J127" s="43">
        <v>1</v>
      </c>
      <c r="K127" s="43" t="s">
        <v>72</v>
      </c>
      <c r="L127" s="89">
        <v>20.05</v>
      </c>
      <c r="M127" s="43">
        <v>5.12</v>
      </c>
      <c r="N127" s="108">
        <v>17697</v>
      </c>
      <c r="O127" s="76">
        <f t="shared" si="122"/>
        <v>90608.639999999999</v>
      </c>
      <c r="P127" s="43"/>
      <c r="Q127" s="43"/>
      <c r="R127" s="43"/>
      <c r="S127" s="43">
        <v>1</v>
      </c>
      <c r="T127" s="254"/>
      <c r="U127" s="43"/>
      <c r="V127" s="70">
        <f t="shared" si="141"/>
        <v>1</v>
      </c>
      <c r="W127" s="70">
        <f t="shared" si="147"/>
        <v>0</v>
      </c>
      <c r="X127" s="70">
        <f t="shared" si="147"/>
        <v>0</v>
      </c>
      <c r="Y127" s="76">
        <f t="shared" si="52"/>
        <v>0</v>
      </c>
      <c r="Z127" s="76">
        <f t="shared" si="53"/>
        <v>0</v>
      </c>
      <c r="AA127" s="76">
        <f t="shared" si="54"/>
        <v>0</v>
      </c>
      <c r="AB127" s="76">
        <f t="shared" si="55"/>
        <v>5033.8133333333335</v>
      </c>
      <c r="AC127" s="76">
        <f t="shared" si="56"/>
        <v>0</v>
      </c>
      <c r="AD127" s="76">
        <f t="shared" si="57"/>
        <v>0</v>
      </c>
      <c r="AE127" s="76">
        <f t="shared" si="58"/>
        <v>5033.8133333333335</v>
      </c>
      <c r="AF127" s="76">
        <f t="shared" si="59"/>
        <v>1258.4533333333334</v>
      </c>
      <c r="AG127" s="101">
        <f t="shared" si="124"/>
        <v>629.22666666666669</v>
      </c>
      <c r="AH127" s="76">
        <f t="shared" si="125"/>
        <v>196.63333333333333</v>
      </c>
      <c r="AI127" s="76">
        <f t="shared" si="126"/>
        <v>7118.126666666667</v>
      </c>
      <c r="AJ127" s="100"/>
      <c r="AK127" s="100"/>
      <c r="AL127" s="84"/>
      <c r="AM127" s="99"/>
      <c r="AN127" s="78">
        <f t="shared" si="127"/>
        <v>0</v>
      </c>
      <c r="AO127" s="99"/>
      <c r="AP127" s="78">
        <f t="shared" si="128"/>
        <v>0</v>
      </c>
      <c r="AQ127" s="78">
        <f t="shared" si="152"/>
        <v>0</v>
      </c>
      <c r="AR127" s="78">
        <f t="shared" si="152"/>
        <v>0</v>
      </c>
      <c r="AS127" s="99"/>
      <c r="AT127" s="78">
        <f t="shared" si="130"/>
        <v>0</v>
      </c>
      <c r="AU127" s="99"/>
      <c r="AV127" s="78">
        <f t="shared" si="131"/>
        <v>0</v>
      </c>
      <c r="AW127" s="77">
        <f t="shared" si="139"/>
        <v>0</v>
      </c>
      <c r="AX127" s="78">
        <f t="shared" si="139"/>
        <v>0</v>
      </c>
      <c r="AY127" s="77">
        <f t="shared" si="140"/>
        <v>0</v>
      </c>
      <c r="AZ127" s="78">
        <f t="shared" si="140"/>
        <v>0</v>
      </c>
      <c r="BA127" s="100"/>
      <c r="BB127" s="177"/>
      <c r="BC127" s="177"/>
      <c r="BD127" s="177"/>
      <c r="BE127" s="78">
        <f t="shared" si="132"/>
        <v>0</v>
      </c>
      <c r="BF127" s="43"/>
      <c r="BG127" s="43"/>
      <c r="BH127" s="43"/>
      <c r="BI127" s="76">
        <f t="shared" si="66"/>
        <v>0</v>
      </c>
      <c r="BJ127" s="76">
        <f t="shared" si="133"/>
        <v>1</v>
      </c>
      <c r="BK127" s="76">
        <f t="shared" si="134"/>
        <v>1887.6799999999998</v>
      </c>
      <c r="BL127" s="101"/>
      <c r="BM127" s="101">
        <f>(O127/18*BL127)*30%</f>
        <v>0</v>
      </c>
      <c r="BN127" s="101">
        <f t="shared" si="136"/>
        <v>1</v>
      </c>
      <c r="BO127" s="76">
        <f t="shared" si="151"/>
        <v>2202.2933333333331</v>
      </c>
      <c r="BP127" s="76"/>
      <c r="BQ127" s="101">
        <f t="shared" si="137"/>
        <v>0</v>
      </c>
      <c r="BR127" s="76">
        <f t="shared" si="138"/>
        <v>4089.9733333333329</v>
      </c>
      <c r="BS127" s="76">
        <f t="shared" si="71"/>
        <v>5859.6733333333332</v>
      </c>
      <c r="BT127" s="76">
        <f t="shared" si="72"/>
        <v>1887.6799999999998</v>
      </c>
      <c r="BU127" s="76">
        <f t="shared" si="73"/>
        <v>3460.7466666666664</v>
      </c>
      <c r="BV127" s="76">
        <f t="shared" si="74"/>
        <v>11208.1</v>
      </c>
      <c r="BW127" s="173">
        <f t="shared" si="75"/>
        <v>134497.20000000001</v>
      </c>
      <c r="BX127" s="3" t="s">
        <v>265</v>
      </c>
    </row>
    <row r="128" spans="1:77" s="2" customFormat="1" ht="14.25" customHeight="1" x14ac:dyDescent="0.3">
      <c r="A128" s="243">
        <v>32</v>
      </c>
      <c r="B128" s="48" t="s">
        <v>114</v>
      </c>
      <c r="C128" s="48" t="s">
        <v>222</v>
      </c>
      <c r="D128" s="43" t="s">
        <v>108</v>
      </c>
      <c r="E128" s="93" t="s">
        <v>115</v>
      </c>
      <c r="F128" s="86">
        <v>30</v>
      </c>
      <c r="G128" s="87">
        <v>41514</v>
      </c>
      <c r="H128" s="88">
        <v>43340</v>
      </c>
      <c r="I128" s="86" t="s">
        <v>185</v>
      </c>
      <c r="J128" s="43" t="s">
        <v>58</v>
      </c>
      <c r="K128" s="43" t="s">
        <v>116</v>
      </c>
      <c r="L128" s="89">
        <v>40</v>
      </c>
      <c r="M128" s="43">
        <v>4.5199999999999996</v>
      </c>
      <c r="N128" s="108">
        <v>17697</v>
      </c>
      <c r="O128" s="76">
        <f t="shared" si="122"/>
        <v>79990.439999999988</v>
      </c>
      <c r="P128" s="43"/>
      <c r="Q128" s="43"/>
      <c r="R128" s="43"/>
      <c r="S128" s="43">
        <v>1</v>
      </c>
      <c r="T128" s="43"/>
      <c r="U128" s="43"/>
      <c r="V128" s="70">
        <f t="shared" si="141"/>
        <v>1</v>
      </c>
      <c r="W128" s="70">
        <f t="shared" si="147"/>
        <v>0</v>
      </c>
      <c r="X128" s="70">
        <f t="shared" si="147"/>
        <v>0</v>
      </c>
      <c r="Y128" s="76">
        <f t="shared" si="52"/>
        <v>0</v>
      </c>
      <c r="Z128" s="76">
        <f t="shared" si="53"/>
        <v>0</v>
      </c>
      <c r="AA128" s="76">
        <f t="shared" si="54"/>
        <v>0</v>
      </c>
      <c r="AB128" s="76">
        <f t="shared" si="55"/>
        <v>4443.913333333333</v>
      </c>
      <c r="AC128" s="76">
        <f t="shared" si="56"/>
        <v>0</v>
      </c>
      <c r="AD128" s="76">
        <f t="shared" si="57"/>
        <v>0</v>
      </c>
      <c r="AE128" s="76">
        <f t="shared" si="58"/>
        <v>4443.913333333333</v>
      </c>
      <c r="AF128" s="76">
        <f t="shared" si="59"/>
        <v>1110.9783333333332</v>
      </c>
      <c r="AG128" s="101">
        <f t="shared" ref="AG128:AG137" si="153">(AE128+AF128)*10%</f>
        <v>555.48916666666662</v>
      </c>
      <c r="AH128" s="76">
        <f t="shared" si="125"/>
        <v>196.63333333333333</v>
      </c>
      <c r="AI128" s="76">
        <f t="shared" si="126"/>
        <v>6307.0141666666659</v>
      </c>
      <c r="AJ128" s="100"/>
      <c r="AK128" s="100"/>
      <c r="AL128" s="100"/>
      <c r="AM128" s="99"/>
      <c r="AN128" s="78">
        <f t="shared" si="127"/>
        <v>0</v>
      </c>
      <c r="AO128" s="99"/>
      <c r="AP128" s="78">
        <f t="shared" si="128"/>
        <v>0</v>
      </c>
      <c r="AQ128" s="78">
        <f t="shared" si="152"/>
        <v>0</v>
      </c>
      <c r="AR128" s="78">
        <f t="shared" si="152"/>
        <v>0</v>
      </c>
      <c r="AS128" s="99"/>
      <c r="AT128" s="78">
        <f t="shared" si="130"/>
        <v>0</v>
      </c>
      <c r="AU128" s="99"/>
      <c r="AV128" s="78">
        <f t="shared" si="131"/>
        <v>0</v>
      </c>
      <c r="AW128" s="77">
        <f t="shared" si="139"/>
        <v>0</v>
      </c>
      <c r="AX128" s="78">
        <f t="shared" si="139"/>
        <v>0</v>
      </c>
      <c r="AY128" s="77">
        <f t="shared" si="140"/>
        <v>0</v>
      </c>
      <c r="AZ128" s="78">
        <f t="shared" si="140"/>
        <v>0</v>
      </c>
      <c r="BA128" s="100"/>
      <c r="BB128" s="177"/>
      <c r="BC128" s="177"/>
      <c r="BD128" s="177"/>
      <c r="BE128" s="78">
        <f t="shared" si="132"/>
        <v>0</v>
      </c>
      <c r="BF128" s="43"/>
      <c r="BG128" s="43"/>
      <c r="BH128" s="43"/>
      <c r="BI128" s="76">
        <f t="shared" si="66"/>
        <v>0</v>
      </c>
      <c r="BJ128" s="76">
        <f t="shared" si="133"/>
        <v>1</v>
      </c>
      <c r="BK128" s="76">
        <f t="shared" si="134"/>
        <v>1666.4675</v>
      </c>
      <c r="BL128" s="101"/>
      <c r="BM128" s="101">
        <f t="shared" ref="BM128:BM137" si="154">(O128/18*BL128)*30%</f>
        <v>0</v>
      </c>
      <c r="BN128" s="101"/>
      <c r="BO128" s="76"/>
      <c r="BP128" s="101"/>
      <c r="BQ128" s="101">
        <f t="shared" si="137"/>
        <v>0</v>
      </c>
      <c r="BR128" s="76">
        <f t="shared" si="138"/>
        <v>1666.4675</v>
      </c>
      <c r="BS128" s="76">
        <f t="shared" si="71"/>
        <v>5196.0358333333324</v>
      </c>
      <c r="BT128" s="76">
        <f t="shared" si="72"/>
        <v>1666.4675</v>
      </c>
      <c r="BU128" s="76">
        <f t="shared" si="73"/>
        <v>1110.9783333333332</v>
      </c>
      <c r="BV128" s="76">
        <f t="shared" si="74"/>
        <v>7973.4816666666657</v>
      </c>
      <c r="BW128" s="173">
        <f t="shared" si="75"/>
        <v>95681.779999999984</v>
      </c>
    </row>
    <row r="129" spans="1:77" s="2" customFormat="1" ht="14.25" customHeight="1" x14ac:dyDescent="0.3">
      <c r="A129" s="243">
        <v>33</v>
      </c>
      <c r="B129" s="48" t="s">
        <v>114</v>
      </c>
      <c r="C129" s="48" t="s">
        <v>421</v>
      </c>
      <c r="D129" s="43" t="s">
        <v>108</v>
      </c>
      <c r="E129" s="93" t="s">
        <v>115</v>
      </c>
      <c r="F129" s="86">
        <v>30</v>
      </c>
      <c r="G129" s="87">
        <v>41514</v>
      </c>
      <c r="H129" s="88">
        <v>43340</v>
      </c>
      <c r="I129" s="86" t="s">
        <v>185</v>
      </c>
      <c r="J129" s="43" t="s">
        <v>58</v>
      </c>
      <c r="K129" s="43" t="s">
        <v>116</v>
      </c>
      <c r="L129" s="89">
        <v>40</v>
      </c>
      <c r="M129" s="43">
        <v>4.5199999999999996</v>
      </c>
      <c r="N129" s="108">
        <v>17697</v>
      </c>
      <c r="O129" s="76">
        <f t="shared" si="122"/>
        <v>79990.439999999988</v>
      </c>
      <c r="P129" s="43"/>
      <c r="Q129" s="43"/>
      <c r="R129" s="43"/>
      <c r="S129" s="43">
        <v>1</v>
      </c>
      <c r="T129" s="43"/>
      <c r="U129" s="43"/>
      <c r="V129" s="70">
        <f t="shared" si="141"/>
        <v>1</v>
      </c>
      <c r="W129" s="70">
        <f t="shared" si="147"/>
        <v>0</v>
      </c>
      <c r="X129" s="70">
        <f t="shared" si="147"/>
        <v>0</v>
      </c>
      <c r="Y129" s="76">
        <f t="shared" si="52"/>
        <v>0</v>
      </c>
      <c r="Z129" s="76">
        <f t="shared" si="53"/>
        <v>0</v>
      </c>
      <c r="AA129" s="76">
        <f t="shared" si="54"/>
        <v>0</v>
      </c>
      <c r="AB129" s="76">
        <f t="shared" si="55"/>
        <v>4443.913333333333</v>
      </c>
      <c r="AC129" s="76">
        <f t="shared" si="56"/>
        <v>0</v>
      </c>
      <c r="AD129" s="76">
        <f t="shared" si="57"/>
        <v>0</v>
      </c>
      <c r="AE129" s="76">
        <f t="shared" si="58"/>
        <v>4443.913333333333</v>
      </c>
      <c r="AF129" s="76">
        <f t="shared" si="59"/>
        <v>1110.9783333333332</v>
      </c>
      <c r="AG129" s="101">
        <f t="shared" si="153"/>
        <v>555.48916666666662</v>
      </c>
      <c r="AH129" s="76">
        <f t="shared" si="125"/>
        <v>196.63333333333333</v>
      </c>
      <c r="AI129" s="76">
        <f t="shared" si="126"/>
        <v>6307.0141666666659</v>
      </c>
      <c r="AJ129" s="100"/>
      <c r="AK129" s="100"/>
      <c r="AL129" s="100"/>
      <c r="AM129" s="99"/>
      <c r="AN129" s="78">
        <f t="shared" si="127"/>
        <v>0</v>
      </c>
      <c r="AO129" s="99"/>
      <c r="AP129" s="78">
        <f t="shared" si="128"/>
        <v>0</v>
      </c>
      <c r="AQ129" s="78">
        <f t="shared" si="152"/>
        <v>0</v>
      </c>
      <c r="AR129" s="78">
        <f t="shared" si="152"/>
        <v>0</v>
      </c>
      <c r="AS129" s="99"/>
      <c r="AT129" s="78">
        <f t="shared" si="130"/>
        <v>0</v>
      </c>
      <c r="AU129" s="99"/>
      <c r="AV129" s="78">
        <f t="shared" si="131"/>
        <v>0</v>
      </c>
      <c r="AW129" s="77">
        <f t="shared" si="139"/>
        <v>0</v>
      </c>
      <c r="AX129" s="78">
        <f t="shared" si="139"/>
        <v>0</v>
      </c>
      <c r="AY129" s="77">
        <f t="shared" si="140"/>
        <v>0</v>
      </c>
      <c r="AZ129" s="78">
        <f t="shared" si="140"/>
        <v>0</v>
      </c>
      <c r="BA129" s="100"/>
      <c r="BB129" s="177"/>
      <c r="BC129" s="177"/>
      <c r="BD129" s="177"/>
      <c r="BE129" s="78">
        <f t="shared" si="132"/>
        <v>0</v>
      </c>
      <c r="BF129" s="43"/>
      <c r="BG129" s="43"/>
      <c r="BH129" s="43"/>
      <c r="BI129" s="76">
        <f t="shared" si="66"/>
        <v>0</v>
      </c>
      <c r="BJ129" s="76">
        <f t="shared" si="133"/>
        <v>1</v>
      </c>
      <c r="BK129" s="76">
        <f t="shared" si="134"/>
        <v>1666.4675</v>
      </c>
      <c r="BL129" s="101"/>
      <c r="BM129" s="101">
        <f t="shared" si="154"/>
        <v>0</v>
      </c>
      <c r="BN129" s="101"/>
      <c r="BO129" s="76"/>
      <c r="BP129" s="101"/>
      <c r="BQ129" s="101">
        <f t="shared" si="137"/>
        <v>0</v>
      </c>
      <c r="BR129" s="76">
        <f t="shared" si="138"/>
        <v>1666.4675</v>
      </c>
      <c r="BS129" s="76">
        <f t="shared" si="71"/>
        <v>5196.0358333333324</v>
      </c>
      <c r="BT129" s="76">
        <f t="shared" si="72"/>
        <v>1666.4675</v>
      </c>
      <c r="BU129" s="76">
        <f t="shared" si="73"/>
        <v>1110.9783333333332</v>
      </c>
      <c r="BV129" s="76">
        <f t="shared" si="74"/>
        <v>7973.4816666666657</v>
      </c>
      <c r="BW129" s="173">
        <f t="shared" si="75"/>
        <v>95681.779999999984</v>
      </c>
    </row>
    <row r="130" spans="1:77" s="2" customFormat="1" ht="14.25" customHeight="1" x14ac:dyDescent="0.3">
      <c r="A130" s="243">
        <v>34</v>
      </c>
      <c r="B130" s="48" t="s">
        <v>359</v>
      </c>
      <c r="C130" s="48" t="s">
        <v>231</v>
      </c>
      <c r="D130" s="43" t="s">
        <v>178</v>
      </c>
      <c r="E130" s="108" t="s">
        <v>299</v>
      </c>
      <c r="F130" s="86"/>
      <c r="G130" s="87"/>
      <c r="H130" s="87"/>
      <c r="I130" s="86"/>
      <c r="J130" s="43" t="s">
        <v>65</v>
      </c>
      <c r="K130" s="43" t="s">
        <v>62</v>
      </c>
      <c r="L130" s="89">
        <v>3</v>
      </c>
      <c r="M130" s="43">
        <v>4.2300000000000004</v>
      </c>
      <c r="N130" s="108">
        <v>17697</v>
      </c>
      <c r="O130" s="76">
        <f t="shared" si="122"/>
        <v>74858.310000000012</v>
      </c>
      <c r="P130" s="43">
        <v>1</v>
      </c>
      <c r="Q130" s="43"/>
      <c r="R130" s="43"/>
      <c r="S130" s="43"/>
      <c r="T130" s="43"/>
      <c r="U130" s="43"/>
      <c r="V130" s="70">
        <f t="shared" si="141"/>
        <v>1</v>
      </c>
      <c r="W130" s="70">
        <f t="shared" si="147"/>
        <v>0</v>
      </c>
      <c r="X130" s="70">
        <f t="shared" si="147"/>
        <v>0</v>
      </c>
      <c r="Y130" s="76">
        <f t="shared" si="52"/>
        <v>4158.795000000001</v>
      </c>
      <c r="Z130" s="76">
        <f t="shared" si="53"/>
        <v>0</v>
      </c>
      <c r="AA130" s="76">
        <f t="shared" si="54"/>
        <v>0</v>
      </c>
      <c r="AB130" s="76">
        <f t="shared" si="55"/>
        <v>0</v>
      </c>
      <c r="AC130" s="76">
        <f t="shared" si="56"/>
        <v>0</v>
      </c>
      <c r="AD130" s="76">
        <f t="shared" si="57"/>
        <v>0</v>
      </c>
      <c r="AE130" s="76">
        <f t="shared" si="58"/>
        <v>4158.795000000001</v>
      </c>
      <c r="AF130" s="76">
        <f t="shared" si="59"/>
        <v>1039.6987500000002</v>
      </c>
      <c r="AG130" s="101">
        <f t="shared" si="153"/>
        <v>519.84937500000012</v>
      </c>
      <c r="AH130" s="76">
        <f t="shared" si="125"/>
        <v>0</v>
      </c>
      <c r="AI130" s="76">
        <f t="shared" si="126"/>
        <v>5718.3431250000012</v>
      </c>
      <c r="AJ130" s="100"/>
      <c r="AK130" s="100"/>
      <c r="AL130" s="100"/>
      <c r="AM130" s="99"/>
      <c r="AN130" s="78">
        <f t="shared" si="127"/>
        <v>0</v>
      </c>
      <c r="AO130" s="99"/>
      <c r="AP130" s="78">
        <f t="shared" si="128"/>
        <v>0</v>
      </c>
      <c r="AQ130" s="78">
        <f t="shared" si="152"/>
        <v>0</v>
      </c>
      <c r="AR130" s="78">
        <f t="shared" si="152"/>
        <v>0</v>
      </c>
      <c r="AS130" s="99"/>
      <c r="AT130" s="78">
        <f t="shared" si="130"/>
        <v>0</v>
      </c>
      <c r="AU130" s="99"/>
      <c r="AV130" s="78">
        <f t="shared" si="131"/>
        <v>0</v>
      </c>
      <c r="AW130" s="77">
        <f t="shared" si="139"/>
        <v>0</v>
      </c>
      <c r="AX130" s="78">
        <f t="shared" si="139"/>
        <v>0</v>
      </c>
      <c r="AY130" s="77">
        <f t="shared" si="140"/>
        <v>0</v>
      </c>
      <c r="AZ130" s="78">
        <f t="shared" si="140"/>
        <v>0</v>
      </c>
      <c r="BA130" s="100"/>
      <c r="BB130" s="177"/>
      <c r="BC130" s="177"/>
      <c r="BD130" s="177"/>
      <c r="BE130" s="78">
        <f t="shared" si="132"/>
        <v>0</v>
      </c>
      <c r="BF130" s="43"/>
      <c r="BG130" s="43"/>
      <c r="BH130" s="43"/>
      <c r="BI130" s="76">
        <f t="shared" si="66"/>
        <v>0</v>
      </c>
      <c r="BJ130" s="76">
        <f t="shared" si="133"/>
        <v>1</v>
      </c>
      <c r="BK130" s="76">
        <f t="shared" si="134"/>
        <v>1559.5481250000005</v>
      </c>
      <c r="BL130" s="101"/>
      <c r="BM130" s="101">
        <f t="shared" si="154"/>
        <v>0</v>
      </c>
      <c r="BN130" s="101"/>
      <c r="BO130" s="76"/>
      <c r="BP130" s="101"/>
      <c r="BQ130" s="101">
        <f t="shared" si="137"/>
        <v>0</v>
      </c>
      <c r="BR130" s="76">
        <f t="shared" si="138"/>
        <v>1559.5481250000005</v>
      </c>
      <c r="BS130" s="76">
        <f t="shared" si="71"/>
        <v>4678.6443750000008</v>
      </c>
      <c r="BT130" s="76">
        <f t="shared" si="72"/>
        <v>1559.5481250000005</v>
      </c>
      <c r="BU130" s="76">
        <f t="shared" si="73"/>
        <v>1039.6987500000002</v>
      </c>
      <c r="BV130" s="76">
        <f t="shared" si="74"/>
        <v>7277.8912500000015</v>
      </c>
      <c r="BW130" s="173">
        <f t="shared" si="75"/>
        <v>87334.695000000022</v>
      </c>
      <c r="BY130" s="131"/>
    </row>
    <row r="131" spans="1:77" s="3" customFormat="1" ht="14.25" customHeight="1" x14ac:dyDescent="0.3">
      <c r="A131" s="243">
        <v>35</v>
      </c>
      <c r="B131" s="108" t="s">
        <v>244</v>
      </c>
      <c r="C131" s="48" t="s">
        <v>222</v>
      </c>
      <c r="D131" s="43" t="s">
        <v>61</v>
      </c>
      <c r="E131" s="108" t="s">
        <v>164</v>
      </c>
      <c r="F131" s="86">
        <v>45</v>
      </c>
      <c r="G131" s="87">
        <v>42243</v>
      </c>
      <c r="H131" s="87">
        <v>44070</v>
      </c>
      <c r="I131" s="86" t="s">
        <v>185</v>
      </c>
      <c r="J131" s="43" t="s">
        <v>71</v>
      </c>
      <c r="K131" s="43" t="s">
        <v>72</v>
      </c>
      <c r="L131" s="89">
        <v>37</v>
      </c>
      <c r="M131" s="43">
        <v>5.2</v>
      </c>
      <c r="N131" s="108">
        <v>17697</v>
      </c>
      <c r="O131" s="76">
        <f t="shared" si="122"/>
        <v>92024.400000000009</v>
      </c>
      <c r="P131" s="43"/>
      <c r="Q131" s="43"/>
      <c r="R131" s="43"/>
      <c r="S131" s="43">
        <v>1</v>
      </c>
      <c r="T131" s="43"/>
      <c r="U131" s="43"/>
      <c r="V131" s="70">
        <f t="shared" si="141"/>
        <v>1</v>
      </c>
      <c r="W131" s="70">
        <f t="shared" si="147"/>
        <v>0</v>
      </c>
      <c r="X131" s="70">
        <f t="shared" si="147"/>
        <v>0</v>
      </c>
      <c r="Y131" s="76">
        <f t="shared" si="52"/>
        <v>0</v>
      </c>
      <c r="Z131" s="76">
        <f t="shared" si="53"/>
        <v>0</v>
      </c>
      <c r="AA131" s="76">
        <f t="shared" si="54"/>
        <v>0</v>
      </c>
      <c r="AB131" s="76">
        <f t="shared" si="55"/>
        <v>5112.4666666666672</v>
      </c>
      <c r="AC131" s="76">
        <f t="shared" si="56"/>
        <v>0</v>
      </c>
      <c r="AD131" s="76">
        <f t="shared" si="57"/>
        <v>0</v>
      </c>
      <c r="AE131" s="76">
        <f t="shared" si="58"/>
        <v>5112.4666666666672</v>
      </c>
      <c r="AF131" s="76">
        <f t="shared" si="59"/>
        <v>1278.1166666666668</v>
      </c>
      <c r="AG131" s="101">
        <f t="shared" si="153"/>
        <v>639.05833333333339</v>
      </c>
      <c r="AH131" s="76">
        <f t="shared" si="125"/>
        <v>196.63333333333333</v>
      </c>
      <c r="AI131" s="76">
        <f t="shared" si="126"/>
        <v>7226.2750000000005</v>
      </c>
      <c r="AJ131" s="100"/>
      <c r="AK131" s="100"/>
      <c r="AL131" s="100"/>
      <c r="AM131" s="99"/>
      <c r="AN131" s="78">
        <f t="shared" si="127"/>
        <v>0</v>
      </c>
      <c r="AO131" s="99"/>
      <c r="AP131" s="78">
        <f t="shared" si="128"/>
        <v>0</v>
      </c>
      <c r="AQ131" s="78">
        <f t="shared" si="152"/>
        <v>0</v>
      </c>
      <c r="AR131" s="78">
        <f t="shared" si="152"/>
        <v>0</v>
      </c>
      <c r="AS131" s="99"/>
      <c r="AT131" s="78">
        <f t="shared" si="130"/>
        <v>0</v>
      </c>
      <c r="AU131" s="99"/>
      <c r="AV131" s="78">
        <f t="shared" si="131"/>
        <v>0</v>
      </c>
      <c r="AW131" s="77">
        <f t="shared" si="139"/>
        <v>0</v>
      </c>
      <c r="AX131" s="78">
        <f t="shared" si="139"/>
        <v>0</v>
      </c>
      <c r="AY131" s="77">
        <f t="shared" si="140"/>
        <v>0</v>
      </c>
      <c r="AZ131" s="78">
        <f t="shared" si="140"/>
        <v>0</v>
      </c>
      <c r="BA131" s="100"/>
      <c r="BB131" s="100"/>
      <c r="BC131" s="100"/>
      <c r="BD131" s="100"/>
      <c r="BE131" s="78">
        <f t="shared" si="132"/>
        <v>0</v>
      </c>
      <c r="BF131" s="43"/>
      <c r="BG131" s="43"/>
      <c r="BH131" s="43"/>
      <c r="BI131" s="76">
        <f t="shared" si="66"/>
        <v>0</v>
      </c>
      <c r="BJ131" s="76">
        <f t="shared" si="133"/>
        <v>1</v>
      </c>
      <c r="BK131" s="76">
        <f t="shared" si="134"/>
        <v>1917.1750000000002</v>
      </c>
      <c r="BL131" s="101"/>
      <c r="BM131" s="101">
        <f t="shared" si="154"/>
        <v>0</v>
      </c>
      <c r="BN131" s="101">
        <f t="shared" si="136"/>
        <v>1</v>
      </c>
      <c r="BO131" s="76">
        <f t="shared" ref="BO131:BO132" si="155">(AE131+AF131)*35%</f>
        <v>2236.7041666666669</v>
      </c>
      <c r="BP131" s="101"/>
      <c r="BQ131" s="101">
        <f t="shared" si="137"/>
        <v>0</v>
      </c>
      <c r="BR131" s="76">
        <f t="shared" si="138"/>
        <v>4153.8791666666675</v>
      </c>
      <c r="BS131" s="76">
        <f t="shared" si="71"/>
        <v>5948.1583333333338</v>
      </c>
      <c r="BT131" s="76">
        <f t="shared" si="72"/>
        <v>1917.1750000000002</v>
      </c>
      <c r="BU131" s="76">
        <f t="shared" si="73"/>
        <v>3514.8208333333337</v>
      </c>
      <c r="BV131" s="76">
        <f t="shared" si="74"/>
        <v>11380.154166666667</v>
      </c>
      <c r="BW131" s="173">
        <f t="shared" si="75"/>
        <v>136561.85</v>
      </c>
    </row>
    <row r="132" spans="1:77" s="1" customFormat="1" ht="14.25" customHeight="1" x14ac:dyDescent="0.3">
      <c r="A132" s="243">
        <v>36</v>
      </c>
      <c r="B132" s="69" t="s">
        <v>125</v>
      </c>
      <c r="C132" s="69" t="s">
        <v>222</v>
      </c>
      <c r="D132" s="70" t="s">
        <v>82</v>
      </c>
      <c r="E132" s="71" t="s">
        <v>126</v>
      </c>
      <c r="F132" s="86">
        <v>65</v>
      </c>
      <c r="G132" s="87">
        <v>42971</v>
      </c>
      <c r="H132" s="87">
        <v>44797</v>
      </c>
      <c r="I132" s="86" t="s">
        <v>185</v>
      </c>
      <c r="J132" s="70" t="s">
        <v>71</v>
      </c>
      <c r="K132" s="70" t="s">
        <v>110</v>
      </c>
      <c r="L132" s="74">
        <v>24.02</v>
      </c>
      <c r="M132" s="74">
        <v>4.32</v>
      </c>
      <c r="N132" s="108">
        <v>17697</v>
      </c>
      <c r="O132" s="76">
        <f t="shared" si="122"/>
        <v>76451.040000000008</v>
      </c>
      <c r="P132" s="70">
        <v>1</v>
      </c>
      <c r="Q132" s="70"/>
      <c r="R132" s="70"/>
      <c r="S132" s="70"/>
      <c r="T132" s="70"/>
      <c r="U132" s="70"/>
      <c r="V132" s="70">
        <f t="shared" si="141"/>
        <v>1</v>
      </c>
      <c r="W132" s="70">
        <f t="shared" si="147"/>
        <v>0</v>
      </c>
      <c r="X132" s="70">
        <f t="shared" si="147"/>
        <v>0</v>
      </c>
      <c r="Y132" s="76">
        <f t="shared" si="52"/>
        <v>4247.2800000000007</v>
      </c>
      <c r="Z132" s="76">
        <f t="shared" si="53"/>
        <v>0</v>
      </c>
      <c r="AA132" s="76">
        <f t="shared" si="54"/>
        <v>0</v>
      </c>
      <c r="AB132" s="76">
        <f t="shared" si="55"/>
        <v>0</v>
      </c>
      <c r="AC132" s="76">
        <f t="shared" si="56"/>
        <v>0</v>
      </c>
      <c r="AD132" s="76">
        <f t="shared" si="57"/>
        <v>0</v>
      </c>
      <c r="AE132" s="76">
        <f t="shared" si="58"/>
        <v>4247.2800000000007</v>
      </c>
      <c r="AF132" s="76">
        <f t="shared" si="59"/>
        <v>1061.8200000000002</v>
      </c>
      <c r="AG132" s="101">
        <f t="shared" si="153"/>
        <v>530.91000000000008</v>
      </c>
      <c r="AH132" s="76">
        <f t="shared" si="125"/>
        <v>0</v>
      </c>
      <c r="AI132" s="76">
        <f t="shared" si="126"/>
        <v>5840.0100000000011</v>
      </c>
      <c r="AJ132" s="84"/>
      <c r="AK132" s="84"/>
      <c r="AL132" s="84"/>
      <c r="AM132" s="83"/>
      <c r="AN132" s="78">
        <f t="shared" si="127"/>
        <v>0</v>
      </c>
      <c r="AO132" s="83"/>
      <c r="AP132" s="78">
        <f t="shared" si="128"/>
        <v>0</v>
      </c>
      <c r="AQ132" s="78">
        <f t="shared" si="152"/>
        <v>0</v>
      </c>
      <c r="AR132" s="78">
        <f t="shared" si="152"/>
        <v>0</v>
      </c>
      <c r="AS132" s="83"/>
      <c r="AT132" s="78">
        <f t="shared" si="130"/>
        <v>0</v>
      </c>
      <c r="AU132" s="83"/>
      <c r="AV132" s="78">
        <f t="shared" si="131"/>
        <v>0</v>
      </c>
      <c r="AW132" s="77">
        <f t="shared" si="139"/>
        <v>0</v>
      </c>
      <c r="AX132" s="78">
        <f t="shared" si="139"/>
        <v>0</v>
      </c>
      <c r="AY132" s="77">
        <f t="shared" si="140"/>
        <v>0</v>
      </c>
      <c r="AZ132" s="78">
        <f t="shared" si="140"/>
        <v>0</v>
      </c>
      <c r="BA132" s="84"/>
      <c r="BB132" s="85"/>
      <c r="BC132" s="84"/>
      <c r="BD132" s="85"/>
      <c r="BE132" s="78">
        <f t="shared" si="132"/>
        <v>0</v>
      </c>
      <c r="BF132" s="70"/>
      <c r="BG132" s="70"/>
      <c r="BH132" s="70"/>
      <c r="BI132" s="76">
        <f t="shared" si="66"/>
        <v>0</v>
      </c>
      <c r="BJ132" s="76">
        <f t="shared" si="133"/>
        <v>1</v>
      </c>
      <c r="BK132" s="76">
        <f t="shared" si="134"/>
        <v>1592.73</v>
      </c>
      <c r="BL132" s="76"/>
      <c r="BM132" s="76">
        <f t="shared" si="154"/>
        <v>0</v>
      </c>
      <c r="BN132" s="101">
        <f t="shared" si="136"/>
        <v>1</v>
      </c>
      <c r="BO132" s="76">
        <f t="shared" si="155"/>
        <v>1858.1849999999999</v>
      </c>
      <c r="BP132" s="76"/>
      <c r="BQ132" s="101">
        <f t="shared" si="137"/>
        <v>0</v>
      </c>
      <c r="BR132" s="76">
        <f t="shared" si="138"/>
        <v>3450.915</v>
      </c>
      <c r="BS132" s="76">
        <f t="shared" si="71"/>
        <v>4778.1900000000005</v>
      </c>
      <c r="BT132" s="76">
        <f t="shared" si="72"/>
        <v>1592.73</v>
      </c>
      <c r="BU132" s="76">
        <f t="shared" si="73"/>
        <v>2920.0050000000001</v>
      </c>
      <c r="BV132" s="76">
        <f t="shared" si="74"/>
        <v>9290.9250000000011</v>
      </c>
      <c r="BW132" s="173">
        <f t="shared" si="75"/>
        <v>111491.1</v>
      </c>
    </row>
    <row r="133" spans="1:77" s="133" customFormat="1" ht="14.25" customHeight="1" x14ac:dyDescent="0.3">
      <c r="A133" s="243">
        <v>37</v>
      </c>
      <c r="B133" s="48" t="s">
        <v>420</v>
      </c>
      <c r="C133" s="48" t="s">
        <v>222</v>
      </c>
      <c r="D133" s="43" t="s">
        <v>178</v>
      </c>
      <c r="E133" s="108" t="s">
        <v>299</v>
      </c>
      <c r="F133" s="86"/>
      <c r="G133" s="87"/>
      <c r="H133" s="87"/>
      <c r="I133" s="86"/>
      <c r="J133" s="43" t="s">
        <v>65</v>
      </c>
      <c r="K133" s="43" t="s">
        <v>62</v>
      </c>
      <c r="L133" s="89">
        <v>3</v>
      </c>
      <c r="M133" s="43">
        <v>4.2300000000000004</v>
      </c>
      <c r="N133" s="108">
        <v>17697</v>
      </c>
      <c r="O133" s="76">
        <f t="shared" si="122"/>
        <v>74858.310000000012</v>
      </c>
      <c r="P133" s="43">
        <v>1</v>
      </c>
      <c r="Q133" s="43"/>
      <c r="R133" s="43"/>
      <c r="S133" s="43"/>
      <c r="T133" s="43"/>
      <c r="U133" s="43"/>
      <c r="V133" s="70">
        <f t="shared" si="141"/>
        <v>1</v>
      </c>
      <c r="W133" s="70">
        <f t="shared" si="147"/>
        <v>0</v>
      </c>
      <c r="X133" s="70">
        <f t="shared" si="147"/>
        <v>0</v>
      </c>
      <c r="Y133" s="76">
        <f t="shared" si="52"/>
        <v>4158.795000000001</v>
      </c>
      <c r="Z133" s="76">
        <f t="shared" si="53"/>
        <v>0</v>
      </c>
      <c r="AA133" s="76">
        <f t="shared" si="54"/>
        <v>0</v>
      </c>
      <c r="AB133" s="76">
        <f t="shared" si="55"/>
        <v>0</v>
      </c>
      <c r="AC133" s="76">
        <f t="shared" si="56"/>
        <v>0</v>
      </c>
      <c r="AD133" s="76">
        <f t="shared" si="57"/>
        <v>0</v>
      </c>
      <c r="AE133" s="76">
        <f t="shared" si="58"/>
        <v>4158.795000000001</v>
      </c>
      <c r="AF133" s="76">
        <f t="shared" si="59"/>
        <v>1039.6987500000002</v>
      </c>
      <c r="AG133" s="101">
        <f t="shared" si="153"/>
        <v>519.84937500000012</v>
      </c>
      <c r="AH133" s="76">
        <f t="shared" si="125"/>
        <v>0</v>
      </c>
      <c r="AI133" s="76">
        <f t="shared" si="126"/>
        <v>5718.3431250000012</v>
      </c>
      <c r="AJ133" s="100"/>
      <c r="AK133" s="100"/>
      <c r="AL133" s="100"/>
      <c r="AM133" s="99"/>
      <c r="AN133" s="78">
        <f t="shared" si="127"/>
        <v>0</v>
      </c>
      <c r="AO133" s="99"/>
      <c r="AP133" s="78">
        <f t="shared" si="128"/>
        <v>0</v>
      </c>
      <c r="AQ133" s="78">
        <f t="shared" si="152"/>
        <v>0</v>
      </c>
      <c r="AR133" s="78">
        <f t="shared" si="152"/>
        <v>0</v>
      </c>
      <c r="AS133" s="99"/>
      <c r="AT133" s="78">
        <f t="shared" si="130"/>
        <v>0</v>
      </c>
      <c r="AU133" s="99"/>
      <c r="AV133" s="78">
        <f t="shared" si="131"/>
        <v>0</v>
      </c>
      <c r="AW133" s="77">
        <f t="shared" si="139"/>
        <v>0</v>
      </c>
      <c r="AX133" s="78">
        <f t="shared" si="139"/>
        <v>0</v>
      </c>
      <c r="AY133" s="77">
        <f t="shared" si="140"/>
        <v>0</v>
      </c>
      <c r="AZ133" s="78">
        <f t="shared" si="140"/>
        <v>0</v>
      </c>
      <c r="BA133" s="100"/>
      <c r="BB133" s="177"/>
      <c r="BC133" s="177"/>
      <c r="BD133" s="177"/>
      <c r="BE133" s="78">
        <f t="shared" si="132"/>
        <v>0</v>
      </c>
      <c r="BF133" s="43"/>
      <c r="BG133" s="43"/>
      <c r="BH133" s="43"/>
      <c r="BI133" s="76">
        <f t="shared" si="66"/>
        <v>0</v>
      </c>
      <c r="BJ133" s="76">
        <f t="shared" si="133"/>
        <v>1</v>
      </c>
      <c r="BK133" s="76">
        <f t="shared" si="134"/>
        <v>1559.5481250000005</v>
      </c>
      <c r="BL133" s="101"/>
      <c r="BM133" s="101">
        <f t="shared" si="154"/>
        <v>0</v>
      </c>
      <c r="BN133" s="101"/>
      <c r="BO133" s="76"/>
      <c r="BP133" s="101"/>
      <c r="BQ133" s="101">
        <f t="shared" si="137"/>
        <v>0</v>
      </c>
      <c r="BR133" s="76">
        <f t="shared" si="138"/>
        <v>1559.5481250000005</v>
      </c>
      <c r="BS133" s="76">
        <f t="shared" si="71"/>
        <v>4678.6443750000008</v>
      </c>
      <c r="BT133" s="76">
        <f t="shared" si="72"/>
        <v>1559.5481250000005</v>
      </c>
      <c r="BU133" s="76">
        <f t="shared" si="73"/>
        <v>1039.6987500000002</v>
      </c>
      <c r="BV133" s="76">
        <f t="shared" si="74"/>
        <v>7277.8912500000015</v>
      </c>
      <c r="BW133" s="173">
        <f t="shared" si="75"/>
        <v>87334.695000000022</v>
      </c>
      <c r="BY133" s="134"/>
    </row>
    <row r="134" spans="1:77" s="11" customFormat="1" ht="14.25" customHeight="1" x14ac:dyDescent="0.3">
      <c r="A134" s="243">
        <v>38</v>
      </c>
      <c r="B134" s="69" t="s">
        <v>75</v>
      </c>
      <c r="C134" s="69" t="s">
        <v>224</v>
      </c>
      <c r="D134" s="70" t="s">
        <v>61</v>
      </c>
      <c r="E134" s="75" t="s">
        <v>76</v>
      </c>
      <c r="F134" s="86">
        <v>82</v>
      </c>
      <c r="G134" s="87">
        <v>43335</v>
      </c>
      <c r="H134" s="87">
        <v>45161</v>
      </c>
      <c r="I134" s="86" t="s">
        <v>185</v>
      </c>
      <c r="J134" s="70" t="s">
        <v>58</v>
      </c>
      <c r="K134" s="70" t="s">
        <v>64</v>
      </c>
      <c r="L134" s="74">
        <v>25.04</v>
      </c>
      <c r="M134" s="70">
        <v>5.41</v>
      </c>
      <c r="N134" s="108">
        <v>17697</v>
      </c>
      <c r="O134" s="76">
        <f t="shared" si="122"/>
        <v>95740.77</v>
      </c>
      <c r="P134" s="70"/>
      <c r="Q134" s="70"/>
      <c r="R134" s="70"/>
      <c r="S134" s="70">
        <v>1</v>
      </c>
      <c r="T134" s="70"/>
      <c r="U134" s="70"/>
      <c r="V134" s="70">
        <f t="shared" si="141"/>
        <v>1</v>
      </c>
      <c r="W134" s="70">
        <f t="shared" si="147"/>
        <v>0</v>
      </c>
      <c r="X134" s="70">
        <f t="shared" si="147"/>
        <v>0</v>
      </c>
      <c r="Y134" s="76">
        <f t="shared" si="52"/>
        <v>0</v>
      </c>
      <c r="Z134" s="76">
        <f t="shared" si="53"/>
        <v>0</v>
      </c>
      <c r="AA134" s="76">
        <f t="shared" si="54"/>
        <v>0</v>
      </c>
      <c r="AB134" s="76">
        <f t="shared" si="55"/>
        <v>5318.9316666666673</v>
      </c>
      <c r="AC134" s="76">
        <f t="shared" si="56"/>
        <v>0</v>
      </c>
      <c r="AD134" s="76">
        <f t="shared" si="57"/>
        <v>0</v>
      </c>
      <c r="AE134" s="76">
        <f t="shared" si="58"/>
        <v>5318.9316666666673</v>
      </c>
      <c r="AF134" s="76">
        <f t="shared" si="59"/>
        <v>1329.7329166666668</v>
      </c>
      <c r="AG134" s="101">
        <f t="shared" si="153"/>
        <v>664.86645833333341</v>
      </c>
      <c r="AH134" s="76">
        <f t="shared" si="125"/>
        <v>196.63333333333333</v>
      </c>
      <c r="AI134" s="76">
        <f t="shared" si="126"/>
        <v>7510.1643750000003</v>
      </c>
      <c r="AJ134" s="84"/>
      <c r="AK134" s="84"/>
      <c r="AL134" s="84"/>
      <c r="AM134" s="83"/>
      <c r="AN134" s="78">
        <f t="shared" si="127"/>
        <v>0</v>
      </c>
      <c r="AO134" s="83"/>
      <c r="AP134" s="78">
        <f t="shared" si="128"/>
        <v>0</v>
      </c>
      <c r="AQ134" s="78">
        <f t="shared" si="152"/>
        <v>0</v>
      </c>
      <c r="AR134" s="78">
        <f t="shared" si="152"/>
        <v>0</v>
      </c>
      <c r="AS134" s="83"/>
      <c r="AT134" s="78">
        <f t="shared" si="130"/>
        <v>0</v>
      </c>
      <c r="AU134" s="78"/>
      <c r="AV134" s="78">
        <f t="shared" si="131"/>
        <v>0</v>
      </c>
      <c r="AW134" s="77">
        <f t="shared" si="139"/>
        <v>0</v>
      </c>
      <c r="AX134" s="78">
        <f t="shared" si="139"/>
        <v>0</v>
      </c>
      <c r="AY134" s="77">
        <f t="shared" si="140"/>
        <v>0</v>
      </c>
      <c r="AZ134" s="78">
        <f t="shared" si="140"/>
        <v>0</v>
      </c>
      <c r="BA134" s="84"/>
      <c r="BB134" s="84"/>
      <c r="BC134" s="84"/>
      <c r="BD134" s="84"/>
      <c r="BE134" s="78">
        <f t="shared" si="132"/>
        <v>0</v>
      </c>
      <c r="BF134" s="70"/>
      <c r="BG134" s="70"/>
      <c r="BH134" s="70"/>
      <c r="BI134" s="76">
        <f t="shared" si="66"/>
        <v>0</v>
      </c>
      <c r="BJ134" s="76">
        <f t="shared" si="133"/>
        <v>1</v>
      </c>
      <c r="BK134" s="76">
        <f t="shared" si="134"/>
        <v>1994.5993750000002</v>
      </c>
      <c r="BL134" s="76"/>
      <c r="BM134" s="76">
        <f t="shared" si="154"/>
        <v>0</v>
      </c>
      <c r="BN134" s="101">
        <f t="shared" si="136"/>
        <v>1</v>
      </c>
      <c r="BO134" s="76">
        <f t="shared" si="50"/>
        <v>2659.4658333333336</v>
      </c>
      <c r="BP134" s="76"/>
      <c r="BQ134" s="101">
        <f t="shared" si="137"/>
        <v>0</v>
      </c>
      <c r="BR134" s="76">
        <f t="shared" si="138"/>
        <v>4654.0652083333334</v>
      </c>
      <c r="BS134" s="76">
        <f t="shared" si="71"/>
        <v>6180.4314583333344</v>
      </c>
      <c r="BT134" s="76">
        <f t="shared" si="72"/>
        <v>1994.5993750000002</v>
      </c>
      <c r="BU134" s="76">
        <f t="shared" si="73"/>
        <v>3989.1987500000005</v>
      </c>
      <c r="BV134" s="76">
        <f t="shared" si="74"/>
        <v>12164.229583333334</v>
      </c>
      <c r="BW134" s="173">
        <f t="shared" si="75"/>
        <v>145970.755</v>
      </c>
      <c r="BX134" s="11" t="s">
        <v>266</v>
      </c>
      <c r="BY134" s="12"/>
    </row>
    <row r="135" spans="1:77" s="11" customFormat="1" ht="14.25" customHeight="1" x14ac:dyDescent="0.3">
      <c r="A135" s="243">
        <v>39</v>
      </c>
      <c r="B135" s="69" t="s">
        <v>75</v>
      </c>
      <c r="C135" s="69" t="s">
        <v>419</v>
      </c>
      <c r="D135" s="70" t="s">
        <v>61</v>
      </c>
      <c r="E135" s="75" t="s">
        <v>76</v>
      </c>
      <c r="F135" s="86">
        <v>82</v>
      </c>
      <c r="G135" s="87">
        <v>43335</v>
      </c>
      <c r="H135" s="87">
        <v>45161</v>
      </c>
      <c r="I135" s="86" t="s">
        <v>185</v>
      </c>
      <c r="J135" s="70" t="s">
        <v>58</v>
      </c>
      <c r="K135" s="70" t="s">
        <v>64</v>
      </c>
      <c r="L135" s="74">
        <v>25.04</v>
      </c>
      <c r="M135" s="70">
        <v>5.41</v>
      </c>
      <c r="N135" s="108">
        <v>17697</v>
      </c>
      <c r="O135" s="76">
        <f t="shared" si="122"/>
        <v>95740.77</v>
      </c>
      <c r="P135" s="70"/>
      <c r="Q135" s="70"/>
      <c r="R135" s="70"/>
      <c r="S135" s="70">
        <v>1</v>
      </c>
      <c r="T135" s="70"/>
      <c r="U135" s="70"/>
      <c r="V135" s="70">
        <f t="shared" si="141"/>
        <v>1</v>
      </c>
      <c r="W135" s="70">
        <f t="shared" si="147"/>
        <v>0</v>
      </c>
      <c r="X135" s="70">
        <f t="shared" si="147"/>
        <v>0</v>
      </c>
      <c r="Y135" s="76">
        <f t="shared" si="52"/>
        <v>0</v>
      </c>
      <c r="Z135" s="76">
        <f t="shared" si="53"/>
        <v>0</v>
      </c>
      <c r="AA135" s="76">
        <f t="shared" si="54"/>
        <v>0</v>
      </c>
      <c r="AB135" s="76">
        <f t="shared" si="55"/>
        <v>5318.9316666666673</v>
      </c>
      <c r="AC135" s="76">
        <f t="shared" si="56"/>
        <v>0</v>
      </c>
      <c r="AD135" s="76">
        <f t="shared" si="57"/>
        <v>0</v>
      </c>
      <c r="AE135" s="76">
        <f t="shared" si="58"/>
        <v>5318.9316666666673</v>
      </c>
      <c r="AF135" s="76">
        <f t="shared" si="59"/>
        <v>1329.7329166666668</v>
      </c>
      <c r="AG135" s="101">
        <f t="shared" si="153"/>
        <v>664.86645833333341</v>
      </c>
      <c r="AH135" s="76">
        <f t="shared" si="125"/>
        <v>196.63333333333333</v>
      </c>
      <c r="AI135" s="76">
        <f t="shared" si="126"/>
        <v>7510.1643750000003</v>
      </c>
      <c r="AJ135" s="84"/>
      <c r="AK135" s="84"/>
      <c r="AL135" s="84"/>
      <c r="AM135" s="83"/>
      <c r="AN135" s="78">
        <f t="shared" si="127"/>
        <v>0</v>
      </c>
      <c r="AO135" s="83"/>
      <c r="AP135" s="78">
        <f t="shared" si="128"/>
        <v>0</v>
      </c>
      <c r="AQ135" s="78">
        <f t="shared" si="152"/>
        <v>0</v>
      </c>
      <c r="AR135" s="78">
        <f t="shared" si="152"/>
        <v>0</v>
      </c>
      <c r="AS135" s="83"/>
      <c r="AT135" s="78">
        <f t="shared" si="130"/>
        <v>0</v>
      </c>
      <c r="AU135" s="78"/>
      <c r="AV135" s="78">
        <f t="shared" si="131"/>
        <v>0</v>
      </c>
      <c r="AW135" s="77">
        <f t="shared" si="139"/>
        <v>0</v>
      </c>
      <c r="AX135" s="78">
        <f t="shared" si="139"/>
        <v>0</v>
      </c>
      <c r="AY135" s="77">
        <f t="shared" si="140"/>
        <v>0</v>
      </c>
      <c r="AZ135" s="78">
        <f t="shared" si="140"/>
        <v>0</v>
      </c>
      <c r="BA135" s="84"/>
      <c r="BB135" s="84"/>
      <c r="BC135" s="84"/>
      <c r="BD135" s="84"/>
      <c r="BE135" s="78">
        <f t="shared" si="132"/>
        <v>0</v>
      </c>
      <c r="BF135" s="70"/>
      <c r="BG135" s="70"/>
      <c r="BH135" s="70"/>
      <c r="BI135" s="76">
        <f t="shared" si="66"/>
        <v>0</v>
      </c>
      <c r="BJ135" s="76">
        <f t="shared" si="133"/>
        <v>1</v>
      </c>
      <c r="BK135" s="76">
        <f t="shared" si="134"/>
        <v>1994.5993750000002</v>
      </c>
      <c r="BL135" s="76"/>
      <c r="BM135" s="76">
        <f t="shared" si="154"/>
        <v>0</v>
      </c>
      <c r="BN135" s="101">
        <f t="shared" si="136"/>
        <v>1</v>
      </c>
      <c r="BO135" s="76">
        <f t="shared" si="50"/>
        <v>2659.4658333333336</v>
      </c>
      <c r="BP135" s="76"/>
      <c r="BQ135" s="101">
        <f t="shared" si="137"/>
        <v>0</v>
      </c>
      <c r="BR135" s="76">
        <f t="shared" si="138"/>
        <v>4654.0652083333334</v>
      </c>
      <c r="BS135" s="76">
        <f t="shared" si="71"/>
        <v>6180.4314583333344</v>
      </c>
      <c r="BT135" s="76">
        <f t="shared" si="72"/>
        <v>1994.5993750000002</v>
      </c>
      <c r="BU135" s="76">
        <f t="shared" si="73"/>
        <v>3989.1987500000005</v>
      </c>
      <c r="BV135" s="76">
        <f t="shared" si="74"/>
        <v>12164.229583333334</v>
      </c>
      <c r="BW135" s="173">
        <f t="shared" si="75"/>
        <v>145970.755</v>
      </c>
      <c r="BX135" s="11" t="s">
        <v>266</v>
      </c>
      <c r="BY135" s="12"/>
    </row>
    <row r="136" spans="1:77" s="3" customFormat="1" ht="14.25" customHeight="1" x14ac:dyDescent="0.3">
      <c r="A136" s="243">
        <v>40</v>
      </c>
      <c r="B136" s="69" t="s">
        <v>169</v>
      </c>
      <c r="C136" s="69" t="s">
        <v>419</v>
      </c>
      <c r="D136" s="70" t="s">
        <v>82</v>
      </c>
      <c r="E136" s="71" t="s">
        <v>170</v>
      </c>
      <c r="F136" s="72">
        <v>103</v>
      </c>
      <c r="G136" s="73">
        <v>43817</v>
      </c>
      <c r="H136" s="73">
        <v>45644</v>
      </c>
      <c r="I136" s="72" t="s">
        <v>185</v>
      </c>
      <c r="J136" s="70">
        <v>2</v>
      </c>
      <c r="K136" s="70" t="s">
        <v>87</v>
      </c>
      <c r="L136" s="74">
        <v>6.07</v>
      </c>
      <c r="M136" s="74">
        <v>3.91</v>
      </c>
      <c r="N136" s="108">
        <v>17697</v>
      </c>
      <c r="O136" s="76">
        <f t="shared" si="122"/>
        <v>69195.27</v>
      </c>
      <c r="P136" s="70">
        <v>1</v>
      </c>
      <c r="Q136" s="70"/>
      <c r="R136" s="70"/>
      <c r="S136" s="70"/>
      <c r="T136" s="70"/>
      <c r="U136" s="70"/>
      <c r="V136" s="70">
        <f t="shared" si="141"/>
        <v>1</v>
      </c>
      <c r="W136" s="70">
        <f t="shared" si="147"/>
        <v>0</v>
      </c>
      <c r="X136" s="70">
        <f t="shared" si="147"/>
        <v>0</v>
      </c>
      <c r="Y136" s="76">
        <f t="shared" si="52"/>
        <v>3844.1816666666668</v>
      </c>
      <c r="Z136" s="76">
        <f t="shared" si="53"/>
        <v>0</v>
      </c>
      <c r="AA136" s="76">
        <f t="shared" si="54"/>
        <v>0</v>
      </c>
      <c r="AB136" s="76">
        <f t="shared" si="55"/>
        <v>0</v>
      </c>
      <c r="AC136" s="76">
        <f t="shared" si="56"/>
        <v>0</v>
      </c>
      <c r="AD136" s="76">
        <f t="shared" si="57"/>
        <v>0</v>
      </c>
      <c r="AE136" s="76">
        <f t="shared" si="58"/>
        <v>3844.1816666666668</v>
      </c>
      <c r="AF136" s="76">
        <f t="shared" si="59"/>
        <v>961.04541666666671</v>
      </c>
      <c r="AG136" s="101">
        <f t="shared" si="153"/>
        <v>480.52270833333336</v>
      </c>
      <c r="AH136" s="76">
        <f t="shared" si="125"/>
        <v>0</v>
      </c>
      <c r="AI136" s="76">
        <f t="shared" si="126"/>
        <v>5285.7497916666671</v>
      </c>
      <c r="AJ136" s="84"/>
      <c r="AK136" s="84"/>
      <c r="AL136" s="84"/>
      <c r="AM136" s="83"/>
      <c r="AN136" s="78">
        <f t="shared" si="127"/>
        <v>0</v>
      </c>
      <c r="AO136" s="83"/>
      <c r="AP136" s="78">
        <f t="shared" si="128"/>
        <v>0</v>
      </c>
      <c r="AQ136" s="78">
        <f t="shared" si="152"/>
        <v>0</v>
      </c>
      <c r="AR136" s="78">
        <f t="shared" si="152"/>
        <v>0</v>
      </c>
      <c r="AS136" s="83"/>
      <c r="AT136" s="78">
        <f t="shared" si="130"/>
        <v>0</v>
      </c>
      <c r="AU136" s="83"/>
      <c r="AV136" s="78">
        <f t="shared" si="131"/>
        <v>0</v>
      </c>
      <c r="AW136" s="77">
        <f t="shared" si="139"/>
        <v>0</v>
      </c>
      <c r="AX136" s="78">
        <f t="shared" si="139"/>
        <v>0</v>
      </c>
      <c r="AY136" s="77">
        <f t="shared" si="140"/>
        <v>0</v>
      </c>
      <c r="AZ136" s="78">
        <f t="shared" si="140"/>
        <v>0</v>
      </c>
      <c r="BA136" s="84"/>
      <c r="BB136" s="85"/>
      <c r="BC136" s="84"/>
      <c r="BD136" s="85"/>
      <c r="BE136" s="78">
        <f t="shared" si="132"/>
        <v>0</v>
      </c>
      <c r="BF136" s="70"/>
      <c r="BG136" s="70"/>
      <c r="BH136" s="70"/>
      <c r="BI136" s="76">
        <f t="shared" si="66"/>
        <v>0</v>
      </c>
      <c r="BJ136" s="76">
        <f t="shared" si="133"/>
        <v>1</v>
      </c>
      <c r="BK136" s="76">
        <f t="shared" si="134"/>
        <v>1441.568125</v>
      </c>
      <c r="BL136" s="76"/>
      <c r="BM136" s="76">
        <f t="shared" si="154"/>
        <v>0</v>
      </c>
      <c r="BN136" s="101">
        <f t="shared" si="136"/>
        <v>1</v>
      </c>
      <c r="BO136" s="76">
        <f>(AE136+AF136)*30%</f>
        <v>1441.568125</v>
      </c>
      <c r="BP136" s="76"/>
      <c r="BQ136" s="101">
        <f t="shared" si="137"/>
        <v>0</v>
      </c>
      <c r="BR136" s="76">
        <f t="shared" si="138"/>
        <v>2883.13625</v>
      </c>
      <c r="BS136" s="76">
        <f t="shared" si="71"/>
        <v>4324.7043750000003</v>
      </c>
      <c r="BT136" s="76">
        <f t="shared" si="72"/>
        <v>1441.568125</v>
      </c>
      <c r="BU136" s="76">
        <f t="shared" si="73"/>
        <v>2402.6135416666666</v>
      </c>
      <c r="BV136" s="76">
        <f t="shared" si="74"/>
        <v>8168.8860416666666</v>
      </c>
      <c r="BW136" s="173">
        <f t="shared" si="75"/>
        <v>98026.632500000007</v>
      </c>
      <c r="BX136" s="3" t="s">
        <v>271</v>
      </c>
    </row>
    <row r="137" spans="1:77" s="3" customFormat="1" ht="14.25" customHeight="1" x14ac:dyDescent="0.3">
      <c r="A137" s="243">
        <v>41</v>
      </c>
      <c r="B137" s="69" t="s">
        <v>169</v>
      </c>
      <c r="C137" s="69" t="s">
        <v>224</v>
      </c>
      <c r="D137" s="70" t="s">
        <v>82</v>
      </c>
      <c r="E137" s="71" t="s">
        <v>170</v>
      </c>
      <c r="F137" s="72">
        <v>103</v>
      </c>
      <c r="G137" s="73">
        <v>43817</v>
      </c>
      <c r="H137" s="73">
        <v>45644</v>
      </c>
      <c r="I137" s="72" t="s">
        <v>185</v>
      </c>
      <c r="J137" s="70">
        <v>2</v>
      </c>
      <c r="K137" s="70" t="s">
        <v>87</v>
      </c>
      <c r="L137" s="74">
        <v>6.07</v>
      </c>
      <c r="M137" s="74">
        <v>3.91</v>
      </c>
      <c r="N137" s="108">
        <v>17697</v>
      </c>
      <c r="O137" s="76">
        <f t="shared" si="122"/>
        <v>69195.27</v>
      </c>
      <c r="P137" s="70">
        <v>1</v>
      </c>
      <c r="Q137" s="70"/>
      <c r="R137" s="70"/>
      <c r="S137" s="70"/>
      <c r="T137" s="70"/>
      <c r="U137" s="70"/>
      <c r="V137" s="70">
        <f t="shared" si="141"/>
        <v>1</v>
      </c>
      <c r="W137" s="70">
        <f t="shared" si="147"/>
        <v>0</v>
      </c>
      <c r="X137" s="70">
        <f t="shared" si="147"/>
        <v>0</v>
      </c>
      <c r="Y137" s="76">
        <f t="shared" si="52"/>
        <v>3844.1816666666668</v>
      </c>
      <c r="Z137" s="76">
        <f t="shared" si="53"/>
        <v>0</v>
      </c>
      <c r="AA137" s="76">
        <f t="shared" si="54"/>
        <v>0</v>
      </c>
      <c r="AB137" s="76">
        <f t="shared" si="55"/>
        <v>0</v>
      </c>
      <c r="AC137" s="76">
        <f t="shared" si="56"/>
        <v>0</v>
      </c>
      <c r="AD137" s="76">
        <f t="shared" si="57"/>
        <v>0</v>
      </c>
      <c r="AE137" s="76">
        <f t="shared" si="58"/>
        <v>3844.1816666666668</v>
      </c>
      <c r="AF137" s="76">
        <f t="shared" si="59"/>
        <v>961.04541666666671</v>
      </c>
      <c r="AG137" s="101">
        <f t="shared" si="153"/>
        <v>480.52270833333336</v>
      </c>
      <c r="AH137" s="76">
        <f t="shared" si="125"/>
        <v>0</v>
      </c>
      <c r="AI137" s="76">
        <f t="shared" si="126"/>
        <v>5285.7497916666671</v>
      </c>
      <c r="AJ137" s="84"/>
      <c r="AK137" s="84"/>
      <c r="AL137" s="84"/>
      <c r="AM137" s="83"/>
      <c r="AN137" s="78">
        <f t="shared" si="127"/>
        <v>0</v>
      </c>
      <c r="AO137" s="83"/>
      <c r="AP137" s="78">
        <f t="shared" si="128"/>
        <v>0</v>
      </c>
      <c r="AQ137" s="78">
        <f t="shared" si="152"/>
        <v>0</v>
      </c>
      <c r="AR137" s="78">
        <f t="shared" si="152"/>
        <v>0</v>
      </c>
      <c r="AS137" s="83"/>
      <c r="AT137" s="78">
        <f t="shared" si="130"/>
        <v>0</v>
      </c>
      <c r="AU137" s="83"/>
      <c r="AV137" s="78">
        <f t="shared" si="131"/>
        <v>0</v>
      </c>
      <c r="AW137" s="77">
        <f t="shared" si="139"/>
        <v>0</v>
      </c>
      <c r="AX137" s="78">
        <f t="shared" si="139"/>
        <v>0</v>
      </c>
      <c r="AY137" s="77">
        <f t="shared" si="140"/>
        <v>0</v>
      </c>
      <c r="AZ137" s="78">
        <f t="shared" si="140"/>
        <v>0</v>
      </c>
      <c r="BA137" s="84"/>
      <c r="BB137" s="85"/>
      <c r="BC137" s="84"/>
      <c r="BD137" s="85"/>
      <c r="BE137" s="78">
        <f t="shared" si="132"/>
        <v>0</v>
      </c>
      <c r="BF137" s="70"/>
      <c r="BG137" s="70"/>
      <c r="BH137" s="70"/>
      <c r="BI137" s="76">
        <f t="shared" si="66"/>
        <v>0</v>
      </c>
      <c r="BJ137" s="76">
        <f t="shared" si="133"/>
        <v>1</v>
      </c>
      <c r="BK137" s="76">
        <f t="shared" si="134"/>
        <v>1441.568125</v>
      </c>
      <c r="BL137" s="76"/>
      <c r="BM137" s="76">
        <f t="shared" si="154"/>
        <v>0</v>
      </c>
      <c r="BN137" s="101">
        <f t="shared" si="136"/>
        <v>1</v>
      </c>
      <c r="BO137" s="76">
        <f>(AE137+AF137)*30%</f>
        <v>1441.568125</v>
      </c>
      <c r="BP137" s="76"/>
      <c r="BQ137" s="101">
        <f t="shared" si="137"/>
        <v>0</v>
      </c>
      <c r="BR137" s="76">
        <f t="shared" si="138"/>
        <v>2883.13625</v>
      </c>
      <c r="BS137" s="76">
        <f t="shared" si="71"/>
        <v>4324.7043750000003</v>
      </c>
      <c r="BT137" s="76">
        <f t="shared" si="72"/>
        <v>1441.568125</v>
      </c>
      <c r="BU137" s="76">
        <f t="shared" si="73"/>
        <v>2402.6135416666666</v>
      </c>
      <c r="BV137" s="76">
        <f t="shared" si="74"/>
        <v>8168.8860416666666</v>
      </c>
      <c r="BW137" s="173">
        <f t="shared" si="75"/>
        <v>98026.632500000007</v>
      </c>
      <c r="BX137" s="3" t="s">
        <v>271</v>
      </c>
    </row>
    <row r="138" spans="1:77" s="1" customFormat="1" ht="14.25" customHeight="1" x14ac:dyDescent="0.3">
      <c r="A138" s="243">
        <v>42</v>
      </c>
      <c r="B138" s="69" t="s">
        <v>371</v>
      </c>
      <c r="C138" s="69" t="s">
        <v>222</v>
      </c>
      <c r="D138" s="70" t="s">
        <v>373</v>
      </c>
      <c r="E138" s="69" t="s">
        <v>374</v>
      </c>
      <c r="F138" s="72"/>
      <c r="G138" s="73"/>
      <c r="H138" s="73"/>
      <c r="I138" s="72"/>
      <c r="J138" s="70" t="s">
        <v>65</v>
      </c>
      <c r="K138" s="70" t="s">
        <v>83</v>
      </c>
      <c r="L138" s="74">
        <v>7.0000000000000007E-2</v>
      </c>
      <c r="M138" s="74">
        <v>3.32</v>
      </c>
      <c r="N138" s="108">
        <v>17697</v>
      </c>
      <c r="O138" s="76">
        <f t="shared" si="122"/>
        <v>58754.039999999994</v>
      </c>
      <c r="P138" s="70">
        <v>1</v>
      </c>
      <c r="Q138" s="70"/>
      <c r="R138" s="70"/>
      <c r="S138" s="70"/>
      <c r="T138" s="70"/>
      <c r="U138" s="70"/>
      <c r="V138" s="70">
        <f t="shared" si="141"/>
        <v>1</v>
      </c>
      <c r="W138" s="70">
        <f t="shared" si="147"/>
        <v>0</v>
      </c>
      <c r="X138" s="70">
        <f t="shared" si="147"/>
        <v>0</v>
      </c>
      <c r="Y138" s="76">
        <f t="shared" si="52"/>
        <v>3264.1133333333328</v>
      </c>
      <c r="Z138" s="76">
        <f t="shared" si="53"/>
        <v>0</v>
      </c>
      <c r="AA138" s="76">
        <f t="shared" si="54"/>
        <v>0</v>
      </c>
      <c r="AB138" s="76">
        <f t="shared" si="55"/>
        <v>0</v>
      </c>
      <c r="AC138" s="76">
        <f t="shared" si="56"/>
        <v>0</v>
      </c>
      <c r="AD138" s="76">
        <f t="shared" si="57"/>
        <v>0</v>
      </c>
      <c r="AE138" s="76">
        <f t="shared" si="58"/>
        <v>3264.1133333333328</v>
      </c>
      <c r="AF138" s="76">
        <f t="shared" si="59"/>
        <v>816.02833333333319</v>
      </c>
      <c r="AG138" s="101"/>
      <c r="AH138" s="76">
        <f t="shared" si="125"/>
        <v>0</v>
      </c>
      <c r="AI138" s="76">
        <f t="shared" si="126"/>
        <v>4080.141666666666</v>
      </c>
      <c r="AJ138" s="84"/>
      <c r="AK138" s="84"/>
      <c r="AL138" s="84"/>
      <c r="AM138" s="83"/>
      <c r="AN138" s="78">
        <f t="shared" si="127"/>
        <v>0</v>
      </c>
      <c r="AO138" s="83"/>
      <c r="AP138" s="78">
        <f t="shared" si="128"/>
        <v>0</v>
      </c>
      <c r="AQ138" s="78"/>
      <c r="AR138" s="78">
        <f t="shared" si="152"/>
        <v>0</v>
      </c>
      <c r="AS138" s="83"/>
      <c r="AT138" s="78">
        <f t="shared" si="130"/>
        <v>0</v>
      </c>
      <c r="AU138" s="83"/>
      <c r="AV138" s="78">
        <f t="shared" si="131"/>
        <v>0</v>
      </c>
      <c r="AW138" s="77">
        <f t="shared" si="139"/>
        <v>0</v>
      </c>
      <c r="AX138" s="78">
        <f t="shared" si="139"/>
        <v>0</v>
      </c>
      <c r="AY138" s="77">
        <f t="shared" si="140"/>
        <v>0</v>
      </c>
      <c r="AZ138" s="78">
        <f t="shared" si="140"/>
        <v>0</v>
      </c>
      <c r="BA138" s="84"/>
      <c r="BB138" s="85"/>
      <c r="BC138" s="84"/>
      <c r="BD138" s="85"/>
      <c r="BE138" s="78">
        <f t="shared" si="132"/>
        <v>0</v>
      </c>
      <c r="BF138" s="70"/>
      <c r="BG138" s="70"/>
      <c r="BH138" s="70"/>
      <c r="BI138" s="76">
        <f t="shared" si="66"/>
        <v>0</v>
      </c>
      <c r="BJ138" s="76">
        <f t="shared" si="133"/>
        <v>1</v>
      </c>
      <c r="BK138" s="76">
        <f t="shared" si="134"/>
        <v>1224.0424999999998</v>
      </c>
      <c r="BL138" s="76"/>
      <c r="BM138" s="76"/>
      <c r="BN138" s="101"/>
      <c r="BO138" s="76"/>
      <c r="BP138" s="76">
        <v>0</v>
      </c>
      <c r="BQ138" s="101">
        <f t="shared" si="137"/>
        <v>0</v>
      </c>
      <c r="BR138" s="76">
        <f t="shared" si="138"/>
        <v>1224.0424999999998</v>
      </c>
      <c r="BS138" s="76">
        <f t="shared" si="71"/>
        <v>3264.1133333333328</v>
      </c>
      <c r="BT138" s="76">
        <f t="shared" si="72"/>
        <v>1224.0424999999998</v>
      </c>
      <c r="BU138" s="76">
        <f t="shared" si="73"/>
        <v>816.02833333333319</v>
      </c>
      <c r="BV138" s="76">
        <f t="shared" si="74"/>
        <v>5304.184166666666</v>
      </c>
      <c r="BW138" s="173">
        <f t="shared" si="75"/>
        <v>63650.209999999992</v>
      </c>
    </row>
    <row r="139" spans="1:77" s="3" customFormat="1" ht="14.25" customHeight="1" x14ac:dyDescent="0.3">
      <c r="A139" s="243">
        <v>43</v>
      </c>
      <c r="B139" s="48" t="s">
        <v>455</v>
      </c>
      <c r="C139" s="69" t="s">
        <v>222</v>
      </c>
      <c r="D139" s="70" t="s">
        <v>178</v>
      </c>
      <c r="E139" s="108" t="s">
        <v>470</v>
      </c>
      <c r="F139" s="72"/>
      <c r="G139" s="73"/>
      <c r="H139" s="73"/>
      <c r="I139" s="86" t="s">
        <v>185</v>
      </c>
      <c r="J139" s="70" t="s">
        <v>453</v>
      </c>
      <c r="K139" s="70" t="s">
        <v>459</v>
      </c>
      <c r="L139" s="74">
        <v>18.11</v>
      </c>
      <c r="M139" s="74">
        <v>5.24</v>
      </c>
      <c r="N139" s="108">
        <v>17697</v>
      </c>
      <c r="O139" s="76">
        <f t="shared" si="122"/>
        <v>92732.28</v>
      </c>
      <c r="P139" s="70">
        <v>1</v>
      </c>
      <c r="Q139" s="70"/>
      <c r="R139" s="70"/>
      <c r="S139" s="70"/>
      <c r="T139" s="70"/>
      <c r="U139" s="70"/>
      <c r="V139" s="70">
        <f t="shared" si="141"/>
        <v>1</v>
      </c>
      <c r="W139" s="70">
        <f t="shared" si="147"/>
        <v>0</v>
      </c>
      <c r="X139" s="70">
        <f t="shared" si="147"/>
        <v>0</v>
      </c>
      <c r="Y139" s="76">
        <f t="shared" si="52"/>
        <v>5151.7933333333331</v>
      </c>
      <c r="Z139" s="76">
        <f t="shared" si="53"/>
        <v>0</v>
      </c>
      <c r="AA139" s="76">
        <f t="shared" si="54"/>
        <v>0</v>
      </c>
      <c r="AB139" s="76">
        <f t="shared" si="55"/>
        <v>0</v>
      </c>
      <c r="AC139" s="76">
        <f t="shared" si="56"/>
        <v>0</v>
      </c>
      <c r="AD139" s="76">
        <f t="shared" si="57"/>
        <v>0</v>
      </c>
      <c r="AE139" s="76">
        <f t="shared" si="58"/>
        <v>5151.7933333333331</v>
      </c>
      <c r="AF139" s="76">
        <f t="shared" si="59"/>
        <v>1287.9483333333333</v>
      </c>
      <c r="AG139" s="76">
        <f t="shared" ref="AG139" si="156">(AE139+AF139)*10%</f>
        <v>643.97416666666675</v>
      </c>
      <c r="AH139" s="76">
        <f t="shared" si="125"/>
        <v>0</v>
      </c>
      <c r="AI139" s="76">
        <f t="shared" si="126"/>
        <v>7083.7158333333336</v>
      </c>
      <c r="AJ139" s="84"/>
      <c r="AK139" s="84"/>
      <c r="AL139" s="84"/>
      <c r="AM139" s="83"/>
      <c r="AN139" s="78">
        <f t="shared" si="127"/>
        <v>0</v>
      </c>
      <c r="AO139" s="83"/>
      <c r="AP139" s="78">
        <f t="shared" si="128"/>
        <v>0</v>
      </c>
      <c r="AQ139" s="78"/>
      <c r="AR139" s="78">
        <f t="shared" si="152"/>
        <v>0</v>
      </c>
      <c r="AS139" s="83"/>
      <c r="AT139" s="78">
        <f t="shared" si="130"/>
        <v>0</v>
      </c>
      <c r="AU139" s="83"/>
      <c r="AV139" s="78">
        <f t="shared" si="131"/>
        <v>0</v>
      </c>
      <c r="AW139" s="77">
        <f t="shared" si="139"/>
        <v>0</v>
      </c>
      <c r="AX139" s="78">
        <f t="shared" si="139"/>
        <v>0</v>
      </c>
      <c r="AY139" s="77">
        <f t="shared" si="140"/>
        <v>0</v>
      </c>
      <c r="AZ139" s="78">
        <f t="shared" si="140"/>
        <v>0</v>
      </c>
      <c r="BA139" s="84"/>
      <c r="BB139" s="85"/>
      <c r="BC139" s="84"/>
      <c r="BD139" s="85"/>
      <c r="BE139" s="78">
        <f t="shared" si="132"/>
        <v>0</v>
      </c>
      <c r="BF139" s="70"/>
      <c r="BG139" s="70"/>
      <c r="BH139" s="70"/>
      <c r="BI139" s="76">
        <f t="shared" si="66"/>
        <v>0</v>
      </c>
      <c r="BJ139" s="76">
        <f t="shared" si="133"/>
        <v>1</v>
      </c>
      <c r="BK139" s="76">
        <f t="shared" si="134"/>
        <v>1931.9224999999999</v>
      </c>
      <c r="BL139" s="76"/>
      <c r="BM139" s="76"/>
      <c r="BN139" s="101">
        <f t="shared" si="136"/>
        <v>1</v>
      </c>
      <c r="BO139" s="76">
        <f t="shared" si="50"/>
        <v>2575.896666666667</v>
      </c>
      <c r="BP139" s="76"/>
      <c r="BQ139" s="101">
        <f t="shared" si="137"/>
        <v>0</v>
      </c>
      <c r="BR139" s="76">
        <f t="shared" si="138"/>
        <v>4507.8191666666671</v>
      </c>
      <c r="BS139" s="76">
        <f t="shared" si="71"/>
        <v>5795.7674999999999</v>
      </c>
      <c r="BT139" s="76">
        <f t="shared" si="72"/>
        <v>1931.9224999999999</v>
      </c>
      <c r="BU139" s="76">
        <f t="shared" si="73"/>
        <v>3863.8450000000003</v>
      </c>
      <c r="BV139" s="76">
        <f t="shared" si="74"/>
        <v>11591.535</v>
      </c>
      <c r="BW139" s="173">
        <f t="shared" si="75"/>
        <v>139098.41999999998</v>
      </c>
      <c r="BX139" s="153" t="s">
        <v>339</v>
      </c>
    </row>
    <row r="140" spans="1:77" s="2" customFormat="1" ht="14.25" customHeight="1" x14ac:dyDescent="0.3">
      <c r="A140" s="243">
        <v>44</v>
      </c>
      <c r="B140" s="48" t="s">
        <v>173</v>
      </c>
      <c r="C140" s="48" t="s">
        <v>222</v>
      </c>
      <c r="D140" s="43" t="s">
        <v>61</v>
      </c>
      <c r="E140" s="108" t="s">
        <v>307</v>
      </c>
      <c r="F140" s="86">
        <v>53</v>
      </c>
      <c r="G140" s="87">
        <v>42608</v>
      </c>
      <c r="H140" s="87">
        <v>44434</v>
      </c>
      <c r="I140" s="86" t="s">
        <v>185</v>
      </c>
      <c r="J140" s="43" t="s">
        <v>71</v>
      </c>
      <c r="K140" s="43" t="s">
        <v>72</v>
      </c>
      <c r="L140" s="89">
        <v>24</v>
      </c>
      <c r="M140" s="43">
        <v>5.12</v>
      </c>
      <c r="N140" s="108">
        <v>17697</v>
      </c>
      <c r="O140" s="76">
        <f>N140*M140</f>
        <v>90608.639999999999</v>
      </c>
      <c r="P140" s="43"/>
      <c r="Q140" s="43"/>
      <c r="R140" s="43"/>
      <c r="S140" s="43">
        <v>1</v>
      </c>
      <c r="T140" s="43"/>
      <c r="U140" s="43"/>
      <c r="V140" s="70">
        <f t="shared" ref="V140:X142" si="157">SUM(P140+S140)</f>
        <v>1</v>
      </c>
      <c r="W140" s="70">
        <f t="shared" si="157"/>
        <v>0</v>
      </c>
      <c r="X140" s="70">
        <f t="shared" si="157"/>
        <v>0</v>
      </c>
      <c r="Y140" s="76">
        <f>SUM(O140/18*P140)</f>
        <v>0</v>
      </c>
      <c r="Z140" s="76">
        <f>SUM(O140/18*Q140)</f>
        <v>0</v>
      </c>
      <c r="AA140" s="76">
        <f>SUM(O140/18*R140)</f>
        <v>0</v>
      </c>
      <c r="AB140" s="76">
        <f>SUM(O140/18*S140)</f>
        <v>5033.8133333333335</v>
      </c>
      <c r="AC140" s="76">
        <f>SUM(O140/18*T140)</f>
        <v>0</v>
      </c>
      <c r="AD140" s="76">
        <f>SUM(O140/18*U140)</f>
        <v>0</v>
      </c>
      <c r="AE140" s="76">
        <f>SUM(Y140:AD140)</f>
        <v>5033.8133333333335</v>
      </c>
      <c r="AF140" s="76">
        <f>AE140*25%</f>
        <v>1258.4533333333334</v>
      </c>
      <c r="AG140" s="76">
        <f>(AE140+AF140)*10%</f>
        <v>629.22666666666669</v>
      </c>
      <c r="AH140" s="76">
        <f>SUM(N140/18*S140+N140/18*T140+N140/18*U140)*20%</f>
        <v>196.63333333333333</v>
      </c>
      <c r="AI140" s="76">
        <f>AH140+AG140+AF140+AE140</f>
        <v>7118.126666666667</v>
      </c>
      <c r="AJ140" s="100"/>
      <c r="AK140" s="100"/>
      <c r="AL140" s="100"/>
      <c r="AM140" s="99"/>
      <c r="AN140" s="78">
        <f>N140/18*AM140*40%</f>
        <v>0</v>
      </c>
      <c r="AO140" s="99"/>
      <c r="AP140" s="78">
        <f>N140/18*AO140*50%</f>
        <v>0</v>
      </c>
      <c r="AQ140" s="78">
        <f t="shared" ref="AQ140:AR140" si="158">AM140+AO140</f>
        <v>0</v>
      </c>
      <c r="AR140" s="78">
        <f t="shared" si="158"/>
        <v>0</v>
      </c>
      <c r="AS140" s="99"/>
      <c r="AT140" s="78">
        <f>N140/18*AS140*50%</f>
        <v>0</v>
      </c>
      <c r="AU140" s="99"/>
      <c r="AV140" s="78">
        <f>N140/18*AU140*40%</f>
        <v>0</v>
      </c>
      <c r="AW140" s="77">
        <f t="shared" ref="AW140:AX142" si="159">AS140+AU140</f>
        <v>0</v>
      </c>
      <c r="AX140" s="78">
        <f t="shared" si="159"/>
        <v>0</v>
      </c>
      <c r="AY140" s="77">
        <f t="shared" ref="AY140:AZ142" si="160">AQ140+AW140</f>
        <v>0</v>
      </c>
      <c r="AZ140" s="78">
        <f t="shared" si="160"/>
        <v>0</v>
      </c>
      <c r="BA140" s="100"/>
      <c r="BB140" s="177"/>
      <c r="BC140" s="177"/>
      <c r="BD140" s="177"/>
      <c r="BE140" s="78">
        <f>SUM(N140*BB140)*50%+(N140*BC140)*60%+(N140*BD140)*60%</f>
        <v>0</v>
      </c>
      <c r="BF140" s="43"/>
      <c r="BG140" s="43"/>
      <c r="BH140" s="43"/>
      <c r="BI140" s="76">
        <f>SUM(N140*BF140*20%)+(N140*BG140)*30%</f>
        <v>0</v>
      </c>
      <c r="BJ140" s="76">
        <f>V140+W140+X140</f>
        <v>1</v>
      </c>
      <c r="BK140" s="76">
        <f>(O140/18*BJ140)*1.25*30%</f>
        <v>1887.6799999999998</v>
      </c>
      <c r="BL140" s="101"/>
      <c r="BM140" s="101">
        <f>(O140/18*BL140)*30%</f>
        <v>0</v>
      </c>
      <c r="BN140" s="101"/>
      <c r="BO140" s="76"/>
      <c r="BP140" s="101"/>
      <c r="BQ140" s="101">
        <f>7079/18*BP140</f>
        <v>0</v>
      </c>
      <c r="BR140" s="76">
        <f>AJ140+AK140+AL140+AZ140+BE140+BI140+BK140+BM140+BO140+BQ140</f>
        <v>1887.6799999999998</v>
      </c>
      <c r="BS140" s="76">
        <f>AE140+AG140+AH140+AJ140+AK140+AL140+BI140+BQ140</f>
        <v>5859.6733333333332</v>
      </c>
      <c r="BT140" s="76">
        <f>AZ140+BE140+BK140+BM140</f>
        <v>1887.6799999999998</v>
      </c>
      <c r="BU140" s="76">
        <f>AF140+BO140</f>
        <v>1258.4533333333334</v>
      </c>
      <c r="BV140" s="76">
        <f>SUM(AI140+BR140)</f>
        <v>9005.8066666666673</v>
      </c>
      <c r="BW140" s="173">
        <f>BV140*12</f>
        <v>108069.68000000001</v>
      </c>
    </row>
    <row r="141" spans="1:77" s="2" customFormat="1" ht="14.25" customHeight="1" x14ac:dyDescent="0.3">
      <c r="A141" s="243">
        <v>30</v>
      </c>
      <c r="B141" s="48" t="s">
        <v>305</v>
      </c>
      <c r="C141" s="48" t="s">
        <v>445</v>
      </c>
      <c r="D141" s="43" t="s">
        <v>61</v>
      </c>
      <c r="E141" s="108" t="s">
        <v>306</v>
      </c>
      <c r="F141" s="48"/>
      <c r="G141" s="111"/>
      <c r="H141" s="111"/>
      <c r="I141" s="48"/>
      <c r="J141" s="43" t="s">
        <v>65</v>
      </c>
      <c r="K141" s="43" t="s">
        <v>62</v>
      </c>
      <c r="L141" s="89">
        <v>1</v>
      </c>
      <c r="M141" s="43">
        <v>4.1399999999999997</v>
      </c>
      <c r="N141" s="75">
        <v>17697</v>
      </c>
      <c r="O141" s="76">
        <f>N141*M141</f>
        <v>73265.579999999987</v>
      </c>
      <c r="P141" s="43"/>
      <c r="Q141" s="43"/>
      <c r="R141" s="43"/>
      <c r="S141" s="43"/>
      <c r="T141" s="43">
        <v>3</v>
      </c>
      <c r="U141" s="43"/>
      <c r="V141" s="70">
        <f t="shared" si="157"/>
        <v>0</v>
      </c>
      <c r="W141" s="70">
        <f t="shared" si="157"/>
        <v>3</v>
      </c>
      <c r="X141" s="70">
        <f t="shared" si="157"/>
        <v>0</v>
      </c>
      <c r="Y141" s="76">
        <f>SUM(O141/18*P141)</f>
        <v>0</v>
      </c>
      <c r="Z141" s="76">
        <f>SUM(O141/18*Q141)</f>
        <v>0</v>
      </c>
      <c r="AA141" s="76">
        <f>SUM(O141/18*R141)</f>
        <v>0</v>
      </c>
      <c r="AB141" s="76">
        <f>SUM(O141/18*S141)</f>
        <v>0</v>
      </c>
      <c r="AC141" s="76">
        <f>SUM(O141/18*T141)</f>
        <v>12210.929999999998</v>
      </c>
      <c r="AD141" s="76">
        <f>SUM(O141/18*U141)</f>
        <v>0</v>
      </c>
      <c r="AE141" s="76">
        <f>SUM(Y141:AD141)</f>
        <v>12210.929999999998</v>
      </c>
      <c r="AF141" s="76">
        <f>AE141*25%</f>
        <v>3052.7324999999996</v>
      </c>
      <c r="AG141" s="76"/>
      <c r="AH141" s="76">
        <f>SUM(N141/18*S141+N141/18*T141+N141/18*U141)*20%</f>
        <v>589.9</v>
      </c>
      <c r="AI141" s="76">
        <f>AH141+AG141+AF141+AE141</f>
        <v>15853.562499999998</v>
      </c>
      <c r="AJ141" s="82"/>
      <c r="AK141" s="82"/>
      <c r="AL141" s="82"/>
      <c r="AM141" s="99"/>
      <c r="AN141" s="78">
        <f>N141/18*AM141*40%</f>
        <v>0</v>
      </c>
      <c r="AO141" s="99"/>
      <c r="AP141" s="78">
        <f>N141/18*AO141*50%</f>
        <v>0</v>
      </c>
      <c r="AQ141" s="78"/>
      <c r="AR141" s="78">
        <f>AN141+AP141</f>
        <v>0</v>
      </c>
      <c r="AS141" s="99"/>
      <c r="AT141" s="78">
        <f>N141/18*AS141*50%</f>
        <v>0</v>
      </c>
      <c r="AU141" s="99"/>
      <c r="AV141" s="78">
        <f>N141/18*AU141*40%</f>
        <v>0</v>
      </c>
      <c r="AW141" s="77">
        <f t="shared" si="159"/>
        <v>0</v>
      </c>
      <c r="AX141" s="78">
        <f t="shared" si="159"/>
        <v>0</v>
      </c>
      <c r="AY141" s="77">
        <f t="shared" si="160"/>
        <v>0</v>
      </c>
      <c r="AZ141" s="78">
        <f t="shared" si="160"/>
        <v>0</v>
      </c>
      <c r="BA141" s="100"/>
      <c r="BB141" s="177"/>
      <c r="BC141" s="177"/>
      <c r="BD141" s="177"/>
      <c r="BE141" s="78">
        <f>SUM(N141*BB141)*50%+(N141*BC141)*60%+(N141*BD141)*60%</f>
        <v>0</v>
      </c>
      <c r="BF141" s="43"/>
      <c r="BG141" s="43"/>
      <c r="BH141" s="43"/>
      <c r="BI141" s="76">
        <f>SUM(N141*BF141*20%)+(N141*BG141)*30%</f>
        <v>0</v>
      </c>
      <c r="BJ141" s="76">
        <f>V141+W141+X141</f>
        <v>3</v>
      </c>
      <c r="BK141" s="76">
        <f>(O141/18*BJ141)*1.25*30%</f>
        <v>4579.0987499999992</v>
      </c>
      <c r="BL141" s="101"/>
      <c r="BM141" s="101"/>
      <c r="BN141" s="101"/>
      <c r="BO141" s="76"/>
      <c r="BP141" s="101"/>
      <c r="BQ141" s="101">
        <f>7079/18*BP141</f>
        <v>0</v>
      </c>
      <c r="BR141" s="76">
        <f>AJ141+AK141+AL141+AZ141+BE141+BI141+BK141+BM141+BO141+BQ141</f>
        <v>4579.0987499999992</v>
      </c>
      <c r="BS141" s="76">
        <f>AE141+AG141+AH141+AJ141+AK141+AL141+BI141+BQ141</f>
        <v>12800.829999999998</v>
      </c>
      <c r="BT141" s="76">
        <f>AZ141+BE141+BK141+BM141</f>
        <v>4579.0987499999992</v>
      </c>
      <c r="BU141" s="76">
        <f>AF141+BO141</f>
        <v>3052.7324999999996</v>
      </c>
      <c r="BV141" s="76">
        <f>SUM(AI141+BR141)</f>
        <v>20432.661249999997</v>
      </c>
      <c r="BW141" s="173">
        <f>BV141*12</f>
        <v>245191.93499999997</v>
      </c>
    </row>
    <row r="142" spans="1:77" s="2" customFormat="1" ht="14.25" customHeight="1" x14ac:dyDescent="0.3">
      <c r="A142" s="243">
        <v>31</v>
      </c>
      <c r="B142" s="48" t="s">
        <v>305</v>
      </c>
      <c r="C142" s="48" t="s">
        <v>444</v>
      </c>
      <c r="D142" s="43" t="s">
        <v>61</v>
      </c>
      <c r="E142" s="108" t="s">
        <v>306</v>
      </c>
      <c r="F142" s="48"/>
      <c r="G142" s="111"/>
      <c r="H142" s="111"/>
      <c r="I142" s="48"/>
      <c r="J142" s="43" t="s">
        <v>65</v>
      </c>
      <c r="K142" s="43" t="s">
        <v>62</v>
      </c>
      <c r="L142" s="89">
        <v>1</v>
      </c>
      <c r="M142" s="43">
        <v>4.1399999999999997</v>
      </c>
      <c r="N142" s="75">
        <v>17697</v>
      </c>
      <c r="O142" s="76">
        <f>N142*M142</f>
        <v>73265.579999999987</v>
      </c>
      <c r="P142" s="43"/>
      <c r="Q142" s="43"/>
      <c r="R142" s="43"/>
      <c r="S142" s="43"/>
      <c r="T142" s="43">
        <v>2</v>
      </c>
      <c r="U142" s="43"/>
      <c r="V142" s="70">
        <f t="shared" si="157"/>
        <v>0</v>
      </c>
      <c r="W142" s="70">
        <f t="shared" si="157"/>
        <v>2</v>
      </c>
      <c r="X142" s="70">
        <f t="shared" si="157"/>
        <v>0</v>
      </c>
      <c r="Y142" s="76">
        <f>SUM(O142/18*P142)</f>
        <v>0</v>
      </c>
      <c r="Z142" s="76">
        <f>SUM(O142/18*Q142)</f>
        <v>0</v>
      </c>
      <c r="AA142" s="76">
        <f>SUM(O142/18*R142)</f>
        <v>0</v>
      </c>
      <c r="AB142" s="76">
        <f>SUM(O142/18*S142)</f>
        <v>0</v>
      </c>
      <c r="AC142" s="76">
        <f>SUM(O142/18*T142)</f>
        <v>8140.619999999999</v>
      </c>
      <c r="AD142" s="76">
        <f>SUM(O142/18*U142)</f>
        <v>0</v>
      </c>
      <c r="AE142" s="76">
        <f>SUM(Y142:AD142)</f>
        <v>8140.619999999999</v>
      </c>
      <c r="AF142" s="76">
        <f>AE142*25%</f>
        <v>2035.1549999999997</v>
      </c>
      <c r="AG142" s="76"/>
      <c r="AH142" s="76">
        <f>SUM(N142/18*S142+N142/18*T142+N142/18*U142)*20%</f>
        <v>393.26666666666665</v>
      </c>
      <c r="AI142" s="76">
        <f>AH142+AG142+AF142+AE142</f>
        <v>10569.041666666664</v>
      </c>
      <c r="AJ142" s="82"/>
      <c r="AK142" s="82"/>
      <c r="AL142" s="82"/>
      <c r="AM142" s="99"/>
      <c r="AN142" s="78">
        <f>N142/18*AM142*40%</f>
        <v>0</v>
      </c>
      <c r="AO142" s="99"/>
      <c r="AP142" s="78">
        <f>N142/18*AO142*50%</f>
        <v>0</v>
      </c>
      <c r="AQ142" s="78"/>
      <c r="AR142" s="78">
        <f>AN142+AP142</f>
        <v>0</v>
      </c>
      <c r="AS142" s="99"/>
      <c r="AT142" s="78">
        <f>N142/18*AS142*50%</f>
        <v>0</v>
      </c>
      <c r="AU142" s="99"/>
      <c r="AV142" s="78">
        <f>N142/18*AU142*40%</f>
        <v>0</v>
      </c>
      <c r="AW142" s="77">
        <f t="shared" si="159"/>
        <v>0</v>
      </c>
      <c r="AX142" s="78">
        <f t="shared" si="159"/>
        <v>0</v>
      </c>
      <c r="AY142" s="77">
        <f t="shared" si="160"/>
        <v>0</v>
      </c>
      <c r="AZ142" s="78">
        <f t="shared" si="160"/>
        <v>0</v>
      </c>
      <c r="BA142" s="100"/>
      <c r="BB142" s="177"/>
      <c r="BC142" s="177"/>
      <c r="BD142" s="177"/>
      <c r="BE142" s="78">
        <f>SUM(N142*BB142)*50%+(N142*BC142)*60%+(N142*BD142)*60%</f>
        <v>0</v>
      </c>
      <c r="BF142" s="43"/>
      <c r="BG142" s="43"/>
      <c r="BH142" s="43"/>
      <c r="BI142" s="76">
        <f>SUM(N142*BF142*20%)+(N142*BG142)*30%</f>
        <v>0</v>
      </c>
      <c r="BJ142" s="76">
        <f>V142+W142+X142</f>
        <v>2</v>
      </c>
      <c r="BK142" s="76">
        <f>(O142/18*BJ142)*1.25*30%</f>
        <v>3052.7324999999992</v>
      </c>
      <c r="BL142" s="101"/>
      <c r="BM142" s="101"/>
      <c r="BN142" s="101"/>
      <c r="BO142" s="76"/>
      <c r="BP142" s="101"/>
      <c r="BQ142" s="101">
        <f>7079/18*BP142</f>
        <v>0</v>
      </c>
      <c r="BR142" s="76">
        <f>AJ142+AK142+AL142+AZ142+BE142+BI142+BK142+BM142+BO142+BQ142</f>
        <v>3052.7324999999992</v>
      </c>
      <c r="BS142" s="76">
        <f>AE142+AG142+AH142+AJ142+AK142+AL142+BI142+BQ142</f>
        <v>8533.8866666666654</v>
      </c>
      <c r="BT142" s="76">
        <f>AZ142+BE142+BK142+BM142</f>
        <v>3052.7324999999992</v>
      </c>
      <c r="BU142" s="76">
        <f>AF142+BO142</f>
        <v>2035.1549999999997</v>
      </c>
      <c r="BV142" s="76">
        <f>SUM(AI142+BR142)</f>
        <v>13621.774166666662</v>
      </c>
      <c r="BW142" s="173">
        <f>BV142*12</f>
        <v>163461.28999999995</v>
      </c>
    </row>
    <row r="143" spans="1:77" s="1" customFormat="1" ht="13.5" customHeight="1" x14ac:dyDescent="0.3">
      <c r="A143" s="244"/>
      <c r="B143" s="115" t="s">
        <v>131</v>
      </c>
      <c r="C143" s="43"/>
      <c r="D143" s="43"/>
      <c r="E143" s="93" t="s">
        <v>59</v>
      </c>
      <c r="F143" s="48"/>
      <c r="G143" s="111"/>
      <c r="H143" s="111"/>
      <c r="I143" s="48"/>
      <c r="J143" s="43"/>
      <c r="K143" s="43"/>
      <c r="L143" s="89"/>
      <c r="M143" s="119"/>
      <c r="N143" s="108"/>
      <c r="O143" s="120">
        <f>O144+O147+O149+O150+O151+O152+O148+O145+O146</f>
        <v>740088.53999999992</v>
      </c>
      <c r="P143" s="120">
        <f t="shared" ref="P143:BW143" si="161">P144+P147+P149+P150+P151+P152+P148+P145+P146</f>
        <v>27</v>
      </c>
      <c r="Q143" s="120">
        <f t="shared" si="161"/>
        <v>0</v>
      </c>
      <c r="R143" s="120">
        <f t="shared" si="161"/>
        <v>0</v>
      </c>
      <c r="S143" s="120">
        <f t="shared" si="161"/>
        <v>0</v>
      </c>
      <c r="T143" s="120">
        <f t="shared" si="161"/>
        <v>1</v>
      </c>
      <c r="U143" s="120">
        <f t="shared" si="161"/>
        <v>0</v>
      </c>
      <c r="V143" s="120">
        <f t="shared" si="161"/>
        <v>27</v>
      </c>
      <c r="W143" s="120">
        <f t="shared" si="161"/>
        <v>1</v>
      </c>
      <c r="X143" s="120">
        <f t="shared" si="161"/>
        <v>0</v>
      </c>
      <c r="Y143" s="120">
        <f t="shared" si="161"/>
        <v>120133.13499999998</v>
      </c>
      <c r="Z143" s="120">
        <f t="shared" si="161"/>
        <v>0</v>
      </c>
      <c r="AA143" s="120">
        <f t="shared" si="161"/>
        <v>0</v>
      </c>
      <c r="AB143" s="120">
        <f t="shared" si="161"/>
        <v>0</v>
      </c>
      <c r="AC143" s="120">
        <f t="shared" si="161"/>
        <v>4729.0316666666658</v>
      </c>
      <c r="AD143" s="120">
        <f t="shared" si="161"/>
        <v>0</v>
      </c>
      <c r="AE143" s="120">
        <f t="shared" si="161"/>
        <v>124862.16666666666</v>
      </c>
      <c r="AF143" s="120">
        <f t="shared" si="161"/>
        <v>31215.541666666664</v>
      </c>
      <c r="AG143" s="120">
        <f t="shared" si="161"/>
        <v>10156.111666666668</v>
      </c>
      <c r="AH143" s="120">
        <f t="shared" si="161"/>
        <v>196.63333333333333</v>
      </c>
      <c r="AI143" s="120">
        <f t="shared" si="161"/>
        <v>166430.45333333334</v>
      </c>
      <c r="AJ143" s="120">
        <f t="shared" si="161"/>
        <v>0</v>
      </c>
      <c r="AK143" s="120">
        <f t="shared" si="161"/>
        <v>0</v>
      </c>
      <c r="AL143" s="120">
        <f t="shared" si="161"/>
        <v>0</v>
      </c>
      <c r="AM143" s="120">
        <f t="shared" si="161"/>
        <v>0</v>
      </c>
      <c r="AN143" s="120">
        <f t="shared" si="161"/>
        <v>0</v>
      </c>
      <c r="AO143" s="120">
        <f t="shared" si="161"/>
        <v>0</v>
      </c>
      <c r="AP143" s="120">
        <f t="shared" si="161"/>
        <v>0</v>
      </c>
      <c r="AQ143" s="120">
        <f t="shared" si="161"/>
        <v>0</v>
      </c>
      <c r="AR143" s="120">
        <f t="shared" si="161"/>
        <v>0</v>
      </c>
      <c r="AS143" s="120">
        <f t="shared" si="161"/>
        <v>0</v>
      </c>
      <c r="AT143" s="120">
        <f t="shared" si="161"/>
        <v>0</v>
      </c>
      <c r="AU143" s="120">
        <f t="shared" si="161"/>
        <v>0</v>
      </c>
      <c r="AV143" s="120">
        <f t="shared" si="161"/>
        <v>0</v>
      </c>
      <c r="AW143" s="120">
        <f t="shared" si="161"/>
        <v>0</v>
      </c>
      <c r="AX143" s="120">
        <f t="shared" si="161"/>
        <v>0</v>
      </c>
      <c r="AY143" s="120">
        <f t="shared" si="161"/>
        <v>0</v>
      </c>
      <c r="AZ143" s="120">
        <f t="shared" si="161"/>
        <v>0</v>
      </c>
      <c r="BA143" s="120">
        <f t="shared" si="161"/>
        <v>0</v>
      </c>
      <c r="BB143" s="120">
        <f t="shared" si="161"/>
        <v>0</v>
      </c>
      <c r="BC143" s="120">
        <f t="shared" si="161"/>
        <v>0</v>
      </c>
      <c r="BD143" s="120">
        <f t="shared" si="161"/>
        <v>0</v>
      </c>
      <c r="BE143" s="120">
        <f t="shared" si="161"/>
        <v>0</v>
      </c>
      <c r="BF143" s="120">
        <f t="shared" si="161"/>
        <v>0</v>
      </c>
      <c r="BG143" s="120">
        <f t="shared" si="161"/>
        <v>0</v>
      </c>
      <c r="BH143" s="120">
        <f t="shared" si="161"/>
        <v>0</v>
      </c>
      <c r="BI143" s="120">
        <f t="shared" si="161"/>
        <v>0</v>
      </c>
      <c r="BJ143" s="120">
        <f t="shared" si="161"/>
        <v>2</v>
      </c>
      <c r="BK143" s="120">
        <f t="shared" si="161"/>
        <v>3229.7024999999999</v>
      </c>
      <c r="BL143" s="120">
        <f t="shared" si="161"/>
        <v>0</v>
      </c>
      <c r="BM143" s="120">
        <f t="shared" si="161"/>
        <v>0</v>
      </c>
      <c r="BN143" s="120">
        <f t="shared" si="161"/>
        <v>7</v>
      </c>
      <c r="BO143" s="120">
        <f t="shared" si="161"/>
        <v>14568.072083333333</v>
      </c>
      <c r="BP143" s="120">
        <f t="shared" si="161"/>
        <v>0</v>
      </c>
      <c r="BQ143" s="120">
        <f t="shared" si="161"/>
        <v>0</v>
      </c>
      <c r="BR143" s="120">
        <f t="shared" si="161"/>
        <v>17797.774583333336</v>
      </c>
      <c r="BS143" s="120">
        <f t="shared" si="161"/>
        <v>135214.91166666665</v>
      </c>
      <c r="BT143" s="120">
        <f t="shared" si="161"/>
        <v>3229.7024999999999</v>
      </c>
      <c r="BU143" s="120">
        <f t="shared" si="161"/>
        <v>45783.613750000004</v>
      </c>
      <c r="BV143" s="120">
        <f t="shared" si="161"/>
        <v>184228.22791666666</v>
      </c>
      <c r="BW143" s="120">
        <f t="shared" si="161"/>
        <v>2210738.7349999994</v>
      </c>
    </row>
    <row r="144" spans="1:77" s="1" customFormat="1" ht="14.25" customHeight="1" x14ac:dyDescent="0.3">
      <c r="A144" s="244">
        <v>1</v>
      </c>
      <c r="B144" s="48" t="s">
        <v>259</v>
      </c>
      <c r="C144" s="43" t="s">
        <v>179</v>
      </c>
      <c r="D144" s="43" t="s">
        <v>61</v>
      </c>
      <c r="E144" s="108" t="s">
        <v>260</v>
      </c>
      <c r="F144" s="48"/>
      <c r="G144" s="111"/>
      <c r="H144" s="111"/>
      <c r="I144" s="48"/>
      <c r="J144" s="43" t="s">
        <v>65</v>
      </c>
      <c r="K144" s="43" t="s">
        <v>62</v>
      </c>
      <c r="L144" s="89">
        <v>9.0500000000000007</v>
      </c>
      <c r="M144" s="43">
        <v>4.33</v>
      </c>
      <c r="N144" s="108">
        <v>17697</v>
      </c>
      <c r="O144" s="76">
        <f t="shared" ref="O144:O152" si="162">N144*M144</f>
        <v>76628.009999999995</v>
      </c>
      <c r="P144" s="113">
        <v>2</v>
      </c>
      <c r="Q144" s="113"/>
      <c r="R144" s="113"/>
      <c r="S144" s="113"/>
      <c r="T144" s="113"/>
      <c r="U144" s="113"/>
      <c r="V144" s="70">
        <f t="shared" si="141"/>
        <v>2</v>
      </c>
      <c r="W144" s="70">
        <f t="shared" si="147"/>
        <v>0</v>
      </c>
      <c r="X144" s="70">
        <f t="shared" si="147"/>
        <v>0</v>
      </c>
      <c r="Y144" s="76">
        <f t="shared" si="52"/>
        <v>8514.2233333333334</v>
      </c>
      <c r="Z144" s="76">
        <f t="shared" si="53"/>
        <v>0</v>
      </c>
      <c r="AA144" s="76">
        <f t="shared" si="54"/>
        <v>0</v>
      </c>
      <c r="AB144" s="76">
        <f t="shared" si="55"/>
        <v>0</v>
      </c>
      <c r="AC144" s="76">
        <f t="shared" si="56"/>
        <v>0</v>
      </c>
      <c r="AD144" s="76">
        <f t="shared" si="57"/>
        <v>0</v>
      </c>
      <c r="AE144" s="76">
        <f t="shared" si="58"/>
        <v>8514.2233333333334</v>
      </c>
      <c r="AF144" s="76">
        <f t="shared" si="59"/>
        <v>2128.5558333333333</v>
      </c>
      <c r="AG144" s="101">
        <f>(AE144+AF144)*10%</f>
        <v>1064.2779166666667</v>
      </c>
      <c r="AH144" s="76">
        <f t="shared" si="125"/>
        <v>0</v>
      </c>
      <c r="AI144" s="76">
        <f t="shared" si="126"/>
        <v>11707.057083333333</v>
      </c>
      <c r="AJ144" s="120"/>
      <c r="AK144" s="120"/>
      <c r="AL144" s="120"/>
      <c r="AM144" s="120"/>
      <c r="AN144" s="78">
        <f t="shared" si="127"/>
        <v>0</v>
      </c>
      <c r="AO144" s="120"/>
      <c r="AP144" s="78">
        <f t="shared" si="128"/>
        <v>0</v>
      </c>
      <c r="AQ144" s="120"/>
      <c r="AR144" s="78">
        <f t="shared" ref="AR144:AR211" si="163">AN144+AP144</f>
        <v>0</v>
      </c>
      <c r="AS144" s="120"/>
      <c r="AT144" s="78">
        <f t="shared" si="130"/>
        <v>0</v>
      </c>
      <c r="AU144" s="120"/>
      <c r="AV144" s="78">
        <f t="shared" si="131"/>
        <v>0</v>
      </c>
      <c r="AW144" s="77">
        <f t="shared" si="139"/>
        <v>0</v>
      </c>
      <c r="AX144" s="78">
        <f t="shared" si="139"/>
        <v>0</v>
      </c>
      <c r="AY144" s="77">
        <f t="shared" si="140"/>
        <v>0</v>
      </c>
      <c r="AZ144" s="78">
        <f t="shared" si="140"/>
        <v>0</v>
      </c>
      <c r="BA144" s="120"/>
      <c r="BB144" s="120"/>
      <c r="BC144" s="120"/>
      <c r="BD144" s="120"/>
      <c r="BE144" s="78">
        <f t="shared" si="132"/>
        <v>0</v>
      </c>
      <c r="BF144" s="120"/>
      <c r="BG144" s="120"/>
      <c r="BH144" s="120"/>
      <c r="BI144" s="76">
        <f t="shared" ref="BI144:BI155" si="164">SUM(N144*BF144*20%)+(N144*BG144)*30%</f>
        <v>0</v>
      </c>
      <c r="BJ144" s="76"/>
      <c r="BK144" s="101">
        <f t="shared" ref="BK144:BK170" si="165">(O144/18*BJ144)*1.25*30%</f>
        <v>0</v>
      </c>
      <c r="BL144" s="120"/>
      <c r="BM144" s="101">
        <f t="shared" ref="BM144:BM152" si="166">(O144/18*BL144)*30%</f>
        <v>0</v>
      </c>
      <c r="BN144" s="101"/>
      <c r="BO144" s="76"/>
      <c r="BP144" s="120"/>
      <c r="BQ144" s="101">
        <f t="shared" si="137"/>
        <v>0</v>
      </c>
      <c r="BR144" s="76">
        <f t="shared" si="138"/>
        <v>0</v>
      </c>
      <c r="BS144" s="76">
        <f t="shared" si="71"/>
        <v>9578.5012499999993</v>
      </c>
      <c r="BT144" s="76">
        <f t="shared" si="72"/>
        <v>0</v>
      </c>
      <c r="BU144" s="76">
        <f t="shared" si="73"/>
        <v>2128.5558333333333</v>
      </c>
      <c r="BV144" s="76">
        <f t="shared" si="74"/>
        <v>11707.057083333333</v>
      </c>
      <c r="BW144" s="173">
        <f t="shared" si="75"/>
        <v>140484.685</v>
      </c>
    </row>
    <row r="145" spans="1:77" s="129" customFormat="1" ht="14.25" customHeight="1" x14ac:dyDescent="0.3">
      <c r="A145" s="243">
        <v>2</v>
      </c>
      <c r="B145" s="94" t="s">
        <v>482</v>
      </c>
      <c r="C145" s="94" t="s">
        <v>63</v>
      </c>
      <c r="D145" s="95" t="s">
        <v>61</v>
      </c>
      <c r="E145" s="152" t="s">
        <v>468</v>
      </c>
      <c r="F145" s="80">
        <v>24</v>
      </c>
      <c r="G145" s="81">
        <v>42529</v>
      </c>
      <c r="H145" s="81">
        <v>44355</v>
      </c>
      <c r="I145" s="80" t="s">
        <v>469</v>
      </c>
      <c r="J145" s="70">
        <v>1</v>
      </c>
      <c r="K145" s="70" t="s">
        <v>72</v>
      </c>
      <c r="L145" s="74">
        <v>8.11</v>
      </c>
      <c r="M145" s="70">
        <v>4.79</v>
      </c>
      <c r="N145" s="75">
        <v>17697</v>
      </c>
      <c r="O145" s="76">
        <f t="shared" si="162"/>
        <v>84768.63</v>
      </c>
      <c r="P145" s="70">
        <v>1</v>
      </c>
      <c r="Q145" s="70"/>
      <c r="R145" s="70"/>
      <c r="S145" s="70"/>
      <c r="T145" s="70"/>
      <c r="U145" s="70"/>
      <c r="V145" s="70">
        <f t="shared" ref="V145" si="167">SUM(P145+S145)</f>
        <v>1</v>
      </c>
      <c r="W145" s="70">
        <f t="shared" ref="W145:X146" si="168">SUM(Q145+T145)</f>
        <v>0</v>
      </c>
      <c r="X145" s="70">
        <f t="shared" si="168"/>
        <v>0</v>
      </c>
      <c r="Y145" s="76">
        <f t="shared" si="52"/>
        <v>4709.3683333333338</v>
      </c>
      <c r="Z145" s="76">
        <f t="shared" si="53"/>
        <v>0</v>
      </c>
      <c r="AA145" s="76">
        <f t="shared" si="54"/>
        <v>0</v>
      </c>
      <c r="AB145" s="76">
        <f t="shared" si="55"/>
        <v>0</v>
      </c>
      <c r="AC145" s="76">
        <f t="shared" si="56"/>
        <v>0</v>
      </c>
      <c r="AD145" s="76">
        <f t="shared" si="57"/>
        <v>0</v>
      </c>
      <c r="AE145" s="76">
        <f t="shared" si="58"/>
        <v>4709.3683333333338</v>
      </c>
      <c r="AF145" s="76">
        <f t="shared" si="59"/>
        <v>1177.3420833333334</v>
      </c>
      <c r="AG145" s="101"/>
      <c r="AH145" s="76">
        <f t="shared" si="125"/>
        <v>0</v>
      </c>
      <c r="AI145" s="76">
        <f t="shared" si="126"/>
        <v>5886.7104166666668</v>
      </c>
      <c r="AJ145" s="82"/>
      <c r="AK145" s="82"/>
      <c r="AL145" s="82"/>
      <c r="AM145" s="83"/>
      <c r="AN145" s="78">
        <f t="shared" si="127"/>
        <v>0</v>
      </c>
      <c r="AO145" s="83"/>
      <c r="AP145" s="78">
        <f t="shared" si="128"/>
        <v>0</v>
      </c>
      <c r="AQ145" s="78">
        <f t="shared" ref="AQ145:AQ149" si="169">AM145+AO145</f>
        <v>0</v>
      </c>
      <c r="AR145" s="78">
        <f t="shared" si="163"/>
        <v>0</v>
      </c>
      <c r="AS145" s="83"/>
      <c r="AT145" s="78">
        <f t="shared" si="130"/>
        <v>0</v>
      </c>
      <c r="AU145" s="78"/>
      <c r="AV145" s="78">
        <f t="shared" si="131"/>
        <v>0</v>
      </c>
      <c r="AW145" s="77">
        <f t="shared" si="139"/>
        <v>0</v>
      </c>
      <c r="AX145" s="78">
        <f t="shared" si="139"/>
        <v>0</v>
      </c>
      <c r="AY145" s="77">
        <f t="shared" si="140"/>
        <v>0</v>
      </c>
      <c r="AZ145" s="78">
        <f t="shared" si="140"/>
        <v>0</v>
      </c>
      <c r="BA145" s="84"/>
      <c r="BB145" s="85"/>
      <c r="BC145" s="84"/>
      <c r="BD145" s="85"/>
      <c r="BE145" s="78">
        <f t="shared" si="132"/>
        <v>0</v>
      </c>
      <c r="BF145" s="70"/>
      <c r="BG145" s="70"/>
      <c r="BH145" s="70"/>
      <c r="BI145" s="76">
        <f t="shared" si="164"/>
        <v>0</v>
      </c>
      <c r="BJ145" s="76">
        <v>1</v>
      </c>
      <c r="BK145" s="76">
        <f t="shared" si="165"/>
        <v>1766.0131249999999</v>
      </c>
      <c r="BL145" s="76"/>
      <c r="BM145" s="76">
        <f>(O145/18*BL145)*30%</f>
        <v>0</v>
      </c>
      <c r="BN145" s="101"/>
      <c r="BO145" s="76"/>
      <c r="BP145" s="76"/>
      <c r="BQ145" s="101">
        <f t="shared" si="137"/>
        <v>0</v>
      </c>
      <c r="BR145" s="76">
        <f t="shared" si="138"/>
        <v>1766.0131249999999</v>
      </c>
      <c r="BS145" s="76">
        <f t="shared" si="71"/>
        <v>4709.3683333333338</v>
      </c>
      <c r="BT145" s="76">
        <f t="shared" si="72"/>
        <v>1766.0131249999999</v>
      </c>
      <c r="BU145" s="76">
        <f t="shared" si="73"/>
        <v>1177.3420833333334</v>
      </c>
      <c r="BV145" s="76">
        <f t="shared" si="74"/>
        <v>7652.7235416666663</v>
      </c>
      <c r="BW145" s="173">
        <f t="shared" si="75"/>
        <v>91832.682499999995</v>
      </c>
    </row>
    <row r="146" spans="1:77" s="2" customFormat="1" ht="14.25" customHeight="1" x14ac:dyDescent="0.3">
      <c r="A146" s="244">
        <v>3</v>
      </c>
      <c r="B146" s="94" t="s">
        <v>180</v>
      </c>
      <c r="C146" s="94" t="s">
        <v>88</v>
      </c>
      <c r="D146" s="95" t="s">
        <v>61</v>
      </c>
      <c r="E146" s="96" t="s">
        <v>361</v>
      </c>
      <c r="F146" s="97"/>
      <c r="G146" s="98"/>
      <c r="H146" s="98"/>
      <c r="I146" s="97"/>
      <c r="J146" s="43" t="s">
        <v>65</v>
      </c>
      <c r="K146" s="43" t="s">
        <v>62</v>
      </c>
      <c r="L146" s="89">
        <v>5.0199999999999996</v>
      </c>
      <c r="M146" s="89">
        <v>4.2699999999999996</v>
      </c>
      <c r="N146" s="75">
        <v>17697</v>
      </c>
      <c r="O146" s="76">
        <f t="shared" si="162"/>
        <v>75566.189999999988</v>
      </c>
      <c r="P146" s="43">
        <v>6</v>
      </c>
      <c r="Q146" s="43"/>
      <c r="R146" s="43"/>
      <c r="S146" s="43"/>
      <c r="T146" s="43"/>
      <c r="U146" s="43"/>
      <c r="V146" s="70">
        <f t="shared" si="141"/>
        <v>6</v>
      </c>
      <c r="W146" s="70">
        <f t="shared" ref="W146" si="170">SUM(Q146+T146)</f>
        <v>0</v>
      </c>
      <c r="X146" s="70">
        <f t="shared" si="168"/>
        <v>0</v>
      </c>
      <c r="Y146" s="76">
        <f t="shared" si="52"/>
        <v>25188.729999999996</v>
      </c>
      <c r="Z146" s="76">
        <f t="shared" si="53"/>
        <v>0</v>
      </c>
      <c r="AA146" s="76">
        <f t="shared" si="54"/>
        <v>0</v>
      </c>
      <c r="AB146" s="76">
        <f t="shared" si="55"/>
        <v>0</v>
      </c>
      <c r="AC146" s="76">
        <f t="shared" si="56"/>
        <v>0</v>
      </c>
      <c r="AD146" s="76">
        <f t="shared" si="57"/>
        <v>0</v>
      </c>
      <c r="AE146" s="76">
        <f t="shared" si="58"/>
        <v>25188.729999999996</v>
      </c>
      <c r="AF146" s="76">
        <f t="shared" si="59"/>
        <v>6297.182499999999</v>
      </c>
      <c r="AG146" s="76"/>
      <c r="AH146" s="76">
        <f t="shared" si="125"/>
        <v>0</v>
      </c>
      <c r="AI146" s="76">
        <f t="shared" si="126"/>
        <v>31485.912499999995</v>
      </c>
      <c r="AJ146" s="82"/>
      <c r="AK146" s="82"/>
      <c r="AL146" s="82"/>
      <c r="AM146" s="99"/>
      <c r="AN146" s="78">
        <f t="shared" si="127"/>
        <v>0</v>
      </c>
      <c r="AO146" s="99"/>
      <c r="AP146" s="78">
        <f t="shared" si="128"/>
        <v>0</v>
      </c>
      <c r="AQ146" s="78">
        <f t="shared" si="169"/>
        <v>0</v>
      </c>
      <c r="AR146" s="78">
        <f t="shared" si="163"/>
        <v>0</v>
      </c>
      <c r="AS146" s="99"/>
      <c r="AT146" s="78">
        <f t="shared" si="130"/>
        <v>0</v>
      </c>
      <c r="AU146" s="99"/>
      <c r="AV146" s="78">
        <f t="shared" si="131"/>
        <v>0</v>
      </c>
      <c r="AW146" s="77">
        <f t="shared" si="139"/>
        <v>0</v>
      </c>
      <c r="AX146" s="78">
        <f t="shared" si="139"/>
        <v>0</v>
      </c>
      <c r="AY146" s="77">
        <f t="shared" si="140"/>
        <v>0</v>
      </c>
      <c r="AZ146" s="78">
        <f t="shared" si="140"/>
        <v>0</v>
      </c>
      <c r="BA146" s="100"/>
      <c r="BB146" s="177"/>
      <c r="BC146" s="177"/>
      <c r="BD146" s="177"/>
      <c r="BE146" s="78">
        <f t="shared" si="132"/>
        <v>0</v>
      </c>
      <c r="BF146" s="43"/>
      <c r="BG146" s="43"/>
      <c r="BH146" s="101">
        <f>SUM(N146*BF146*20%)+(N146*BG146)*30%</f>
        <v>0</v>
      </c>
      <c r="BI146" s="76">
        <f t="shared" si="164"/>
        <v>0</v>
      </c>
      <c r="BJ146" s="76"/>
      <c r="BK146" s="76">
        <f t="shared" si="165"/>
        <v>0</v>
      </c>
      <c r="BL146" s="249"/>
      <c r="BM146" s="101">
        <f t="shared" si="166"/>
        <v>0</v>
      </c>
      <c r="BN146" s="101"/>
      <c r="BO146" s="76"/>
      <c r="BP146" s="249"/>
      <c r="BQ146" s="101">
        <f t="shared" si="137"/>
        <v>0</v>
      </c>
      <c r="BR146" s="76">
        <f t="shared" si="138"/>
        <v>0</v>
      </c>
      <c r="BS146" s="76">
        <f t="shared" si="71"/>
        <v>25188.729999999996</v>
      </c>
      <c r="BT146" s="76">
        <f t="shared" si="72"/>
        <v>0</v>
      </c>
      <c r="BU146" s="76">
        <f t="shared" si="73"/>
        <v>6297.182499999999</v>
      </c>
      <c r="BV146" s="76">
        <f t="shared" si="74"/>
        <v>31485.912499999995</v>
      </c>
      <c r="BW146" s="173">
        <f t="shared" si="75"/>
        <v>377830.94999999995</v>
      </c>
    </row>
    <row r="147" spans="1:77" s="2" customFormat="1" ht="14.25" customHeight="1" x14ac:dyDescent="0.3">
      <c r="A147" s="243">
        <v>4</v>
      </c>
      <c r="B147" s="48" t="s">
        <v>250</v>
      </c>
      <c r="C147" s="48" t="s">
        <v>246</v>
      </c>
      <c r="D147" s="43" t="s">
        <v>61</v>
      </c>
      <c r="E147" s="93" t="s">
        <v>253</v>
      </c>
      <c r="F147" s="86">
        <v>108</v>
      </c>
      <c r="G147" s="98">
        <v>44071</v>
      </c>
      <c r="H147" s="98">
        <v>45897</v>
      </c>
      <c r="I147" s="86" t="s">
        <v>471</v>
      </c>
      <c r="J147" s="43">
        <v>2</v>
      </c>
      <c r="K147" s="43" t="s">
        <v>68</v>
      </c>
      <c r="L147" s="89">
        <v>10.11</v>
      </c>
      <c r="M147" s="43">
        <v>4.8099999999999996</v>
      </c>
      <c r="N147" s="108">
        <v>17697</v>
      </c>
      <c r="O147" s="76">
        <f t="shared" si="162"/>
        <v>85122.569999999992</v>
      </c>
      <c r="P147" s="43">
        <v>1</v>
      </c>
      <c r="Q147" s="43"/>
      <c r="R147" s="43"/>
      <c r="S147" s="43"/>
      <c r="T147" s="43">
        <v>1</v>
      </c>
      <c r="U147" s="43"/>
      <c r="V147" s="70">
        <f t="shared" si="141"/>
        <v>1</v>
      </c>
      <c r="W147" s="70">
        <f t="shared" si="147"/>
        <v>1</v>
      </c>
      <c r="X147" s="70">
        <f t="shared" si="147"/>
        <v>0</v>
      </c>
      <c r="Y147" s="76">
        <f t="shared" si="52"/>
        <v>4729.0316666666658</v>
      </c>
      <c r="Z147" s="76">
        <f t="shared" si="53"/>
        <v>0</v>
      </c>
      <c r="AA147" s="76">
        <f t="shared" si="54"/>
        <v>0</v>
      </c>
      <c r="AB147" s="76">
        <f t="shared" si="55"/>
        <v>0</v>
      </c>
      <c r="AC147" s="76">
        <f t="shared" si="56"/>
        <v>4729.0316666666658</v>
      </c>
      <c r="AD147" s="76">
        <f t="shared" si="57"/>
        <v>0</v>
      </c>
      <c r="AE147" s="76">
        <f t="shared" si="58"/>
        <v>9458.0633333333317</v>
      </c>
      <c r="AF147" s="76">
        <f t="shared" si="59"/>
        <v>2364.5158333333329</v>
      </c>
      <c r="AG147" s="101">
        <f t="shared" ref="AG147:AG150" si="171">(AE147+AF147)*10%</f>
        <v>1182.2579166666665</v>
      </c>
      <c r="AH147" s="76">
        <f t="shared" si="125"/>
        <v>196.63333333333333</v>
      </c>
      <c r="AI147" s="76">
        <f t="shared" si="126"/>
        <v>13201.470416666663</v>
      </c>
      <c r="AJ147" s="100"/>
      <c r="AK147" s="100"/>
      <c r="AL147" s="100"/>
      <c r="AM147" s="99"/>
      <c r="AN147" s="78">
        <f t="shared" si="127"/>
        <v>0</v>
      </c>
      <c r="AO147" s="99"/>
      <c r="AP147" s="78">
        <f t="shared" si="128"/>
        <v>0</v>
      </c>
      <c r="AQ147" s="78">
        <f t="shared" si="169"/>
        <v>0</v>
      </c>
      <c r="AR147" s="78">
        <f t="shared" si="163"/>
        <v>0</v>
      </c>
      <c r="AS147" s="99"/>
      <c r="AT147" s="78">
        <f t="shared" si="130"/>
        <v>0</v>
      </c>
      <c r="AU147" s="99"/>
      <c r="AV147" s="78">
        <f t="shared" si="131"/>
        <v>0</v>
      </c>
      <c r="AW147" s="77">
        <f t="shared" si="139"/>
        <v>0</v>
      </c>
      <c r="AX147" s="78">
        <f t="shared" si="139"/>
        <v>0</v>
      </c>
      <c r="AY147" s="77">
        <f t="shared" si="140"/>
        <v>0</v>
      </c>
      <c r="AZ147" s="78">
        <f t="shared" si="140"/>
        <v>0</v>
      </c>
      <c r="BA147" s="100"/>
      <c r="BB147" s="177"/>
      <c r="BC147" s="177"/>
      <c r="BD147" s="177"/>
      <c r="BE147" s="78">
        <f t="shared" si="132"/>
        <v>0</v>
      </c>
      <c r="BF147" s="43"/>
      <c r="BG147" s="43"/>
      <c r="BH147" s="43"/>
      <c r="BI147" s="76">
        <f t="shared" si="164"/>
        <v>0</v>
      </c>
      <c r="BJ147" s="101"/>
      <c r="BK147" s="101">
        <f t="shared" si="165"/>
        <v>0</v>
      </c>
      <c r="BL147" s="101"/>
      <c r="BM147" s="101">
        <f t="shared" si="166"/>
        <v>0</v>
      </c>
      <c r="BN147" s="101">
        <f t="shared" si="136"/>
        <v>2</v>
      </c>
      <c r="BO147" s="76">
        <f>(AE147+AF147)*30%</f>
        <v>3546.7737499999994</v>
      </c>
      <c r="BP147" s="101"/>
      <c r="BQ147" s="101">
        <f t="shared" si="137"/>
        <v>0</v>
      </c>
      <c r="BR147" s="76">
        <f t="shared" si="138"/>
        <v>3546.7737499999994</v>
      </c>
      <c r="BS147" s="76">
        <f t="shared" si="71"/>
        <v>10836.95458333333</v>
      </c>
      <c r="BT147" s="76">
        <f t="shared" si="72"/>
        <v>0</v>
      </c>
      <c r="BU147" s="76">
        <f t="shared" si="73"/>
        <v>5911.2895833333323</v>
      </c>
      <c r="BV147" s="76">
        <f t="shared" si="74"/>
        <v>16748.244166666664</v>
      </c>
      <c r="BW147" s="173">
        <f t="shared" si="75"/>
        <v>200978.92999999996</v>
      </c>
      <c r="BX147" s="2" t="s">
        <v>271</v>
      </c>
    </row>
    <row r="148" spans="1:77" s="3" customFormat="1" ht="14.25" customHeight="1" x14ac:dyDescent="0.3">
      <c r="A148" s="244">
        <v>5</v>
      </c>
      <c r="B148" s="48" t="s">
        <v>488</v>
      </c>
      <c r="C148" s="48" t="s">
        <v>218</v>
      </c>
      <c r="D148" s="43" t="s">
        <v>61</v>
      </c>
      <c r="E148" s="93" t="s">
        <v>219</v>
      </c>
      <c r="F148" s="86">
        <v>110</v>
      </c>
      <c r="G148" s="87">
        <v>44072</v>
      </c>
      <c r="H148" s="104" t="s">
        <v>472</v>
      </c>
      <c r="I148" s="86" t="s">
        <v>183</v>
      </c>
      <c r="J148" s="43">
        <v>1</v>
      </c>
      <c r="K148" s="43" t="s">
        <v>72</v>
      </c>
      <c r="L148" s="89">
        <v>12.06</v>
      </c>
      <c r="M148" s="43">
        <v>4.8600000000000003</v>
      </c>
      <c r="N148" s="75">
        <v>17697</v>
      </c>
      <c r="O148" s="76">
        <f t="shared" si="162"/>
        <v>86007.420000000013</v>
      </c>
      <c r="P148" s="43">
        <v>4</v>
      </c>
      <c r="Q148" s="43"/>
      <c r="R148" s="43"/>
      <c r="S148" s="43"/>
      <c r="T148" s="43"/>
      <c r="U148" s="43"/>
      <c r="V148" s="70">
        <f t="shared" si="141"/>
        <v>4</v>
      </c>
      <c r="W148" s="70">
        <f t="shared" si="147"/>
        <v>0</v>
      </c>
      <c r="X148" s="70">
        <f t="shared" si="147"/>
        <v>0</v>
      </c>
      <c r="Y148" s="76">
        <f t="shared" si="52"/>
        <v>19112.760000000002</v>
      </c>
      <c r="Z148" s="76">
        <f t="shared" si="53"/>
        <v>0</v>
      </c>
      <c r="AA148" s="76">
        <f t="shared" si="54"/>
        <v>0</v>
      </c>
      <c r="AB148" s="76">
        <f t="shared" si="55"/>
        <v>0</v>
      </c>
      <c r="AC148" s="76">
        <f t="shared" si="56"/>
        <v>0</v>
      </c>
      <c r="AD148" s="76">
        <f t="shared" si="57"/>
        <v>0</v>
      </c>
      <c r="AE148" s="76">
        <f t="shared" si="58"/>
        <v>19112.760000000002</v>
      </c>
      <c r="AF148" s="76">
        <f t="shared" si="59"/>
        <v>4778.1900000000005</v>
      </c>
      <c r="AG148" s="101">
        <f t="shared" si="171"/>
        <v>2389.0950000000007</v>
      </c>
      <c r="AH148" s="76">
        <f t="shared" si="125"/>
        <v>0</v>
      </c>
      <c r="AI148" s="76">
        <f t="shared" si="126"/>
        <v>26280.045000000006</v>
      </c>
      <c r="AJ148" s="82"/>
      <c r="AK148" s="82"/>
      <c r="AL148" s="82"/>
      <c r="AM148" s="99"/>
      <c r="AN148" s="78">
        <f t="shared" si="127"/>
        <v>0</v>
      </c>
      <c r="AO148" s="99"/>
      <c r="AP148" s="78">
        <f t="shared" si="128"/>
        <v>0</v>
      </c>
      <c r="AQ148" s="78">
        <f t="shared" si="169"/>
        <v>0</v>
      </c>
      <c r="AR148" s="78">
        <f t="shared" si="163"/>
        <v>0</v>
      </c>
      <c r="AS148" s="99"/>
      <c r="AT148" s="78">
        <f t="shared" si="130"/>
        <v>0</v>
      </c>
      <c r="AU148" s="99"/>
      <c r="AV148" s="78">
        <f t="shared" si="131"/>
        <v>0</v>
      </c>
      <c r="AW148" s="77">
        <f t="shared" si="139"/>
        <v>0</v>
      </c>
      <c r="AX148" s="78">
        <f t="shared" si="139"/>
        <v>0</v>
      </c>
      <c r="AY148" s="77">
        <f t="shared" si="140"/>
        <v>0</v>
      </c>
      <c r="AZ148" s="78">
        <f t="shared" si="140"/>
        <v>0</v>
      </c>
      <c r="BA148" s="100"/>
      <c r="BB148" s="177"/>
      <c r="BC148" s="177"/>
      <c r="BD148" s="177"/>
      <c r="BE148" s="78">
        <f t="shared" si="132"/>
        <v>0</v>
      </c>
      <c r="BF148" s="43"/>
      <c r="BG148" s="43"/>
      <c r="BH148" s="43"/>
      <c r="BI148" s="76">
        <f t="shared" si="164"/>
        <v>0</v>
      </c>
      <c r="BJ148" s="101"/>
      <c r="BK148" s="76">
        <f t="shared" si="165"/>
        <v>0</v>
      </c>
      <c r="BL148" s="101"/>
      <c r="BM148" s="101">
        <f t="shared" si="166"/>
        <v>0</v>
      </c>
      <c r="BN148" s="101">
        <f t="shared" si="136"/>
        <v>4</v>
      </c>
      <c r="BO148" s="76">
        <f>(AE148+AF148)*35%</f>
        <v>8361.8325000000004</v>
      </c>
      <c r="BP148" s="101"/>
      <c r="BQ148" s="101">
        <f t="shared" si="137"/>
        <v>0</v>
      </c>
      <c r="BR148" s="76">
        <f t="shared" si="138"/>
        <v>8361.8325000000004</v>
      </c>
      <c r="BS148" s="76">
        <f t="shared" si="71"/>
        <v>21501.855000000003</v>
      </c>
      <c r="BT148" s="76">
        <f t="shared" si="72"/>
        <v>0</v>
      </c>
      <c r="BU148" s="76">
        <f t="shared" si="73"/>
        <v>13140.022500000001</v>
      </c>
      <c r="BV148" s="76">
        <f t="shared" si="74"/>
        <v>34641.877500000002</v>
      </c>
      <c r="BW148" s="173">
        <f t="shared" si="75"/>
        <v>415702.53</v>
      </c>
      <c r="BX148" s="3" t="s">
        <v>270</v>
      </c>
    </row>
    <row r="149" spans="1:77" s="11" customFormat="1" ht="14.25" customHeight="1" x14ac:dyDescent="0.3">
      <c r="A149" s="243">
        <v>6</v>
      </c>
      <c r="B149" s="48" t="s">
        <v>491</v>
      </c>
      <c r="C149" s="48" t="s">
        <v>350</v>
      </c>
      <c r="D149" s="70" t="s">
        <v>61</v>
      </c>
      <c r="E149" s="71" t="s">
        <v>162</v>
      </c>
      <c r="F149" s="86">
        <v>78</v>
      </c>
      <c r="G149" s="87">
        <v>43335</v>
      </c>
      <c r="H149" s="87">
        <v>45161</v>
      </c>
      <c r="I149" s="86" t="s">
        <v>182</v>
      </c>
      <c r="J149" s="70" t="s">
        <v>58</v>
      </c>
      <c r="K149" s="70" t="s">
        <v>64</v>
      </c>
      <c r="L149" s="74">
        <v>27.11</v>
      </c>
      <c r="M149" s="70">
        <v>5.41</v>
      </c>
      <c r="N149" s="75">
        <v>17697</v>
      </c>
      <c r="O149" s="76">
        <v>95740.77</v>
      </c>
      <c r="P149" s="70">
        <v>1</v>
      </c>
      <c r="Q149" s="70"/>
      <c r="R149" s="70"/>
      <c r="S149" s="70"/>
      <c r="T149" s="70"/>
      <c r="U149" s="70"/>
      <c r="V149" s="70">
        <f t="shared" si="141"/>
        <v>1</v>
      </c>
      <c r="W149" s="70">
        <f t="shared" si="147"/>
        <v>0</v>
      </c>
      <c r="X149" s="70">
        <f t="shared" si="147"/>
        <v>0</v>
      </c>
      <c r="Y149" s="76">
        <f t="shared" si="52"/>
        <v>5318.9316666666673</v>
      </c>
      <c r="Z149" s="76">
        <f t="shared" si="53"/>
        <v>0</v>
      </c>
      <c r="AA149" s="76">
        <f t="shared" si="54"/>
        <v>0</v>
      </c>
      <c r="AB149" s="76">
        <f t="shared" si="55"/>
        <v>0</v>
      </c>
      <c r="AC149" s="76">
        <f t="shared" si="56"/>
        <v>0</v>
      </c>
      <c r="AD149" s="76">
        <f t="shared" si="57"/>
        <v>0</v>
      </c>
      <c r="AE149" s="76">
        <f t="shared" si="58"/>
        <v>5318.9316666666673</v>
      </c>
      <c r="AF149" s="76">
        <f t="shared" si="59"/>
        <v>1329.7329166666668</v>
      </c>
      <c r="AG149" s="101">
        <f t="shared" si="171"/>
        <v>664.86645833333341</v>
      </c>
      <c r="AH149" s="76">
        <f t="shared" si="125"/>
        <v>0</v>
      </c>
      <c r="AI149" s="76">
        <f t="shared" si="126"/>
        <v>7313.5310416666671</v>
      </c>
      <c r="AJ149" s="100"/>
      <c r="AK149" s="82"/>
      <c r="AL149" s="82"/>
      <c r="AM149" s="83"/>
      <c r="AN149" s="78">
        <f t="shared" si="127"/>
        <v>0</v>
      </c>
      <c r="AO149" s="83">
        <v>0</v>
      </c>
      <c r="AP149" s="78">
        <f t="shared" si="128"/>
        <v>0</v>
      </c>
      <c r="AQ149" s="78">
        <f t="shared" si="169"/>
        <v>0</v>
      </c>
      <c r="AR149" s="78">
        <f t="shared" si="163"/>
        <v>0</v>
      </c>
      <c r="AS149" s="83"/>
      <c r="AT149" s="78">
        <f t="shared" si="130"/>
        <v>0</v>
      </c>
      <c r="AU149" s="78"/>
      <c r="AV149" s="78">
        <f t="shared" si="131"/>
        <v>0</v>
      </c>
      <c r="AW149" s="77">
        <f t="shared" si="139"/>
        <v>0</v>
      </c>
      <c r="AX149" s="78">
        <f t="shared" si="139"/>
        <v>0</v>
      </c>
      <c r="AY149" s="77">
        <f t="shared" si="140"/>
        <v>0</v>
      </c>
      <c r="AZ149" s="78">
        <f t="shared" si="140"/>
        <v>0</v>
      </c>
      <c r="BA149" s="84"/>
      <c r="BB149" s="84"/>
      <c r="BC149" s="84"/>
      <c r="BD149" s="84"/>
      <c r="BE149" s="78">
        <f t="shared" si="132"/>
        <v>0</v>
      </c>
      <c r="BF149" s="70"/>
      <c r="BG149" s="70"/>
      <c r="BH149" s="70"/>
      <c r="BI149" s="76">
        <f t="shared" si="164"/>
        <v>0</v>
      </c>
      <c r="BJ149" s="76"/>
      <c r="BK149" s="76">
        <f t="shared" si="165"/>
        <v>0</v>
      </c>
      <c r="BL149" s="76"/>
      <c r="BM149" s="76">
        <f t="shared" si="166"/>
        <v>0</v>
      </c>
      <c r="BN149" s="101">
        <f t="shared" si="136"/>
        <v>1</v>
      </c>
      <c r="BO149" s="76">
        <f t="shared" si="50"/>
        <v>2659.4658333333336</v>
      </c>
      <c r="BP149" s="76"/>
      <c r="BQ149" s="101">
        <f t="shared" si="137"/>
        <v>0</v>
      </c>
      <c r="BR149" s="76">
        <f t="shared" si="138"/>
        <v>2659.4658333333336</v>
      </c>
      <c r="BS149" s="76">
        <f t="shared" si="71"/>
        <v>5983.7981250000012</v>
      </c>
      <c r="BT149" s="76">
        <f t="shared" si="72"/>
        <v>0</v>
      </c>
      <c r="BU149" s="76">
        <f t="shared" si="73"/>
        <v>3989.1987500000005</v>
      </c>
      <c r="BV149" s="76">
        <f t="shared" si="74"/>
        <v>9972.9968750000007</v>
      </c>
      <c r="BW149" s="173">
        <f t="shared" si="75"/>
        <v>119675.96250000001</v>
      </c>
      <c r="BX149" s="11" t="s">
        <v>266</v>
      </c>
      <c r="BY149" s="12"/>
    </row>
    <row r="150" spans="1:77" s="2" customFormat="1" ht="14.25" customHeight="1" x14ac:dyDescent="0.3">
      <c r="A150" s="244">
        <v>7</v>
      </c>
      <c r="B150" s="48" t="s">
        <v>176</v>
      </c>
      <c r="C150" s="48" t="s">
        <v>111</v>
      </c>
      <c r="D150" s="43" t="s">
        <v>108</v>
      </c>
      <c r="E150" s="93" t="s">
        <v>226</v>
      </c>
      <c r="F150" s="97">
        <v>52</v>
      </c>
      <c r="G150" s="98">
        <v>42608</v>
      </c>
      <c r="H150" s="98">
        <v>44434</v>
      </c>
      <c r="I150" s="97" t="s">
        <v>227</v>
      </c>
      <c r="J150" s="43">
        <v>1</v>
      </c>
      <c r="K150" s="43" t="s">
        <v>110</v>
      </c>
      <c r="L150" s="89">
        <v>31.01</v>
      </c>
      <c r="M150" s="89">
        <v>4.3899999999999997</v>
      </c>
      <c r="N150" s="108">
        <v>17697</v>
      </c>
      <c r="O150" s="76">
        <f t="shared" si="162"/>
        <v>77689.829999999987</v>
      </c>
      <c r="P150" s="43">
        <v>9</v>
      </c>
      <c r="Q150" s="43"/>
      <c r="R150" s="43"/>
      <c r="S150" s="43"/>
      <c r="T150" s="43"/>
      <c r="U150" s="43"/>
      <c r="V150" s="70">
        <f t="shared" si="141"/>
        <v>9</v>
      </c>
      <c r="W150" s="70">
        <f t="shared" si="147"/>
        <v>0</v>
      </c>
      <c r="X150" s="70">
        <f t="shared" si="147"/>
        <v>0</v>
      </c>
      <c r="Y150" s="76">
        <f t="shared" si="52"/>
        <v>38844.914999999994</v>
      </c>
      <c r="Z150" s="76">
        <f t="shared" si="53"/>
        <v>0</v>
      </c>
      <c r="AA150" s="76">
        <f t="shared" si="54"/>
        <v>0</v>
      </c>
      <c r="AB150" s="76">
        <f t="shared" si="55"/>
        <v>0</v>
      </c>
      <c r="AC150" s="76">
        <f t="shared" si="56"/>
        <v>0</v>
      </c>
      <c r="AD150" s="76">
        <f t="shared" si="57"/>
        <v>0</v>
      </c>
      <c r="AE150" s="76">
        <f t="shared" si="58"/>
        <v>38844.914999999994</v>
      </c>
      <c r="AF150" s="76">
        <f t="shared" si="59"/>
        <v>9711.2287499999984</v>
      </c>
      <c r="AG150" s="101">
        <f t="shared" si="171"/>
        <v>4855.6143749999992</v>
      </c>
      <c r="AH150" s="76">
        <f t="shared" si="125"/>
        <v>0</v>
      </c>
      <c r="AI150" s="76">
        <f t="shared" si="126"/>
        <v>53411.758124999993</v>
      </c>
      <c r="AJ150" s="100"/>
      <c r="AK150" s="100"/>
      <c r="AL150" s="100"/>
      <c r="AM150" s="100"/>
      <c r="AN150" s="78">
        <f t="shared" si="127"/>
        <v>0</v>
      </c>
      <c r="AO150" s="99"/>
      <c r="AP150" s="78">
        <f t="shared" si="128"/>
        <v>0</v>
      </c>
      <c r="AQ150" s="78"/>
      <c r="AR150" s="78">
        <f t="shared" si="163"/>
        <v>0</v>
      </c>
      <c r="AS150" s="99"/>
      <c r="AT150" s="78">
        <f t="shared" si="130"/>
        <v>0</v>
      </c>
      <c r="AU150" s="99"/>
      <c r="AV150" s="78">
        <f t="shared" si="131"/>
        <v>0</v>
      </c>
      <c r="AW150" s="77">
        <f t="shared" si="139"/>
        <v>0</v>
      </c>
      <c r="AX150" s="78">
        <f t="shared" si="139"/>
        <v>0</v>
      </c>
      <c r="AY150" s="77">
        <f t="shared" si="140"/>
        <v>0</v>
      </c>
      <c r="AZ150" s="78">
        <f t="shared" si="140"/>
        <v>0</v>
      </c>
      <c r="BA150" s="100"/>
      <c r="BB150" s="177"/>
      <c r="BC150" s="177"/>
      <c r="BD150" s="177"/>
      <c r="BE150" s="78">
        <f t="shared" si="132"/>
        <v>0</v>
      </c>
      <c r="BF150" s="43"/>
      <c r="BG150" s="43"/>
      <c r="BH150" s="43"/>
      <c r="BI150" s="76">
        <f t="shared" si="164"/>
        <v>0</v>
      </c>
      <c r="BJ150" s="101"/>
      <c r="BK150" s="101">
        <f t="shared" si="165"/>
        <v>0</v>
      </c>
      <c r="BL150" s="101"/>
      <c r="BM150" s="101">
        <f t="shared" si="166"/>
        <v>0</v>
      </c>
      <c r="BN150" s="101"/>
      <c r="BO150" s="76"/>
      <c r="BP150" s="101"/>
      <c r="BQ150" s="101">
        <f t="shared" si="137"/>
        <v>0</v>
      </c>
      <c r="BR150" s="76">
        <f t="shared" si="138"/>
        <v>0</v>
      </c>
      <c r="BS150" s="76">
        <f t="shared" si="71"/>
        <v>43700.529374999991</v>
      </c>
      <c r="BT150" s="76">
        <f t="shared" si="72"/>
        <v>0</v>
      </c>
      <c r="BU150" s="76">
        <f t="shared" si="73"/>
        <v>9711.2287499999984</v>
      </c>
      <c r="BV150" s="76">
        <f t="shared" si="74"/>
        <v>53411.758124999993</v>
      </c>
      <c r="BW150" s="173">
        <f t="shared" si="75"/>
        <v>640941.09749999992</v>
      </c>
    </row>
    <row r="151" spans="1:77" s="2" customFormat="1" ht="14.25" customHeight="1" x14ac:dyDescent="0.3">
      <c r="A151" s="243">
        <v>8</v>
      </c>
      <c r="B151" s="48" t="s">
        <v>136</v>
      </c>
      <c r="C151" s="48" t="s">
        <v>63</v>
      </c>
      <c r="D151" s="43" t="s">
        <v>61</v>
      </c>
      <c r="E151" s="108" t="s">
        <v>160</v>
      </c>
      <c r="F151" s="48">
        <v>64</v>
      </c>
      <c r="G151" s="111">
        <v>42901</v>
      </c>
      <c r="H151" s="111">
        <v>44727</v>
      </c>
      <c r="I151" s="48" t="s">
        <v>63</v>
      </c>
      <c r="J151" s="43" t="s">
        <v>296</v>
      </c>
      <c r="K151" s="43" t="s">
        <v>68</v>
      </c>
      <c r="L151" s="89">
        <v>18</v>
      </c>
      <c r="M151" s="43">
        <v>4.99</v>
      </c>
      <c r="N151" s="108">
        <v>17697</v>
      </c>
      <c r="O151" s="76">
        <f t="shared" si="162"/>
        <v>88308.03</v>
      </c>
      <c r="P151" s="43">
        <v>2</v>
      </c>
      <c r="Q151" s="43"/>
      <c r="R151" s="43"/>
      <c r="S151" s="43"/>
      <c r="T151" s="43"/>
      <c r="U151" s="43"/>
      <c r="V151" s="70">
        <f t="shared" si="141"/>
        <v>2</v>
      </c>
      <c r="W151" s="70">
        <f t="shared" si="147"/>
        <v>0</v>
      </c>
      <c r="X151" s="70">
        <f t="shared" si="147"/>
        <v>0</v>
      </c>
      <c r="Y151" s="76">
        <f t="shared" si="52"/>
        <v>9812.003333333334</v>
      </c>
      <c r="Z151" s="76">
        <f t="shared" si="53"/>
        <v>0</v>
      </c>
      <c r="AA151" s="76">
        <f t="shared" si="54"/>
        <v>0</v>
      </c>
      <c r="AB151" s="76">
        <f t="shared" si="55"/>
        <v>0</v>
      </c>
      <c r="AC151" s="76">
        <f t="shared" si="56"/>
        <v>0</v>
      </c>
      <c r="AD151" s="76">
        <f t="shared" si="57"/>
        <v>0</v>
      </c>
      <c r="AE151" s="76">
        <f t="shared" si="58"/>
        <v>9812.003333333334</v>
      </c>
      <c r="AF151" s="76">
        <f t="shared" si="59"/>
        <v>2453.0008333333335</v>
      </c>
      <c r="AG151" s="101"/>
      <c r="AH151" s="76">
        <f t="shared" si="125"/>
        <v>0</v>
      </c>
      <c r="AI151" s="76">
        <f t="shared" si="126"/>
        <v>12265.004166666668</v>
      </c>
      <c r="AJ151" s="100"/>
      <c r="AK151" s="100"/>
      <c r="AL151" s="100"/>
      <c r="AM151" s="100"/>
      <c r="AN151" s="78">
        <f t="shared" si="127"/>
        <v>0</v>
      </c>
      <c r="AO151" s="99"/>
      <c r="AP151" s="78">
        <f t="shared" si="128"/>
        <v>0</v>
      </c>
      <c r="AQ151" s="78">
        <f>AM151+AO151</f>
        <v>0</v>
      </c>
      <c r="AR151" s="78">
        <f t="shared" si="163"/>
        <v>0</v>
      </c>
      <c r="AS151" s="99"/>
      <c r="AT151" s="78">
        <f t="shared" si="130"/>
        <v>0</v>
      </c>
      <c r="AU151" s="99"/>
      <c r="AV151" s="78">
        <f t="shared" si="131"/>
        <v>0</v>
      </c>
      <c r="AW151" s="77">
        <f t="shared" si="139"/>
        <v>0</v>
      </c>
      <c r="AX151" s="78">
        <f t="shared" si="139"/>
        <v>0</v>
      </c>
      <c r="AY151" s="77">
        <f t="shared" si="140"/>
        <v>0</v>
      </c>
      <c r="AZ151" s="78">
        <f t="shared" si="140"/>
        <v>0</v>
      </c>
      <c r="BA151" s="100"/>
      <c r="BB151" s="100"/>
      <c r="BC151" s="100"/>
      <c r="BD151" s="100"/>
      <c r="BE151" s="78">
        <f t="shared" si="132"/>
        <v>0</v>
      </c>
      <c r="BF151" s="43"/>
      <c r="BG151" s="43"/>
      <c r="BH151" s="43"/>
      <c r="BI151" s="76">
        <f t="shared" si="164"/>
        <v>0</v>
      </c>
      <c r="BJ151" s="101"/>
      <c r="BK151" s="101">
        <f t="shared" si="165"/>
        <v>0</v>
      </c>
      <c r="BL151" s="101"/>
      <c r="BM151" s="101">
        <f t="shared" si="166"/>
        <v>0</v>
      </c>
      <c r="BN151" s="101"/>
      <c r="BO151" s="76"/>
      <c r="BP151" s="101"/>
      <c r="BQ151" s="101">
        <f t="shared" si="137"/>
        <v>0</v>
      </c>
      <c r="BR151" s="76">
        <f t="shared" si="138"/>
        <v>0</v>
      </c>
      <c r="BS151" s="76">
        <f t="shared" si="71"/>
        <v>9812.003333333334</v>
      </c>
      <c r="BT151" s="76">
        <f t="shared" si="72"/>
        <v>0</v>
      </c>
      <c r="BU151" s="76">
        <f t="shared" si="73"/>
        <v>2453.0008333333335</v>
      </c>
      <c r="BV151" s="76">
        <f t="shared" si="74"/>
        <v>12265.004166666668</v>
      </c>
      <c r="BW151" s="173">
        <f t="shared" si="75"/>
        <v>147180.05000000002</v>
      </c>
    </row>
    <row r="152" spans="1:77" s="1" customFormat="1" ht="14.25" customHeight="1" x14ac:dyDescent="0.3">
      <c r="A152" s="244">
        <v>9</v>
      </c>
      <c r="B152" s="48" t="s">
        <v>485</v>
      </c>
      <c r="C152" s="48" t="s">
        <v>63</v>
      </c>
      <c r="D152" s="43" t="s">
        <v>82</v>
      </c>
      <c r="E152" s="108" t="s">
        <v>304</v>
      </c>
      <c r="F152" s="48">
        <v>13</v>
      </c>
      <c r="G152" s="111">
        <v>42875</v>
      </c>
      <c r="H152" s="111">
        <v>44701</v>
      </c>
      <c r="I152" s="48" t="s">
        <v>63</v>
      </c>
      <c r="J152" s="43">
        <v>2</v>
      </c>
      <c r="K152" s="43" t="s">
        <v>87</v>
      </c>
      <c r="L152" s="89">
        <v>9.11</v>
      </c>
      <c r="M152" s="43">
        <v>3.97</v>
      </c>
      <c r="N152" s="108">
        <v>17697</v>
      </c>
      <c r="O152" s="76">
        <f t="shared" si="162"/>
        <v>70257.09</v>
      </c>
      <c r="P152" s="43">
        <v>1</v>
      </c>
      <c r="Q152" s="43"/>
      <c r="R152" s="43"/>
      <c r="S152" s="43"/>
      <c r="T152" s="43"/>
      <c r="U152" s="43"/>
      <c r="V152" s="70">
        <f t="shared" si="141"/>
        <v>1</v>
      </c>
      <c r="W152" s="70">
        <f t="shared" si="147"/>
        <v>0</v>
      </c>
      <c r="X152" s="70">
        <f t="shared" si="147"/>
        <v>0</v>
      </c>
      <c r="Y152" s="76">
        <f t="shared" si="52"/>
        <v>3903.1716666666666</v>
      </c>
      <c r="Z152" s="76">
        <f t="shared" si="53"/>
        <v>0</v>
      </c>
      <c r="AA152" s="76">
        <f t="shared" si="54"/>
        <v>0</v>
      </c>
      <c r="AB152" s="76">
        <f t="shared" si="55"/>
        <v>0</v>
      </c>
      <c r="AC152" s="76">
        <f t="shared" si="56"/>
        <v>0</v>
      </c>
      <c r="AD152" s="76">
        <f t="shared" si="57"/>
        <v>0</v>
      </c>
      <c r="AE152" s="76">
        <f t="shared" si="58"/>
        <v>3903.1716666666666</v>
      </c>
      <c r="AF152" s="76">
        <f t="shared" si="59"/>
        <v>975.79291666666666</v>
      </c>
      <c r="AG152" s="101"/>
      <c r="AH152" s="76">
        <f t="shared" si="125"/>
        <v>0</v>
      </c>
      <c r="AI152" s="76">
        <f t="shared" si="126"/>
        <v>4878.9645833333334</v>
      </c>
      <c r="AJ152" s="100"/>
      <c r="AK152" s="100"/>
      <c r="AL152" s="84"/>
      <c r="AM152" s="99"/>
      <c r="AN152" s="78">
        <f t="shared" si="127"/>
        <v>0</v>
      </c>
      <c r="AO152" s="99"/>
      <c r="AP152" s="78">
        <f t="shared" si="128"/>
        <v>0</v>
      </c>
      <c r="AQ152" s="78">
        <f t="shared" ref="AQ152" si="172">AM152+AO152</f>
        <v>0</v>
      </c>
      <c r="AR152" s="78">
        <f t="shared" si="163"/>
        <v>0</v>
      </c>
      <c r="AS152" s="99"/>
      <c r="AT152" s="78">
        <f t="shared" si="130"/>
        <v>0</v>
      </c>
      <c r="AU152" s="99"/>
      <c r="AV152" s="78">
        <f t="shared" si="131"/>
        <v>0</v>
      </c>
      <c r="AW152" s="77">
        <f t="shared" si="139"/>
        <v>0</v>
      </c>
      <c r="AX152" s="78">
        <f t="shared" si="139"/>
        <v>0</v>
      </c>
      <c r="AY152" s="77">
        <f t="shared" si="140"/>
        <v>0</v>
      </c>
      <c r="AZ152" s="78">
        <f t="shared" si="140"/>
        <v>0</v>
      </c>
      <c r="BA152" s="100"/>
      <c r="BB152" s="177"/>
      <c r="BC152" s="177"/>
      <c r="BD152" s="177"/>
      <c r="BE152" s="78">
        <f t="shared" si="132"/>
        <v>0</v>
      </c>
      <c r="BF152" s="43"/>
      <c r="BG152" s="43"/>
      <c r="BH152" s="43"/>
      <c r="BI152" s="76">
        <f t="shared" si="164"/>
        <v>0</v>
      </c>
      <c r="BJ152" s="101">
        <v>1</v>
      </c>
      <c r="BK152" s="76">
        <f t="shared" si="165"/>
        <v>1463.6893749999999</v>
      </c>
      <c r="BL152" s="101"/>
      <c r="BM152" s="101">
        <f t="shared" si="166"/>
        <v>0</v>
      </c>
      <c r="BN152" s="101"/>
      <c r="BO152" s="76"/>
      <c r="BP152" s="101"/>
      <c r="BQ152" s="101">
        <f t="shared" si="137"/>
        <v>0</v>
      </c>
      <c r="BR152" s="76">
        <f t="shared" si="138"/>
        <v>1463.6893749999999</v>
      </c>
      <c r="BS152" s="76">
        <f t="shared" si="71"/>
        <v>3903.1716666666666</v>
      </c>
      <c r="BT152" s="76">
        <f t="shared" si="72"/>
        <v>1463.6893749999999</v>
      </c>
      <c r="BU152" s="76">
        <f t="shared" si="73"/>
        <v>975.79291666666666</v>
      </c>
      <c r="BV152" s="76">
        <f t="shared" si="74"/>
        <v>6342.6539583333333</v>
      </c>
      <c r="BW152" s="173">
        <f t="shared" si="75"/>
        <v>76111.847500000003</v>
      </c>
      <c r="BY152" s="10"/>
    </row>
    <row r="153" spans="1:77" s="1" customFormat="1" ht="13.5" customHeight="1" x14ac:dyDescent="0.3">
      <c r="A153" s="244"/>
      <c r="B153" s="115" t="s">
        <v>135</v>
      </c>
      <c r="C153" s="115"/>
      <c r="D153" s="113"/>
      <c r="E153" s="93" t="s">
        <v>59</v>
      </c>
      <c r="F153" s="121"/>
      <c r="G153" s="122"/>
      <c r="H153" s="122"/>
      <c r="I153" s="121"/>
      <c r="J153" s="113"/>
      <c r="K153" s="113"/>
      <c r="L153" s="89"/>
      <c r="M153" s="157"/>
      <c r="N153" s="114"/>
      <c r="O153" s="120">
        <f>O154+O156+O157+O158+O159+O160+O163+O164+O165+O166+O167+O168+O169+O155+O161+O162+O170</f>
        <v>1447437.63</v>
      </c>
      <c r="P153" s="120">
        <f t="shared" ref="P153:BW153" si="173">P154+P156+P157+P158+P159+P160+P163+P164+P165+P166+P167+P168+P169+P155+P161+P162+P170</f>
        <v>16</v>
      </c>
      <c r="Q153" s="120">
        <f t="shared" si="173"/>
        <v>30</v>
      </c>
      <c r="R153" s="120">
        <f t="shared" si="173"/>
        <v>0</v>
      </c>
      <c r="S153" s="120">
        <f t="shared" si="173"/>
        <v>0</v>
      </c>
      <c r="T153" s="120">
        <f t="shared" si="173"/>
        <v>0</v>
      </c>
      <c r="U153" s="120">
        <f t="shared" si="173"/>
        <v>0</v>
      </c>
      <c r="V153" s="120">
        <f t="shared" si="173"/>
        <v>16</v>
      </c>
      <c r="W153" s="120">
        <f t="shared" si="173"/>
        <v>30</v>
      </c>
      <c r="X153" s="120">
        <f t="shared" si="173"/>
        <v>0</v>
      </c>
      <c r="Y153" s="120">
        <f t="shared" si="173"/>
        <v>77099.929999999993</v>
      </c>
      <c r="Z153" s="120">
        <f t="shared" si="173"/>
        <v>144849.94500000001</v>
      </c>
      <c r="AA153" s="120">
        <f t="shared" si="173"/>
        <v>0</v>
      </c>
      <c r="AB153" s="120">
        <f t="shared" si="173"/>
        <v>0</v>
      </c>
      <c r="AC153" s="120">
        <f t="shared" si="173"/>
        <v>0</v>
      </c>
      <c r="AD153" s="120">
        <f t="shared" si="173"/>
        <v>0</v>
      </c>
      <c r="AE153" s="120">
        <f t="shared" si="173"/>
        <v>221949.87500000006</v>
      </c>
      <c r="AF153" s="120">
        <f t="shared" si="173"/>
        <v>55487.468750000015</v>
      </c>
      <c r="AG153" s="120">
        <f t="shared" si="173"/>
        <v>21187.241666666669</v>
      </c>
      <c r="AH153" s="120">
        <f t="shared" si="173"/>
        <v>0</v>
      </c>
      <c r="AI153" s="120">
        <f t="shared" si="173"/>
        <v>298624.58541666676</v>
      </c>
      <c r="AJ153" s="120">
        <f t="shared" si="173"/>
        <v>0</v>
      </c>
      <c r="AK153" s="120">
        <f t="shared" si="173"/>
        <v>0</v>
      </c>
      <c r="AL153" s="120">
        <f t="shared" si="173"/>
        <v>0</v>
      </c>
      <c r="AM153" s="120">
        <f t="shared" si="173"/>
        <v>0</v>
      </c>
      <c r="AN153" s="120">
        <f t="shared" si="173"/>
        <v>0</v>
      </c>
      <c r="AO153" s="120">
        <f t="shared" si="173"/>
        <v>0</v>
      </c>
      <c r="AP153" s="120">
        <f t="shared" si="173"/>
        <v>0</v>
      </c>
      <c r="AQ153" s="120">
        <f t="shared" si="173"/>
        <v>0</v>
      </c>
      <c r="AR153" s="120">
        <f t="shared" si="173"/>
        <v>0</v>
      </c>
      <c r="AS153" s="120">
        <f t="shared" si="173"/>
        <v>0</v>
      </c>
      <c r="AT153" s="120">
        <f t="shared" si="173"/>
        <v>0</v>
      </c>
      <c r="AU153" s="120">
        <f t="shared" si="173"/>
        <v>0</v>
      </c>
      <c r="AV153" s="120">
        <f t="shared" si="173"/>
        <v>0</v>
      </c>
      <c r="AW153" s="120">
        <f t="shared" si="173"/>
        <v>0</v>
      </c>
      <c r="AX153" s="120">
        <f t="shared" si="173"/>
        <v>0</v>
      </c>
      <c r="AY153" s="120">
        <f t="shared" si="173"/>
        <v>0</v>
      </c>
      <c r="AZ153" s="120">
        <f t="shared" si="173"/>
        <v>0</v>
      </c>
      <c r="BA153" s="120">
        <f t="shared" si="173"/>
        <v>0</v>
      </c>
      <c r="BB153" s="120">
        <f t="shared" si="173"/>
        <v>0</v>
      </c>
      <c r="BC153" s="120">
        <f t="shared" si="173"/>
        <v>0</v>
      </c>
      <c r="BD153" s="120">
        <f t="shared" si="173"/>
        <v>0</v>
      </c>
      <c r="BE153" s="120">
        <f t="shared" si="173"/>
        <v>0</v>
      </c>
      <c r="BF153" s="120">
        <f t="shared" si="173"/>
        <v>0</v>
      </c>
      <c r="BG153" s="120">
        <f t="shared" si="173"/>
        <v>0</v>
      </c>
      <c r="BH153" s="120">
        <f t="shared" si="173"/>
        <v>0</v>
      </c>
      <c r="BI153" s="120">
        <f t="shared" si="173"/>
        <v>0</v>
      </c>
      <c r="BJ153" s="120">
        <f t="shared" si="173"/>
        <v>46</v>
      </c>
      <c r="BK153" s="120">
        <f t="shared" si="173"/>
        <v>83231.203125</v>
      </c>
      <c r="BL153" s="120">
        <f t="shared" si="173"/>
        <v>0</v>
      </c>
      <c r="BM153" s="120">
        <f t="shared" si="173"/>
        <v>0</v>
      </c>
      <c r="BN153" s="120">
        <f t="shared" si="173"/>
        <v>33.5</v>
      </c>
      <c r="BO153" s="120">
        <f t="shared" si="173"/>
        <v>73377.415208333332</v>
      </c>
      <c r="BP153" s="120">
        <f t="shared" si="173"/>
        <v>44</v>
      </c>
      <c r="BQ153" s="120">
        <f t="shared" si="173"/>
        <v>17304.222222222219</v>
      </c>
      <c r="BR153" s="120">
        <f t="shared" si="173"/>
        <v>173912.84055555557</v>
      </c>
      <c r="BS153" s="120">
        <f t="shared" si="173"/>
        <v>260441.33888888895</v>
      </c>
      <c r="BT153" s="120">
        <f t="shared" si="173"/>
        <v>83231.203125</v>
      </c>
      <c r="BU153" s="120">
        <f t="shared" si="173"/>
        <v>128864.88395833333</v>
      </c>
      <c r="BV153" s="120">
        <f t="shared" si="173"/>
        <v>472537.42597222223</v>
      </c>
      <c r="BW153" s="120">
        <f t="shared" si="173"/>
        <v>5670449.1116666654</v>
      </c>
    </row>
    <row r="154" spans="1:77" s="3" customFormat="1" ht="14.25" customHeight="1" x14ac:dyDescent="0.3">
      <c r="A154" s="244">
        <v>1</v>
      </c>
      <c r="B154" s="48" t="s">
        <v>280</v>
      </c>
      <c r="C154" s="48" t="s">
        <v>424</v>
      </c>
      <c r="D154" s="43" t="s">
        <v>61</v>
      </c>
      <c r="E154" s="108" t="s">
        <v>281</v>
      </c>
      <c r="F154" s="86">
        <v>162</v>
      </c>
      <c r="G154" s="87">
        <v>43304</v>
      </c>
      <c r="H154" s="104" t="s">
        <v>282</v>
      </c>
      <c r="I154" s="86" t="s">
        <v>185</v>
      </c>
      <c r="J154" s="43" t="s">
        <v>58</v>
      </c>
      <c r="K154" s="43" t="s">
        <v>64</v>
      </c>
      <c r="L154" s="89">
        <v>18.11</v>
      </c>
      <c r="M154" s="43">
        <v>5.24</v>
      </c>
      <c r="N154" s="108">
        <v>17697</v>
      </c>
      <c r="O154" s="76">
        <f>N154*M154</f>
        <v>92732.28</v>
      </c>
      <c r="P154" s="43">
        <v>7</v>
      </c>
      <c r="Q154" s="43"/>
      <c r="R154" s="43"/>
      <c r="S154" s="43">
        <v>0</v>
      </c>
      <c r="T154" s="43">
        <v>0</v>
      </c>
      <c r="U154" s="43">
        <v>0</v>
      </c>
      <c r="V154" s="70">
        <f t="shared" si="141"/>
        <v>7</v>
      </c>
      <c r="W154" s="70">
        <f t="shared" si="147"/>
        <v>0</v>
      </c>
      <c r="X154" s="70">
        <f t="shared" si="147"/>
        <v>0</v>
      </c>
      <c r="Y154" s="76">
        <f t="shared" ref="Y154:Y213" si="174">SUM(O154/18*P154)</f>
        <v>36062.55333333333</v>
      </c>
      <c r="Z154" s="76">
        <f t="shared" ref="Z154:Z213" si="175">SUM(O154/18*Q154)</f>
        <v>0</v>
      </c>
      <c r="AA154" s="76">
        <f t="shared" ref="AA154:AA213" si="176">SUM(O154/18*R154)</f>
        <v>0</v>
      </c>
      <c r="AB154" s="76">
        <f t="shared" ref="AB154:AB213" si="177">SUM(O154/18*S154)</f>
        <v>0</v>
      </c>
      <c r="AC154" s="76">
        <f t="shared" ref="AC154:AC213" si="178">SUM(O154/18*T154)</f>
        <v>0</v>
      </c>
      <c r="AD154" s="76">
        <f t="shared" ref="AD154:AD213" si="179">SUM(O154/18*U154)</f>
        <v>0</v>
      </c>
      <c r="AE154" s="76">
        <f t="shared" ref="AE154:AE215" si="180">SUM(Y154:AD154)</f>
        <v>36062.55333333333</v>
      </c>
      <c r="AF154" s="76">
        <f t="shared" ref="AF154:AF215" si="181">AE154*25%</f>
        <v>9015.6383333333324</v>
      </c>
      <c r="AG154" s="76">
        <f t="shared" ref="AG154:AG155" si="182">(AE154+AF154)*10%</f>
        <v>4507.8191666666671</v>
      </c>
      <c r="AH154" s="76">
        <f t="shared" si="125"/>
        <v>0</v>
      </c>
      <c r="AI154" s="76">
        <f t="shared" si="126"/>
        <v>49586.010833333334</v>
      </c>
      <c r="AJ154" s="100"/>
      <c r="AK154" s="100"/>
      <c r="AL154" s="82"/>
      <c r="AM154" s="100"/>
      <c r="AN154" s="78">
        <f t="shared" si="127"/>
        <v>0</v>
      </c>
      <c r="AO154" s="99"/>
      <c r="AP154" s="78">
        <f t="shared" si="128"/>
        <v>0</v>
      </c>
      <c r="AQ154" s="78">
        <f t="shared" ref="AQ154:AQ156" si="183">AM154+AO154</f>
        <v>0</v>
      </c>
      <c r="AR154" s="78">
        <f t="shared" si="163"/>
        <v>0</v>
      </c>
      <c r="AS154" s="99"/>
      <c r="AT154" s="78">
        <f t="shared" si="130"/>
        <v>0</v>
      </c>
      <c r="AU154" s="99"/>
      <c r="AV154" s="78">
        <f t="shared" si="131"/>
        <v>0</v>
      </c>
      <c r="AW154" s="77">
        <f t="shared" si="139"/>
        <v>0</v>
      </c>
      <c r="AX154" s="78">
        <f t="shared" si="139"/>
        <v>0</v>
      </c>
      <c r="AY154" s="77">
        <f t="shared" si="140"/>
        <v>0</v>
      </c>
      <c r="AZ154" s="78">
        <f t="shared" si="140"/>
        <v>0</v>
      </c>
      <c r="BA154" s="100"/>
      <c r="BB154" s="177"/>
      <c r="BC154" s="177"/>
      <c r="BD154" s="177"/>
      <c r="BE154" s="78">
        <f t="shared" si="132"/>
        <v>0</v>
      </c>
      <c r="BF154" s="43"/>
      <c r="BG154" s="43"/>
      <c r="BH154" s="43"/>
      <c r="BI154" s="76">
        <f t="shared" si="164"/>
        <v>0</v>
      </c>
      <c r="BJ154" s="101">
        <f>V154+W154+X154</f>
        <v>7</v>
      </c>
      <c r="BK154" s="101">
        <f t="shared" si="165"/>
        <v>13523.457499999999</v>
      </c>
      <c r="BL154" s="101"/>
      <c r="BM154" s="101">
        <f>(O154/18*BL154)*30%</f>
        <v>0</v>
      </c>
      <c r="BN154" s="101">
        <f t="shared" si="136"/>
        <v>7</v>
      </c>
      <c r="BO154" s="76">
        <f t="shared" ref="BO154" si="184">(AE154+AF154)*40%</f>
        <v>18031.276666666668</v>
      </c>
      <c r="BP154" s="76">
        <v>7</v>
      </c>
      <c r="BQ154" s="101">
        <f>7079/18*BP154</f>
        <v>2752.9444444444443</v>
      </c>
      <c r="BR154" s="76">
        <f t="shared" si="138"/>
        <v>34307.678611111114</v>
      </c>
      <c r="BS154" s="76">
        <f t="shared" ref="BS154:BS215" si="185">AE154+AG154+AH154+AJ154+AK154+AL154+BI154+BQ154</f>
        <v>43323.316944444443</v>
      </c>
      <c r="BT154" s="76">
        <f t="shared" ref="BT154:BT215" si="186">AZ154+BE154+BK154+BM154</f>
        <v>13523.457499999999</v>
      </c>
      <c r="BU154" s="76">
        <f t="shared" ref="BU154:BU215" si="187">AF154+BO154</f>
        <v>27046.915000000001</v>
      </c>
      <c r="BV154" s="76">
        <f t="shared" ref="BV154:BV215" si="188">SUM(AI154+BR154)</f>
        <v>83893.689444444448</v>
      </c>
      <c r="BW154" s="173">
        <f t="shared" ref="BW154:BW215" si="189">BV154*12</f>
        <v>1006724.2733333334</v>
      </c>
      <c r="BX154" s="3" t="s">
        <v>339</v>
      </c>
    </row>
    <row r="155" spans="1:77" s="136" customFormat="1" ht="14.25" customHeight="1" x14ac:dyDescent="0.3">
      <c r="A155" s="245">
        <v>2</v>
      </c>
      <c r="B155" s="48" t="s">
        <v>173</v>
      </c>
      <c r="C155" s="48" t="s">
        <v>425</v>
      </c>
      <c r="D155" s="43" t="s">
        <v>61</v>
      </c>
      <c r="E155" s="108" t="s">
        <v>307</v>
      </c>
      <c r="F155" s="86">
        <v>53</v>
      </c>
      <c r="G155" s="87">
        <v>42608</v>
      </c>
      <c r="H155" s="87">
        <v>44434</v>
      </c>
      <c r="I155" s="86" t="s">
        <v>185</v>
      </c>
      <c r="J155" s="43" t="s">
        <v>71</v>
      </c>
      <c r="K155" s="43" t="s">
        <v>72</v>
      </c>
      <c r="L155" s="89">
        <v>24</v>
      </c>
      <c r="M155" s="43">
        <v>5.12</v>
      </c>
      <c r="N155" s="75">
        <v>17697</v>
      </c>
      <c r="O155" s="76">
        <f t="shared" ref="O155:O170" si="190">N155*M155</f>
        <v>90608.639999999999</v>
      </c>
      <c r="P155" s="43">
        <v>2</v>
      </c>
      <c r="Q155" s="43"/>
      <c r="R155" s="43"/>
      <c r="S155" s="43"/>
      <c r="T155" s="43"/>
      <c r="U155" s="43"/>
      <c r="V155" s="70">
        <f t="shared" si="141"/>
        <v>2</v>
      </c>
      <c r="W155" s="70">
        <f t="shared" si="147"/>
        <v>0</v>
      </c>
      <c r="X155" s="70">
        <f t="shared" si="147"/>
        <v>0</v>
      </c>
      <c r="Y155" s="76">
        <f t="shared" si="174"/>
        <v>10067.626666666667</v>
      </c>
      <c r="Z155" s="76">
        <f t="shared" si="175"/>
        <v>0</v>
      </c>
      <c r="AA155" s="76">
        <f t="shared" si="176"/>
        <v>0</v>
      </c>
      <c r="AB155" s="76">
        <f t="shared" si="177"/>
        <v>0</v>
      </c>
      <c r="AC155" s="76">
        <f t="shared" si="178"/>
        <v>0</v>
      </c>
      <c r="AD155" s="76">
        <f t="shared" si="179"/>
        <v>0</v>
      </c>
      <c r="AE155" s="76">
        <f t="shared" si="180"/>
        <v>10067.626666666667</v>
      </c>
      <c r="AF155" s="76">
        <f t="shared" si="181"/>
        <v>2516.9066666666668</v>
      </c>
      <c r="AG155" s="76">
        <f t="shared" si="182"/>
        <v>1258.4533333333334</v>
      </c>
      <c r="AH155" s="76">
        <f t="shared" si="125"/>
        <v>0</v>
      </c>
      <c r="AI155" s="76">
        <f t="shared" si="126"/>
        <v>13842.986666666668</v>
      </c>
      <c r="AJ155" s="100"/>
      <c r="AK155" s="100"/>
      <c r="AL155" s="82"/>
      <c r="AM155" s="100"/>
      <c r="AN155" s="78">
        <f t="shared" si="127"/>
        <v>0</v>
      </c>
      <c r="AO155" s="99"/>
      <c r="AP155" s="78">
        <f t="shared" si="128"/>
        <v>0</v>
      </c>
      <c r="AQ155" s="78"/>
      <c r="AR155" s="78">
        <f t="shared" si="163"/>
        <v>0</v>
      </c>
      <c r="AS155" s="99"/>
      <c r="AT155" s="78">
        <f t="shared" si="130"/>
        <v>0</v>
      </c>
      <c r="AU155" s="99"/>
      <c r="AV155" s="78">
        <f t="shared" si="131"/>
        <v>0</v>
      </c>
      <c r="AW155" s="77">
        <f t="shared" si="139"/>
        <v>0</v>
      </c>
      <c r="AX155" s="78">
        <f t="shared" si="139"/>
        <v>0</v>
      </c>
      <c r="AY155" s="77">
        <f t="shared" si="140"/>
        <v>0</v>
      </c>
      <c r="AZ155" s="78">
        <f t="shared" si="140"/>
        <v>0</v>
      </c>
      <c r="BA155" s="100"/>
      <c r="BB155" s="177"/>
      <c r="BC155" s="177"/>
      <c r="BD155" s="177"/>
      <c r="BE155" s="78">
        <f t="shared" si="132"/>
        <v>0</v>
      </c>
      <c r="BF155" s="43"/>
      <c r="BG155" s="43"/>
      <c r="BH155" s="43"/>
      <c r="BI155" s="76">
        <f t="shared" si="164"/>
        <v>0</v>
      </c>
      <c r="BJ155" s="101">
        <f t="shared" ref="BJ155:BJ169" si="191">V155+W155+X155</f>
        <v>2</v>
      </c>
      <c r="BK155" s="101">
        <f t="shared" si="165"/>
        <v>3775.3599999999997</v>
      </c>
      <c r="BL155" s="101"/>
      <c r="BM155" s="101"/>
      <c r="BN155" s="101"/>
      <c r="BO155" s="76"/>
      <c r="BP155" s="76">
        <v>2</v>
      </c>
      <c r="BQ155" s="101">
        <f t="shared" ref="BQ155:BQ221" si="192">7079/18*BP155</f>
        <v>786.55555555555554</v>
      </c>
      <c r="BR155" s="76">
        <f t="shared" si="138"/>
        <v>4561.9155555555553</v>
      </c>
      <c r="BS155" s="76">
        <f t="shared" si="185"/>
        <v>12112.635555555555</v>
      </c>
      <c r="BT155" s="76">
        <f t="shared" si="186"/>
        <v>3775.3599999999997</v>
      </c>
      <c r="BU155" s="76">
        <f t="shared" si="187"/>
        <v>2516.9066666666668</v>
      </c>
      <c r="BV155" s="76">
        <f t="shared" si="188"/>
        <v>18404.902222222223</v>
      </c>
      <c r="BW155" s="173">
        <f t="shared" si="189"/>
        <v>220858.82666666666</v>
      </c>
    </row>
    <row r="156" spans="1:77" s="11" customFormat="1" ht="14.25" customHeight="1" x14ac:dyDescent="0.3">
      <c r="A156" s="244">
        <v>3</v>
      </c>
      <c r="B156" s="69" t="s">
        <v>75</v>
      </c>
      <c r="C156" s="69" t="s">
        <v>427</v>
      </c>
      <c r="D156" s="70" t="s">
        <v>61</v>
      </c>
      <c r="E156" s="75" t="s">
        <v>76</v>
      </c>
      <c r="F156" s="86">
        <v>82</v>
      </c>
      <c r="G156" s="87">
        <v>43335</v>
      </c>
      <c r="H156" s="87">
        <v>45161</v>
      </c>
      <c r="I156" s="86" t="s">
        <v>185</v>
      </c>
      <c r="J156" s="43" t="s">
        <v>58</v>
      </c>
      <c r="K156" s="70" t="s">
        <v>64</v>
      </c>
      <c r="L156" s="74">
        <v>25</v>
      </c>
      <c r="M156" s="70">
        <v>5.41</v>
      </c>
      <c r="N156" s="75">
        <v>17697</v>
      </c>
      <c r="O156" s="76">
        <f t="shared" si="190"/>
        <v>95740.77</v>
      </c>
      <c r="P156" s="70"/>
      <c r="Q156" s="70">
        <v>4</v>
      </c>
      <c r="R156" s="70"/>
      <c r="S156" s="70"/>
      <c r="T156" s="70"/>
      <c r="U156" s="70"/>
      <c r="V156" s="70">
        <f t="shared" si="141"/>
        <v>0</v>
      </c>
      <c r="W156" s="70">
        <f t="shared" si="147"/>
        <v>4</v>
      </c>
      <c r="X156" s="70">
        <f t="shared" si="147"/>
        <v>0</v>
      </c>
      <c r="Y156" s="76">
        <f t="shared" si="174"/>
        <v>0</v>
      </c>
      <c r="Z156" s="76">
        <f t="shared" si="175"/>
        <v>21275.726666666669</v>
      </c>
      <c r="AA156" s="76">
        <f t="shared" si="176"/>
        <v>0</v>
      </c>
      <c r="AB156" s="76">
        <f t="shared" si="177"/>
        <v>0</v>
      </c>
      <c r="AC156" s="76">
        <f t="shared" si="178"/>
        <v>0</v>
      </c>
      <c r="AD156" s="76">
        <f t="shared" si="179"/>
        <v>0</v>
      </c>
      <c r="AE156" s="76">
        <f t="shared" si="180"/>
        <v>21275.726666666669</v>
      </c>
      <c r="AF156" s="76">
        <f t="shared" si="181"/>
        <v>5318.9316666666673</v>
      </c>
      <c r="AG156" s="76">
        <f>(AE156+AF156)*10%</f>
        <v>2659.4658333333336</v>
      </c>
      <c r="AH156" s="76">
        <f t="shared" si="125"/>
        <v>0</v>
      </c>
      <c r="AI156" s="76">
        <f t="shared" si="126"/>
        <v>29254.124166666668</v>
      </c>
      <c r="AJ156" s="84"/>
      <c r="AK156" s="84"/>
      <c r="AL156" s="84"/>
      <c r="AM156" s="83"/>
      <c r="AN156" s="78">
        <f t="shared" si="127"/>
        <v>0</v>
      </c>
      <c r="AO156" s="83"/>
      <c r="AP156" s="78">
        <f t="shared" si="128"/>
        <v>0</v>
      </c>
      <c r="AQ156" s="78">
        <f t="shared" si="183"/>
        <v>0</v>
      </c>
      <c r="AR156" s="78">
        <f t="shared" si="163"/>
        <v>0</v>
      </c>
      <c r="AS156" s="83"/>
      <c r="AT156" s="78">
        <f t="shared" si="130"/>
        <v>0</v>
      </c>
      <c r="AU156" s="78"/>
      <c r="AV156" s="78">
        <f t="shared" si="131"/>
        <v>0</v>
      </c>
      <c r="AW156" s="77">
        <f t="shared" si="139"/>
        <v>0</v>
      </c>
      <c r="AX156" s="78">
        <f t="shared" si="139"/>
        <v>0</v>
      </c>
      <c r="AY156" s="77">
        <f t="shared" si="140"/>
        <v>0</v>
      </c>
      <c r="AZ156" s="78">
        <f t="shared" si="140"/>
        <v>0</v>
      </c>
      <c r="BA156" s="84"/>
      <c r="BB156" s="84"/>
      <c r="BC156" s="84"/>
      <c r="BD156" s="84"/>
      <c r="BE156" s="78">
        <f t="shared" si="132"/>
        <v>0</v>
      </c>
      <c r="BF156" s="70"/>
      <c r="BG156" s="70"/>
      <c r="BH156" s="70"/>
      <c r="BI156" s="76">
        <f t="shared" ref="BI156:BI222" si="193">SUM(N156*BF156*20%)+(N156*BG156)*30%</f>
        <v>0</v>
      </c>
      <c r="BJ156" s="101">
        <f t="shared" si="191"/>
        <v>4</v>
      </c>
      <c r="BK156" s="101">
        <f t="shared" si="165"/>
        <v>7978.3975000000009</v>
      </c>
      <c r="BL156" s="76"/>
      <c r="BM156" s="76">
        <f t="shared" ref="BM156:BM167" si="194">(O156/18*BL156)*30%</f>
        <v>0</v>
      </c>
      <c r="BN156" s="101">
        <f t="shared" si="136"/>
        <v>4</v>
      </c>
      <c r="BO156" s="76">
        <f t="shared" ref="BO156:BO220" si="195">(AE156+AF156)*40%</f>
        <v>10637.863333333335</v>
      </c>
      <c r="BP156" s="76">
        <v>4</v>
      </c>
      <c r="BQ156" s="101">
        <f t="shared" si="192"/>
        <v>1573.1111111111111</v>
      </c>
      <c r="BR156" s="76">
        <f t="shared" si="138"/>
        <v>20189.371944444443</v>
      </c>
      <c r="BS156" s="76">
        <f t="shared" si="185"/>
        <v>25508.303611111114</v>
      </c>
      <c r="BT156" s="76">
        <f t="shared" si="186"/>
        <v>7978.3975000000009</v>
      </c>
      <c r="BU156" s="76">
        <f t="shared" si="187"/>
        <v>15956.795000000002</v>
      </c>
      <c r="BV156" s="76">
        <f t="shared" si="188"/>
        <v>49443.496111111112</v>
      </c>
      <c r="BW156" s="173">
        <f t="shared" si="189"/>
        <v>593321.95333333337</v>
      </c>
      <c r="BX156" s="11" t="s">
        <v>266</v>
      </c>
      <c r="BY156" s="12"/>
    </row>
    <row r="157" spans="1:77" s="3" customFormat="1" ht="14.25" customHeight="1" x14ac:dyDescent="0.3">
      <c r="A157" s="245">
        <v>4</v>
      </c>
      <c r="B157" s="48" t="s">
        <v>223</v>
      </c>
      <c r="C157" s="48" t="s">
        <v>257</v>
      </c>
      <c r="D157" s="43" t="s">
        <v>178</v>
      </c>
      <c r="E157" s="93" t="s">
        <v>225</v>
      </c>
      <c r="F157" s="97">
        <v>101</v>
      </c>
      <c r="G157" s="98">
        <v>43817</v>
      </c>
      <c r="H157" s="98">
        <v>45644</v>
      </c>
      <c r="I157" s="97" t="s">
        <v>354</v>
      </c>
      <c r="J157" s="43">
        <v>2</v>
      </c>
      <c r="K157" s="43" t="s">
        <v>68</v>
      </c>
      <c r="L157" s="89">
        <v>14.09</v>
      </c>
      <c r="M157" s="89">
        <v>4.9000000000000004</v>
      </c>
      <c r="N157" s="108">
        <v>17697</v>
      </c>
      <c r="O157" s="76">
        <f t="shared" si="190"/>
        <v>86715.3</v>
      </c>
      <c r="P157" s="43">
        <v>1</v>
      </c>
      <c r="Q157" s="43">
        <v>4</v>
      </c>
      <c r="R157" s="43"/>
      <c r="S157" s="43"/>
      <c r="T157" s="43"/>
      <c r="U157" s="43"/>
      <c r="V157" s="70">
        <f t="shared" si="141"/>
        <v>1</v>
      </c>
      <c r="W157" s="70">
        <f t="shared" si="147"/>
        <v>4</v>
      </c>
      <c r="X157" s="70">
        <f t="shared" si="147"/>
        <v>0</v>
      </c>
      <c r="Y157" s="76">
        <f t="shared" si="174"/>
        <v>4817.5166666666664</v>
      </c>
      <c r="Z157" s="76">
        <f t="shared" si="175"/>
        <v>19270.066666666666</v>
      </c>
      <c r="AA157" s="76">
        <f t="shared" si="176"/>
        <v>0</v>
      </c>
      <c r="AB157" s="76">
        <f t="shared" si="177"/>
        <v>0</v>
      </c>
      <c r="AC157" s="76">
        <f t="shared" si="178"/>
        <v>0</v>
      </c>
      <c r="AD157" s="76">
        <f t="shared" si="179"/>
        <v>0</v>
      </c>
      <c r="AE157" s="76">
        <f t="shared" si="180"/>
        <v>24087.583333333332</v>
      </c>
      <c r="AF157" s="76">
        <f t="shared" si="181"/>
        <v>6021.895833333333</v>
      </c>
      <c r="AG157" s="76"/>
      <c r="AH157" s="76">
        <f t="shared" si="125"/>
        <v>0</v>
      </c>
      <c r="AI157" s="76">
        <f t="shared" si="126"/>
        <v>30109.479166666664</v>
      </c>
      <c r="AJ157" s="100"/>
      <c r="AK157" s="100"/>
      <c r="AL157" s="100"/>
      <c r="AM157" s="100"/>
      <c r="AN157" s="78">
        <f t="shared" si="127"/>
        <v>0</v>
      </c>
      <c r="AO157" s="99"/>
      <c r="AP157" s="78">
        <f t="shared" si="128"/>
        <v>0</v>
      </c>
      <c r="AQ157" s="78"/>
      <c r="AR157" s="78">
        <f t="shared" si="163"/>
        <v>0</v>
      </c>
      <c r="AS157" s="99"/>
      <c r="AT157" s="78">
        <f t="shared" si="130"/>
        <v>0</v>
      </c>
      <c r="AU157" s="99"/>
      <c r="AV157" s="78">
        <f t="shared" si="131"/>
        <v>0</v>
      </c>
      <c r="AW157" s="77">
        <f t="shared" si="139"/>
        <v>0</v>
      </c>
      <c r="AX157" s="78">
        <f t="shared" si="139"/>
        <v>0</v>
      </c>
      <c r="AY157" s="77">
        <f t="shared" si="140"/>
        <v>0</v>
      </c>
      <c r="AZ157" s="78">
        <f t="shared" si="140"/>
        <v>0</v>
      </c>
      <c r="BA157" s="100"/>
      <c r="BB157" s="177"/>
      <c r="BC157" s="177"/>
      <c r="BD157" s="177"/>
      <c r="BE157" s="78">
        <f t="shared" si="132"/>
        <v>0</v>
      </c>
      <c r="BF157" s="43"/>
      <c r="BG157" s="43"/>
      <c r="BH157" s="43"/>
      <c r="BI157" s="76">
        <f t="shared" si="193"/>
        <v>0</v>
      </c>
      <c r="BJ157" s="101">
        <f t="shared" si="191"/>
        <v>5</v>
      </c>
      <c r="BK157" s="101">
        <f t="shared" si="165"/>
        <v>9032.8437499999982</v>
      </c>
      <c r="BL157" s="101"/>
      <c r="BM157" s="101">
        <f t="shared" si="194"/>
        <v>0</v>
      </c>
      <c r="BN157" s="101">
        <f t="shared" si="136"/>
        <v>5</v>
      </c>
      <c r="BO157" s="76">
        <f>(AE157+AF157)*30%</f>
        <v>9032.8437499999982</v>
      </c>
      <c r="BP157" s="76">
        <v>3.5</v>
      </c>
      <c r="BQ157" s="101">
        <f t="shared" si="192"/>
        <v>1376.4722222222222</v>
      </c>
      <c r="BR157" s="76">
        <f t="shared" si="138"/>
        <v>19442.159722222219</v>
      </c>
      <c r="BS157" s="76">
        <f t="shared" si="185"/>
        <v>25464.055555555555</v>
      </c>
      <c r="BT157" s="76">
        <f t="shared" si="186"/>
        <v>9032.8437499999982</v>
      </c>
      <c r="BU157" s="76">
        <f t="shared" si="187"/>
        <v>15054.739583333332</v>
      </c>
      <c r="BV157" s="76">
        <f t="shared" si="188"/>
        <v>49551.638888888883</v>
      </c>
      <c r="BW157" s="173">
        <f t="shared" si="189"/>
        <v>594619.66666666663</v>
      </c>
      <c r="BX157" s="3" t="s">
        <v>271</v>
      </c>
    </row>
    <row r="158" spans="1:77" s="3" customFormat="1" ht="14.25" customHeight="1" x14ac:dyDescent="0.3">
      <c r="A158" s="244">
        <v>5</v>
      </c>
      <c r="B158" s="69" t="s">
        <v>169</v>
      </c>
      <c r="C158" s="48" t="s">
        <v>317</v>
      </c>
      <c r="D158" s="43" t="s">
        <v>82</v>
      </c>
      <c r="E158" s="93" t="s">
        <v>170</v>
      </c>
      <c r="F158" s="72">
        <v>103</v>
      </c>
      <c r="G158" s="73">
        <v>43817</v>
      </c>
      <c r="H158" s="73">
        <v>45644</v>
      </c>
      <c r="I158" s="72" t="s">
        <v>185</v>
      </c>
      <c r="J158" s="70">
        <v>2</v>
      </c>
      <c r="K158" s="43" t="s">
        <v>87</v>
      </c>
      <c r="L158" s="89">
        <v>6.07</v>
      </c>
      <c r="M158" s="89">
        <v>3.91</v>
      </c>
      <c r="N158" s="108">
        <v>17697</v>
      </c>
      <c r="O158" s="76">
        <f t="shared" si="190"/>
        <v>69195.27</v>
      </c>
      <c r="P158" s="43"/>
      <c r="Q158" s="43">
        <v>3</v>
      </c>
      <c r="R158" s="43"/>
      <c r="S158" s="43"/>
      <c r="T158" s="43"/>
      <c r="U158" s="43"/>
      <c r="V158" s="70">
        <f t="shared" si="141"/>
        <v>0</v>
      </c>
      <c r="W158" s="70">
        <f t="shared" si="147"/>
        <v>3</v>
      </c>
      <c r="X158" s="70">
        <f t="shared" si="147"/>
        <v>0</v>
      </c>
      <c r="Y158" s="76">
        <f t="shared" si="174"/>
        <v>0</v>
      </c>
      <c r="Z158" s="76">
        <f t="shared" si="175"/>
        <v>11532.545</v>
      </c>
      <c r="AA158" s="76">
        <f t="shared" si="176"/>
        <v>0</v>
      </c>
      <c r="AB158" s="76">
        <f t="shared" si="177"/>
        <v>0</v>
      </c>
      <c r="AC158" s="76">
        <f t="shared" si="178"/>
        <v>0</v>
      </c>
      <c r="AD158" s="76">
        <f t="shared" si="179"/>
        <v>0</v>
      </c>
      <c r="AE158" s="76">
        <f t="shared" si="180"/>
        <v>11532.545</v>
      </c>
      <c r="AF158" s="76">
        <f t="shared" si="181"/>
        <v>2883.13625</v>
      </c>
      <c r="AG158" s="76">
        <f t="shared" ref="AG158:AG168" si="196">(AE158+AF158)*10%</f>
        <v>1441.568125</v>
      </c>
      <c r="AH158" s="76">
        <f t="shared" si="125"/>
        <v>0</v>
      </c>
      <c r="AI158" s="76">
        <f t="shared" si="126"/>
        <v>15857.249374999999</v>
      </c>
      <c r="AJ158" s="100"/>
      <c r="AK158" s="100"/>
      <c r="AL158" s="100"/>
      <c r="AM158" s="100"/>
      <c r="AN158" s="78">
        <f t="shared" si="127"/>
        <v>0</v>
      </c>
      <c r="AO158" s="99"/>
      <c r="AP158" s="78">
        <f t="shared" si="128"/>
        <v>0</v>
      </c>
      <c r="AQ158" s="78"/>
      <c r="AR158" s="78">
        <f t="shared" si="163"/>
        <v>0</v>
      </c>
      <c r="AS158" s="99"/>
      <c r="AT158" s="78">
        <f t="shared" si="130"/>
        <v>0</v>
      </c>
      <c r="AU158" s="99"/>
      <c r="AV158" s="78">
        <f t="shared" si="131"/>
        <v>0</v>
      </c>
      <c r="AW158" s="77">
        <f t="shared" si="139"/>
        <v>0</v>
      </c>
      <c r="AX158" s="78">
        <f t="shared" si="139"/>
        <v>0</v>
      </c>
      <c r="AY158" s="77">
        <f t="shared" si="140"/>
        <v>0</v>
      </c>
      <c r="AZ158" s="78">
        <f t="shared" si="140"/>
        <v>0</v>
      </c>
      <c r="BA158" s="100"/>
      <c r="BB158" s="177"/>
      <c r="BC158" s="177"/>
      <c r="BD158" s="177"/>
      <c r="BE158" s="78">
        <f t="shared" si="132"/>
        <v>0</v>
      </c>
      <c r="BF158" s="43"/>
      <c r="BG158" s="43"/>
      <c r="BH158" s="43"/>
      <c r="BI158" s="76">
        <f t="shared" si="193"/>
        <v>0</v>
      </c>
      <c r="BJ158" s="101">
        <f t="shared" si="191"/>
        <v>3</v>
      </c>
      <c r="BK158" s="101">
        <f t="shared" si="165"/>
        <v>4324.7043749999993</v>
      </c>
      <c r="BL158" s="101"/>
      <c r="BM158" s="101">
        <f t="shared" si="194"/>
        <v>0</v>
      </c>
      <c r="BN158" s="101">
        <f t="shared" si="136"/>
        <v>3</v>
      </c>
      <c r="BO158" s="76">
        <f>(AE158+AF158)*30%</f>
        <v>4324.7043749999993</v>
      </c>
      <c r="BP158" s="76">
        <v>4</v>
      </c>
      <c r="BQ158" s="101">
        <f t="shared" si="192"/>
        <v>1573.1111111111111</v>
      </c>
      <c r="BR158" s="76">
        <f t="shared" si="138"/>
        <v>10222.51986111111</v>
      </c>
      <c r="BS158" s="76">
        <f t="shared" si="185"/>
        <v>14547.224236111111</v>
      </c>
      <c r="BT158" s="76">
        <f t="shared" si="186"/>
        <v>4324.7043749999993</v>
      </c>
      <c r="BU158" s="76">
        <f t="shared" si="187"/>
        <v>7207.8406249999989</v>
      </c>
      <c r="BV158" s="76">
        <f t="shared" si="188"/>
        <v>26079.769236111111</v>
      </c>
      <c r="BW158" s="173">
        <f t="shared" si="189"/>
        <v>312957.23083333333</v>
      </c>
      <c r="BX158" s="3" t="s">
        <v>271</v>
      </c>
    </row>
    <row r="159" spans="1:77" s="136" customFormat="1" ht="14.25" customHeight="1" x14ac:dyDescent="0.3">
      <c r="A159" s="245">
        <v>6</v>
      </c>
      <c r="B159" s="48" t="s">
        <v>125</v>
      </c>
      <c r="C159" s="48" t="s">
        <v>425</v>
      </c>
      <c r="D159" s="43" t="s">
        <v>82</v>
      </c>
      <c r="E159" s="93" t="s">
        <v>126</v>
      </c>
      <c r="F159" s="86">
        <v>65</v>
      </c>
      <c r="G159" s="87">
        <v>42971</v>
      </c>
      <c r="H159" s="87">
        <v>44797</v>
      </c>
      <c r="I159" s="86" t="s">
        <v>185</v>
      </c>
      <c r="J159" s="43" t="s">
        <v>71</v>
      </c>
      <c r="K159" s="43" t="s">
        <v>110</v>
      </c>
      <c r="L159" s="89">
        <v>24.02</v>
      </c>
      <c r="M159" s="89">
        <v>4.32</v>
      </c>
      <c r="N159" s="108">
        <v>17697</v>
      </c>
      <c r="O159" s="76">
        <f t="shared" si="190"/>
        <v>76451.040000000008</v>
      </c>
      <c r="P159" s="43">
        <v>4</v>
      </c>
      <c r="Q159" s="43"/>
      <c r="R159" s="43"/>
      <c r="S159" s="43"/>
      <c r="T159" s="43"/>
      <c r="U159" s="43"/>
      <c r="V159" s="70">
        <f t="shared" si="141"/>
        <v>4</v>
      </c>
      <c r="W159" s="70">
        <f t="shared" si="147"/>
        <v>0</v>
      </c>
      <c r="X159" s="70">
        <f t="shared" si="147"/>
        <v>0</v>
      </c>
      <c r="Y159" s="76">
        <f t="shared" si="174"/>
        <v>16989.120000000003</v>
      </c>
      <c r="Z159" s="76">
        <f t="shared" si="175"/>
        <v>0</v>
      </c>
      <c r="AA159" s="76">
        <f t="shared" si="176"/>
        <v>0</v>
      </c>
      <c r="AB159" s="76">
        <f t="shared" si="177"/>
        <v>0</v>
      </c>
      <c r="AC159" s="76">
        <f t="shared" si="178"/>
        <v>0</v>
      </c>
      <c r="AD159" s="76">
        <f t="shared" si="179"/>
        <v>0</v>
      </c>
      <c r="AE159" s="76">
        <f t="shared" si="180"/>
        <v>16989.120000000003</v>
      </c>
      <c r="AF159" s="76">
        <f t="shared" si="181"/>
        <v>4247.2800000000007</v>
      </c>
      <c r="AG159" s="76">
        <f t="shared" si="196"/>
        <v>2123.6400000000003</v>
      </c>
      <c r="AH159" s="76">
        <f t="shared" si="125"/>
        <v>0</v>
      </c>
      <c r="AI159" s="76">
        <f t="shared" si="126"/>
        <v>23360.040000000005</v>
      </c>
      <c r="AJ159" s="100"/>
      <c r="AK159" s="100"/>
      <c r="AL159" s="100"/>
      <c r="AM159" s="100"/>
      <c r="AN159" s="78">
        <f t="shared" si="127"/>
        <v>0</v>
      </c>
      <c r="AO159" s="99"/>
      <c r="AP159" s="78">
        <f t="shared" si="128"/>
        <v>0</v>
      </c>
      <c r="AQ159" s="78">
        <f t="shared" ref="AQ159:AQ163" si="197">AM159+AO159</f>
        <v>0</v>
      </c>
      <c r="AR159" s="78">
        <f t="shared" si="163"/>
        <v>0</v>
      </c>
      <c r="AS159" s="99"/>
      <c r="AT159" s="78">
        <f t="shared" si="130"/>
        <v>0</v>
      </c>
      <c r="AU159" s="99"/>
      <c r="AV159" s="78">
        <f t="shared" si="131"/>
        <v>0</v>
      </c>
      <c r="AW159" s="77">
        <f t="shared" si="139"/>
        <v>0</v>
      </c>
      <c r="AX159" s="78">
        <f t="shared" si="139"/>
        <v>0</v>
      </c>
      <c r="AY159" s="77">
        <f t="shared" si="140"/>
        <v>0</v>
      </c>
      <c r="AZ159" s="78">
        <f t="shared" si="140"/>
        <v>0</v>
      </c>
      <c r="BA159" s="100"/>
      <c r="BB159" s="177"/>
      <c r="BC159" s="177"/>
      <c r="BD159" s="177"/>
      <c r="BE159" s="78">
        <f t="shared" si="132"/>
        <v>0</v>
      </c>
      <c r="BF159" s="43"/>
      <c r="BG159" s="43"/>
      <c r="BH159" s="43"/>
      <c r="BI159" s="76">
        <f t="shared" si="193"/>
        <v>0</v>
      </c>
      <c r="BJ159" s="101">
        <f t="shared" si="191"/>
        <v>4</v>
      </c>
      <c r="BK159" s="101">
        <f t="shared" si="165"/>
        <v>6370.92</v>
      </c>
      <c r="BL159" s="101"/>
      <c r="BM159" s="101">
        <f t="shared" si="194"/>
        <v>0</v>
      </c>
      <c r="BN159" s="101">
        <f t="shared" si="136"/>
        <v>4</v>
      </c>
      <c r="BO159" s="76">
        <f>(AE159+AF159)*35%</f>
        <v>7432.74</v>
      </c>
      <c r="BP159" s="76">
        <v>4</v>
      </c>
      <c r="BQ159" s="101">
        <f t="shared" si="192"/>
        <v>1573.1111111111111</v>
      </c>
      <c r="BR159" s="76">
        <f t="shared" si="138"/>
        <v>15376.771111111111</v>
      </c>
      <c r="BS159" s="76">
        <f t="shared" si="185"/>
        <v>20685.871111111112</v>
      </c>
      <c r="BT159" s="76">
        <f t="shared" si="186"/>
        <v>6370.92</v>
      </c>
      <c r="BU159" s="76">
        <f t="shared" si="187"/>
        <v>11680.02</v>
      </c>
      <c r="BV159" s="76">
        <f t="shared" si="188"/>
        <v>38736.811111111114</v>
      </c>
      <c r="BW159" s="173">
        <f t="shared" si="189"/>
        <v>464841.7333333334</v>
      </c>
    </row>
    <row r="160" spans="1:77" s="3" customFormat="1" ht="14.25" customHeight="1" x14ac:dyDescent="0.3">
      <c r="A160" s="244">
        <v>7</v>
      </c>
      <c r="B160" s="94" t="s">
        <v>107</v>
      </c>
      <c r="C160" s="94" t="s">
        <v>343</v>
      </c>
      <c r="D160" s="95" t="s">
        <v>108</v>
      </c>
      <c r="E160" s="96" t="s">
        <v>109</v>
      </c>
      <c r="F160" s="86">
        <v>272</v>
      </c>
      <c r="G160" s="87">
        <v>43458</v>
      </c>
      <c r="H160" s="149" t="s">
        <v>347</v>
      </c>
      <c r="I160" s="86" t="s">
        <v>190</v>
      </c>
      <c r="J160" s="43" t="s">
        <v>58</v>
      </c>
      <c r="K160" s="43" t="s">
        <v>116</v>
      </c>
      <c r="L160" s="89">
        <v>36.04</v>
      </c>
      <c r="M160" s="43">
        <v>4.5199999999999996</v>
      </c>
      <c r="N160" s="108">
        <v>17697</v>
      </c>
      <c r="O160" s="76">
        <f t="shared" si="190"/>
        <v>79990.439999999988</v>
      </c>
      <c r="P160" s="43"/>
      <c r="Q160" s="43">
        <v>0.5</v>
      </c>
      <c r="R160" s="43"/>
      <c r="S160" s="43"/>
      <c r="T160" s="43"/>
      <c r="U160" s="43"/>
      <c r="V160" s="70">
        <f t="shared" si="141"/>
        <v>0</v>
      </c>
      <c r="W160" s="70">
        <f t="shared" si="147"/>
        <v>0.5</v>
      </c>
      <c r="X160" s="70">
        <f t="shared" si="147"/>
        <v>0</v>
      </c>
      <c r="Y160" s="76">
        <f t="shared" si="174"/>
        <v>0</v>
      </c>
      <c r="Z160" s="76">
        <f t="shared" si="175"/>
        <v>2221.9566666666665</v>
      </c>
      <c r="AA160" s="76">
        <f t="shared" si="176"/>
        <v>0</v>
      </c>
      <c r="AB160" s="76">
        <f t="shared" si="177"/>
        <v>0</v>
      </c>
      <c r="AC160" s="76">
        <f t="shared" si="178"/>
        <v>0</v>
      </c>
      <c r="AD160" s="76">
        <f t="shared" si="179"/>
        <v>0</v>
      </c>
      <c r="AE160" s="76">
        <f t="shared" si="180"/>
        <v>2221.9566666666665</v>
      </c>
      <c r="AF160" s="76">
        <f t="shared" si="181"/>
        <v>555.48916666666662</v>
      </c>
      <c r="AG160" s="76">
        <f t="shared" si="196"/>
        <v>277.74458333333331</v>
      </c>
      <c r="AH160" s="76">
        <f t="shared" si="125"/>
        <v>0</v>
      </c>
      <c r="AI160" s="76">
        <f t="shared" si="126"/>
        <v>3055.1904166666664</v>
      </c>
      <c r="AJ160" s="100"/>
      <c r="AK160" s="100"/>
      <c r="AL160" s="100"/>
      <c r="AM160" s="100"/>
      <c r="AN160" s="78">
        <f t="shared" si="127"/>
        <v>0</v>
      </c>
      <c r="AO160" s="99"/>
      <c r="AP160" s="78">
        <f t="shared" si="128"/>
        <v>0</v>
      </c>
      <c r="AQ160" s="78">
        <f t="shared" si="197"/>
        <v>0</v>
      </c>
      <c r="AR160" s="78">
        <f t="shared" si="163"/>
        <v>0</v>
      </c>
      <c r="AS160" s="99"/>
      <c r="AT160" s="78">
        <f t="shared" si="130"/>
        <v>0</v>
      </c>
      <c r="AU160" s="99"/>
      <c r="AV160" s="78">
        <f t="shared" si="131"/>
        <v>0</v>
      </c>
      <c r="AW160" s="77">
        <f t="shared" si="139"/>
        <v>0</v>
      </c>
      <c r="AX160" s="78">
        <f t="shared" si="139"/>
        <v>0</v>
      </c>
      <c r="AY160" s="77">
        <f t="shared" si="140"/>
        <v>0</v>
      </c>
      <c r="AZ160" s="78">
        <f t="shared" si="140"/>
        <v>0</v>
      </c>
      <c r="BA160" s="100"/>
      <c r="BB160" s="177"/>
      <c r="BC160" s="177"/>
      <c r="BD160" s="177"/>
      <c r="BE160" s="78">
        <f t="shared" si="132"/>
        <v>0</v>
      </c>
      <c r="BF160" s="43"/>
      <c r="BG160" s="43"/>
      <c r="BH160" s="43"/>
      <c r="BI160" s="76">
        <f t="shared" si="193"/>
        <v>0</v>
      </c>
      <c r="BJ160" s="101">
        <f t="shared" si="191"/>
        <v>0.5</v>
      </c>
      <c r="BK160" s="101">
        <f t="shared" si="165"/>
        <v>833.23374999999999</v>
      </c>
      <c r="BL160" s="101"/>
      <c r="BM160" s="101">
        <f t="shared" si="194"/>
        <v>0</v>
      </c>
      <c r="BN160" s="101">
        <f t="shared" si="136"/>
        <v>0.5</v>
      </c>
      <c r="BO160" s="76">
        <f t="shared" si="195"/>
        <v>1110.9783333333332</v>
      </c>
      <c r="BP160" s="175">
        <v>0.5</v>
      </c>
      <c r="BQ160" s="101">
        <f t="shared" si="192"/>
        <v>196.63888888888889</v>
      </c>
      <c r="BR160" s="76">
        <f t="shared" si="138"/>
        <v>2140.850972222222</v>
      </c>
      <c r="BS160" s="76">
        <f t="shared" si="185"/>
        <v>2696.3401388888883</v>
      </c>
      <c r="BT160" s="76">
        <f t="shared" si="186"/>
        <v>833.23374999999999</v>
      </c>
      <c r="BU160" s="76">
        <f t="shared" si="187"/>
        <v>1666.4674999999997</v>
      </c>
      <c r="BV160" s="76">
        <f t="shared" si="188"/>
        <v>5196.0413888888888</v>
      </c>
      <c r="BW160" s="173">
        <f t="shared" si="189"/>
        <v>62352.496666666666</v>
      </c>
      <c r="BX160" s="3" t="s">
        <v>266</v>
      </c>
    </row>
    <row r="161" spans="1:76" s="3" customFormat="1" ht="14.25" customHeight="1" x14ac:dyDescent="0.3">
      <c r="A161" s="245">
        <v>8</v>
      </c>
      <c r="B161" s="94" t="s">
        <v>107</v>
      </c>
      <c r="C161" s="94" t="s">
        <v>473</v>
      </c>
      <c r="D161" s="95" t="s">
        <v>108</v>
      </c>
      <c r="E161" s="96" t="s">
        <v>109</v>
      </c>
      <c r="F161" s="86">
        <v>272</v>
      </c>
      <c r="G161" s="87">
        <v>43458</v>
      </c>
      <c r="H161" s="149" t="s">
        <v>347</v>
      </c>
      <c r="I161" s="86" t="s">
        <v>190</v>
      </c>
      <c r="J161" s="43" t="s">
        <v>58</v>
      </c>
      <c r="K161" s="43" t="s">
        <v>116</v>
      </c>
      <c r="L161" s="89">
        <v>36.04</v>
      </c>
      <c r="M161" s="43">
        <v>4.5199999999999996</v>
      </c>
      <c r="N161" s="108">
        <v>17697</v>
      </c>
      <c r="O161" s="76">
        <f t="shared" si="190"/>
        <v>79990.439999999988</v>
      </c>
      <c r="P161" s="43"/>
      <c r="Q161" s="43">
        <v>1</v>
      </c>
      <c r="R161" s="43"/>
      <c r="S161" s="43"/>
      <c r="T161" s="43"/>
      <c r="U161" s="43"/>
      <c r="V161" s="70">
        <f t="shared" si="141"/>
        <v>0</v>
      </c>
      <c r="W161" s="70">
        <f t="shared" ref="W161:X161" si="198">SUM(Q161+T161)</f>
        <v>1</v>
      </c>
      <c r="X161" s="70">
        <f t="shared" si="198"/>
        <v>0</v>
      </c>
      <c r="Y161" s="76">
        <f t="shared" si="174"/>
        <v>0</v>
      </c>
      <c r="Z161" s="76">
        <f t="shared" si="175"/>
        <v>4443.913333333333</v>
      </c>
      <c r="AA161" s="76">
        <f t="shared" si="176"/>
        <v>0</v>
      </c>
      <c r="AB161" s="76">
        <f t="shared" si="177"/>
        <v>0</v>
      </c>
      <c r="AC161" s="76">
        <f t="shared" si="178"/>
        <v>0</v>
      </c>
      <c r="AD161" s="76">
        <f t="shared" si="179"/>
        <v>0</v>
      </c>
      <c r="AE161" s="76">
        <f t="shared" si="180"/>
        <v>4443.913333333333</v>
      </c>
      <c r="AF161" s="76">
        <f t="shared" si="181"/>
        <v>1110.9783333333332</v>
      </c>
      <c r="AG161" s="76">
        <f t="shared" si="196"/>
        <v>555.48916666666662</v>
      </c>
      <c r="AH161" s="76">
        <f t="shared" si="125"/>
        <v>0</v>
      </c>
      <c r="AI161" s="76">
        <f t="shared" si="126"/>
        <v>6110.3808333333327</v>
      </c>
      <c r="AJ161" s="100"/>
      <c r="AK161" s="100"/>
      <c r="AL161" s="100"/>
      <c r="AM161" s="100"/>
      <c r="AN161" s="78">
        <f t="shared" si="127"/>
        <v>0</v>
      </c>
      <c r="AO161" s="99"/>
      <c r="AP161" s="78">
        <f t="shared" si="128"/>
        <v>0</v>
      </c>
      <c r="AQ161" s="78">
        <f t="shared" si="197"/>
        <v>0</v>
      </c>
      <c r="AR161" s="78">
        <f t="shared" si="163"/>
        <v>0</v>
      </c>
      <c r="AS161" s="99"/>
      <c r="AT161" s="78">
        <f t="shared" si="130"/>
        <v>0</v>
      </c>
      <c r="AU161" s="99"/>
      <c r="AV161" s="78">
        <f t="shared" si="131"/>
        <v>0</v>
      </c>
      <c r="AW161" s="77">
        <f t="shared" si="139"/>
        <v>0</v>
      </c>
      <c r="AX161" s="78">
        <f t="shared" si="139"/>
        <v>0</v>
      </c>
      <c r="AY161" s="77">
        <f t="shared" si="140"/>
        <v>0</v>
      </c>
      <c r="AZ161" s="78">
        <f t="shared" si="140"/>
        <v>0</v>
      </c>
      <c r="BA161" s="100"/>
      <c r="BB161" s="177"/>
      <c r="BC161" s="177"/>
      <c r="BD161" s="177"/>
      <c r="BE161" s="78">
        <f t="shared" si="132"/>
        <v>0</v>
      </c>
      <c r="BF161" s="43"/>
      <c r="BG161" s="43"/>
      <c r="BH161" s="43"/>
      <c r="BI161" s="76">
        <f t="shared" si="193"/>
        <v>0</v>
      </c>
      <c r="BJ161" s="101">
        <f t="shared" si="191"/>
        <v>1</v>
      </c>
      <c r="BK161" s="101">
        <f t="shared" si="165"/>
        <v>1666.4675</v>
      </c>
      <c r="BL161" s="101"/>
      <c r="BM161" s="101">
        <f t="shared" si="194"/>
        <v>0</v>
      </c>
      <c r="BN161" s="101">
        <f t="shared" si="136"/>
        <v>1</v>
      </c>
      <c r="BO161" s="76">
        <f t="shared" si="195"/>
        <v>2221.9566666666665</v>
      </c>
      <c r="BP161" s="175">
        <v>0.5</v>
      </c>
      <c r="BQ161" s="101">
        <f t="shared" si="192"/>
        <v>196.63888888888889</v>
      </c>
      <c r="BR161" s="76">
        <f t="shared" si="138"/>
        <v>4085.0630555555554</v>
      </c>
      <c r="BS161" s="76">
        <f t="shared" si="185"/>
        <v>5196.0413888888879</v>
      </c>
      <c r="BT161" s="76">
        <f t="shared" si="186"/>
        <v>1666.4675</v>
      </c>
      <c r="BU161" s="76">
        <f t="shared" si="187"/>
        <v>3332.9349999999995</v>
      </c>
      <c r="BV161" s="76">
        <f t="shared" si="188"/>
        <v>10195.443888888887</v>
      </c>
      <c r="BW161" s="173">
        <f t="shared" si="189"/>
        <v>122345.32666666665</v>
      </c>
      <c r="BX161" s="3" t="s">
        <v>266</v>
      </c>
    </row>
    <row r="162" spans="1:76" s="3" customFormat="1" ht="14.25" customHeight="1" x14ac:dyDescent="0.3">
      <c r="A162" s="244">
        <v>9</v>
      </c>
      <c r="B162" s="94" t="s">
        <v>107</v>
      </c>
      <c r="C162" s="94" t="s">
        <v>474</v>
      </c>
      <c r="D162" s="95" t="s">
        <v>108</v>
      </c>
      <c r="E162" s="96" t="s">
        <v>109</v>
      </c>
      <c r="F162" s="86">
        <v>272</v>
      </c>
      <c r="G162" s="87">
        <v>43458</v>
      </c>
      <c r="H162" s="149" t="s">
        <v>347</v>
      </c>
      <c r="I162" s="86" t="s">
        <v>190</v>
      </c>
      <c r="J162" s="43" t="s">
        <v>58</v>
      </c>
      <c r="K162" s="43" t="s">
        <v>116</v>
      </c>
      <c r="L162" s="89">
        <v>36.04</v>
      </c>
      <c r="M162" s="43">
        <v>4.5199999999999996</v>
      </c>
      <c r="N162" s="108">
        <v>17697</v>
      </c>
      <c r="O162" s="76">
        <f t="shared" si="190"/>
        <v>79990.439999999988</v>
      </c>
      <c r="P162" s="43"/>
      <c r="Q162" s="43">
        <v>1</v>
      </c>
      <c r="R162" s="43"/>
      <c r="S162" s="43"/>
      <c r="T162" s="43"/>
      <c r="U162" s="43"/>
      <c r="V162" s="70">
        <f t="shared" ref="V162:X162" si="199">SUM(P162+S162)</f>
        <v>0</v>
      </c>
      <c r="W162" s="70">
        <f t="shared" si="199"/>
        <v>1</v>
      </c>
      <c r="X162" s="70">
        <f t="shared" si="199"/>
        <v>0</v>
      </c>
      <c r="Y162" s="76">
        <f t="shared" si="174"/>
        <v>0</v>
      </c>
      <c r="Z162" s="76">
        <f t="shared" si="175"/>
        <v>4443.913333333333</v>
      </c>
      <c r="AA162" s="76">
        <f t="shared" si="176"/>
        <v>0</v>
      </c>
      <c r="AB162" s="76">
        <f t="shared" si="177"/>
        <v>0</v>
      </c>
      <c r="AC162" s="76">
        <f t="shared" si="178"/>
        <v>0</v>
      </c>
      <c r="AD162" s="76">
        <f t="shared" si="179"/>
        <v>0</v>
      </c>
      <c r="AE162" s="76">
        <f t="shared" si="180"/>
        <v>4443.913333333333</v>
      </c>
      <c r="AF162" s="76">
        <f t="shared" si="181"/>
        <v>1110.9783333333332</v>
      </c>
      <c r="AG162" s="76">
        <f t="shared" si="196"/>
        <v>555.48916666666662</v>
      </c>
      <c r="AH162" s="76">
        <f t="shared" si="125"/>
        <v>0</v>
      </c>
      <c r="AI162" s="76">
        <f t="shared" si="126"/>
        <v>6110.3808333333327</v>
      </c>
      <c r="AJ162" s="100"/>
      <c r="AK162" s="100"/>
      <c r="AL162" s="100"/>
      <c r="AM162" s="100"/>
      <c r="AN162" s="78">
        <f t="shared" si="127"/>
        <v>0</v>
      </c>
      <c r="AO162" s="99"/>
      <c r="AP162" s="78">
        <f t="shared" si="128"/>
        <v>0</v>
      </c>
      <c r="AQ162" s="78">
        <f t="shared" si="197"/>
        <v>0</v>
      </c>
      <c r="AR162" s="78">
        <f t="shared" si="163"/>
        <v>0</v>
      </c>
      <c r="AS162" s="99"/>
      <c r="AT162" s="78">
        <f t="shared" si="130"/>
        <v>0</v>
      </c>
      <c r="AU162" s="99"/>
      <c r="AV162" s="78">
        <f t="shared" si="131"/>
        <v>0</v>
      </c>
      <c r="AW162" s="77">
        <f t="shared" si="139"/>
        <v>0</v>
      </c>
      <c r="AX162" s="78">
        <f t="shared" si="139"/>
        <v>0</v>
      </c>
      <c r="AY162" s="77">
        <f t="shared" si="140"/>
        <v>0</v>
      </c>
      <c r="AZ162" s="78">
        <f t="shared" si="140"/>
        <v>0</v>
      </c>
      <c r="BA162" s="100"/>
      <c r="BB162" s="177"/>
      <c r="BC162" s="177"/>
      <c r="BD162" s="177"/>
      <c r="BE162" s="78">
        <f t="shared" si="132"/>
        <v>0</v>
      </c>
      <c r="BF162" s="43"/>
      <c r="BG162" s="43"/>
      <c r="BH162" s="43"/>
      <c r="BI162" s="76">
        <f t="shared" si="193"/>
        <v>0</v>
      </c>
      <c r="BJ162" s="101">
        <f t="shared" si="191"/>
        <v>1</v>
      </c>
      <c r="BK162" s="101">
        <f t="shared" si="165"/>
        <v>1666.4675</v>
      </c>
      <c r="BL162" s="101"/>
      <c r="BM162" s="101">
        <f t="shared" si="194"/>
        <v>0</v>
      </c>
      <c r="BN162" s="101">
        <f t="shared" si="136"/>
        <v>1</v>
      </c>
      <c r="BO162" s="76">
        <f t="shared" si="195"/>
        <v>2221.9566666666665</v>
      </c>
      <c r="BP162" s="175">
        <v>0.5</v>
      </c>
      <c r="BQ162" s="101">
        <f t="shared" si="192"/>
        <v>196.63888888888889</v>
      </c>
      <c r="BR162" s="76">
        <f t="shared" si="138"/>
        <v>4085.0630555555554</v>
      </c>
      <c r="BS162" s="76">
        <f t="shared" si="185"/>
        <v>5196.0413888888879</v>
      </c>
      <c r="BT162" s="76">
        <f t="shared" si="186"/>
        <v>1666.4675</v>
      </c>
      <c r="BU162" s="76">
        <f t="shared" si="187"/>
        <v>3332.9349999999995</v>
      </c>
      <c r="BV162" s="76">
        <f t="shared" si="188"/>
        <v>10195.443888888887</v>
      </c>
      <c r="BW162" s="173">
        <f t="shared" si="189"/>
        <v>122345.32666666665</v>
      </c>
      <c r="BX162" s="3" t="s">
        <v>266</v>
      </c>
    </row>
    <row r="163" spans="1:76" s="136" customFormat="1" ht="14.25" customHeight="1" x14ac:dyDescent="0.3">
      <c r="A163" s="245">
        <v>10</v>
      </c>
      <c r="B163" s="108" t="s">
        <v>79</v>
      </c>
      <c r="C163" s="48" t="s">
        <v>319</v>
      </c>
      <c r="D163" s="43" t="s">
        <v>61</v>
      </c>
      <c r="E163" s="93" t="s">
        <v>81</v>
      </c>
      <c r="F163" s="150">
        <v>68</v>
      </c>
      <c r="G163" s="151">
        <v>42971</v>
      </c>
      <c r="H163" s="151">
        <v>44797</v>
      </c>
      <c r="I163" s="150" t="s">
        <v>186</v>
      </c>
      <c r="J163" s="43" t="s">
        <v>71</v>
      </c>
      <c r="K163" s="43" t="s">
        <v>72</v>
      </c>
      <c r="L163" s="89">
        <v>29.1</v>
      </c>
      <c r="M163" s="43">
        <v>5.2</v>
      </c>
      <c r="N163" s="108">
        <v>17697</v>
      </c>
      <c r="O163" s="76">
        <f t="shared" si="190"/>
        <v>92024.400000000009</v>
      </c>
      <c r="P163" s="43"/>
      <c r="Q163" s="43">
        <v>4</v>
      </c>
      <c r="R163" s="43"/>
      <c r="S163" s="43"/>
      <c r="T163" s="43"/>
      <c r="U163" s="43"/>
      <c r="V163" s="70">
        <f t="shared" si="141"/>
        <v>0</v>
      </c>
      <c r="W163" s="70">
        <f t="shared" si="147"/>
        <v>4</v>
      </c>
      <c r="X163" s="70">
        <f t="shared" si="147"/>
        <v>0</v>
      </c>
      <c r="Y163" s="76">
        <f t="shared" si="174"/>
        <v>0</v>
      </c>
      <c r="Z163" s="76">
        <f t="shared" si="175"/>
        <v>20449.866666666669</v>
      </c>
      <c r="AA163" s="76">
        <f t="shared" si="176"/>
        <v>0</v>
      </c>
      <c r="AB163" s="76">
        <f t="shared" si="177"/>
        <v>0</v>
      </c>
      <c r="AC163" s="76">
        <f t="shared" si="178"/>
        <v>0</v>
      </c>
      <c r="AD163" s="76">
        <f t="shared" si="179"/>
        <v>0</v>
      </c>
      <c r="AE163" s="76">
        <f t="shared" si="180"/>
        <v>20449.866666666669</v>
      </c>
      <c r="AF163" s="76">
        <f t="shared" si="181"/>
        <v>5112.4666666666672</v>
      </c>
      <c r="AG163" s="76">
        <f t="shared" si="196"/>
        <v>2556.2333333333336</v>
      </c>
      <c r="AH163" s="76">
        <f t="shared" ref="AH163:AH224" si="200">SUM(N163/18*S163+N163/18*T163+N163/18*U163)*20%</f>
        <v>0</v>
      </c>
      <c r="AI163" s="76">
        <f t="shared" ref="AI163:AI171" si="201">AH163+AG163+AF163+AE163</f>
        <v>28118.566666666669</v>
      </c>
      <c r="AJ163" s="100"/>
      <c r="AK163" s="100"/>
      <c r="AL163" s="100"/>
      <c r="AM163" s="100"/>
      <c r="AN163" s="78">
        <f t="shared" ref="AN163:AN229" si="202">N163/18*AM163*40%</f>
        <v>0</v>
      </c>
      <c r="AO163" s="99"/>
      <c r="AP163" s="78">
        <f t="shared" ref="AP163:AP229" si="203">N163/18*AO163*50%</f>
        <v>0</v>
      </c>
      <c r="AQ163" s="78">
        <f t="shared" si="197"/>
        <v>0</v>
      </c>
      <c r="AR163" s="78">
        <f t="shared" si="163"/>
        <v>0</v>
      </c>
      <c r="AS163" s="99"/>
      <c r="AT163" s="78">
        <f t="shared" ref="AT163:AT229" si="204">N163/18*AS163*50%</f>
        <v>0</v>
      </c>
      <c r="AU163" s="99"/>
      <c r="AV163" s="78">
        <f t="shared" ref="AV163:AV229" si="205">N163/18*AU163*40%</f>
        <v>0</v>
      </c>
      <c r="AW163" s="77">
        <f t="shared" si="139"/>
        <v>0</v>
      </c>
      <c r="AX163" s="78">
        <f t="shared" si="139"/>
        <v>0</v>
      </c>
      <c r="AY163" s="77">
        <f t="shared" si="140"/>
        <v>0</v>
      </c>
      <c r="AZ163" s="78">
        <f t="shared" si="140"/>
        <v>0</v>
      </c>
      <c r="BA163" s="100"/>
      <c r="BB163" s="100"/>
      <c r="BC163" s="100"/>
      <c r="BD163" s="100"/>
      <c r="BE163" s="78">
        <f t="shared" ref="BE163:BE229" si="206">SUM(N163*BB163)*50%+(N163*BC163)*60%+(N163*BD163)*60%</f>
        <v>0</v>
      </c>
      <c r="BF163" s="43"/>
      <c r="BG163" s="43"/>
      <c r="BH163" s="43"/>
      <c r="BI163" s="76">
        <f t="shared" si="193"/>
        <v>0</v>
      </c>
      <c r="BJ163" s="101">
        <f t="shared" si="191"/>
        <v>4</v>
      </c>
      <c r="BK163" s="101">
        <f t="shared" si="165"/>
        <v>7668.7000000000007</v>
      </c>
      <c r="BL163" s="101"/>
      <c r="BM163" s="101">
        <f t="shared" si="194"/>
        <v>0</v>
      </c>
      <c r="BN163" s="101"/>
      <c r="BO163" s="76"/>
      <c r="BP163" s="76">
        <v>4</v>
      </c>
      <c r="BQ163" s="101">
        <f t="shared" si="192"/>
        <v>1573.1111111111111</v>
      </c>
      <c r="BR163" s="76">
        <f t="shared" ref="BR163:BR229" si="207">AJ163+AK163+AL163+AZ163+BE163+BI163+BK163+BM163+BO163+BQ163</f>
        <v>9241.811111111112</v>
      </c>
      <c r="BS163" s="76">
        <f t="shared" si="185"/>
        <v>24579.211111111112</v>
      </c>
      <c r="BT163" s="76">
        <f t="shared" si="186"/>
        <v>7668.7000000000007</v>
      </c>
      <c r="BU163" s="76">
        <f t="shared" si="187"/>
        <v>5112.4666666666672</v>
      </c>
      <c r="BV163" s="76">
        <f t="shared" si="188"/>
        <v>37360.37777777778</v>
      </c>
      <c r="BW163" s="173">
        <f t="shared" si="189"/>
        <v>448324.53333333333</v>
      </c>
    </row>
    <row r="164" spans="1:76" s="3" customFormat="1" ht="14.25" customHeight="1" x14ac:dyDescent="0.3">
      <c r="A164" s="244">
        <v>11</v>
      </c>
      <c r="B164" s="48" t="s">
        <v>177</v>
      </c>
      <c r="C164" s="48" t="s">
        <v>275</v>
      </c>
      <c r="D164" s="48" t="s">
        <v>61</v>
      </c>
      <c r="E164" s="48" t="s">
        <v>234</v>
      </c>
      <c r="F164" s="48">
        <v>102</v>
      </c>
      <c r="G164" s="111">
        <v>43817</v>
      </c>
      <c r="H164" s="111">
        <v>45644</v>
      </c>
      <c r="I164" s="48" t="s">
        <v>355</v>
      </c>
      <c r="J164" s="43">
        <v>2</v>
      </c>
      <c r="K164" s="43" t="s">
        <v>68</v>
      </c>
      <c r="L164" s="89">
        <v>5.0999999999999996</v>
      </c>
      <c r="M164" s="43">
        <v>4.66</v>
      </c>
      <c r="N164" s="108">
        <v>17697</v>
      </c>
      <c r="O164" s="76">
        <f t="shared" si="190"/>
        <v>82468.02</v>
      </c>
      <c r="P164" s="43">
        <v>2</v>
      </c>
      <c r="Q164" s="43">
        <v>1</v>
      </c>
      <c r="R164" s="43"/>
      <c r="S164" s="43"/>
      <c r="T164" s="43"/>
      <c r="U164" s="43"/>
      <c r="V164" s="70">
        <f t="shared" si="141"/>
        <v>2</v>
      </c>
      <c r="W164" s="70">
        <f t="shared" si="147"/>
        <v>1</v>
      </c>
      <c r="X164" s="70">
        <f t="shared" si="147"/>
        <v>0</v>
      </c>
      <c r="Y164" s="76">
        <f t="shared" si="174"/>
        <v>9163.1133333333346</v>
      </c>
      <c r="Z164" s="76">
        <f t="shared" si="175"/>
        <v>4581.5566666666673</v>
      </c>
      <c r="AA164" s="76">
        <f t="shared" si="176"/>
        <v>0</v>
      </c>
      <c r="AB164" s="76">
        <f t="shared" si="177"/>
        <v>0</v>
      </c>
      <c r="AC164" s="76">
        <f t="shared" si="178"/>
        <v>0</v>
      </c>
      <c r="AD164" s="76">
        <f t="shared" si="179"/>
        <v>0</v>
      </c>
      <c r="AE164" s="76">
        <f t="shared" si="180"/>
        <v>13744.670000000002</v>
      </c>
      <c r="AF164" s="76">
        <f t="shared" si="181"/>
        <v>3436.1675000000005</v>
      </c>
      <c r="AG164" s="76"/>
      <c r="AH164" s="76">
        <f t="shared" si="200"/>
        <v>0</v>
      </c>
      <c r="AI164" s="76">
        <f t="shared" si="201"/>
        <v>17180.837500000001</v>
      </c>
      <c r="AJ164" s="100"/>
      <c r="AK164" s="100"/>
      <c r="AL164" s="100"/>
      <c r="AM164" s="100"/>
      <c r="AN164" s="78">
        <f t="shared" si="202"/>
        <v>0</v>
      </c>
      <c r="AO164" s="100"/>
      <c r="AP164" s="78">
        <f t="shared" si="203"/>
        <v>0</v>
      </c>
      <c r="AQ164" s="78"/>
      <c r="AR164" s="78">
        <f t="shared" si="163"/>
        <v>0</v>
      </c>
      <c r="AS164" s="100"/>
      <c r="AT164" s="78">
        <f t="shared" si="204"/>
        <v>0</v>
      </c>
      <c r="AU164" s="100"/>
      <c r="AV164" s="78">
        <f t="shared" si="205"/>
        <v>0</v>
      </c>
      <c r="AW164" s="77">
        <f t="shared" si="139"/>
        <v>0</v>
      </c>
      <c r="AX164" s="78">
        <f t="shared" si="139"/>
        <v>0</v>
      </c>
      <c r="AY164" s="77">
        <f t="shared" si="140"/>
        <v>0</v>
      </c>
      <c r="AZ164" s="78">
        <f t="shared" si="140"/>
        <v>0</v>
      </c>
      <c r="BA164" s="100"/>
      <c r="BB164" s="100"/>
      <c r="BC164" s="100"/>
      <c r="BD164" s="100"/>
      <c r="BE164" s="78">
        <f t="shared" si="206"/>
        <v>0</v>
      </c>
      <c r="BF164" s="43"/>
      <c r="BG164" s="43"/>
      <c r="BH164" s="43"/>
      <c r="BI164" s="76">
        <f t="shared" si="193"/>
        <v>0</v>
      </c>
      <c r="BJ164" s="101">
        <f t="shared" si="191"/>
        <v>3</v>
      </c>
      <c r="BK164" s="101">
        <f t="shared" si="165"/>
        <v>5154.2512500000003</v>
      </c>
      <c r="BL164" s="101"/>
      <c r="BM164" s="101">
        <f t="shared" si="194"/>
        <v>0</v>
      </c>
      <c r="BN164" s="101">
        <f t="shared" ref="BN164:BN224" si="208">V164+W164+X164</f>
        <v>3</v>
      </c>
      <c r="BO164" s="76">
        <f>(AE164+AF164)*30%</f>
        <v>5154.2512500000003</v>
      </c>
      <c r="BP164" s="76">
        <f>V164+W164+X164</f>
        <v>3</v>
      </c>
      <c r="BQ164" s="101">
        <f t="shared" si="192"/>
        <v>1179.8333333333333</v>
      </c>
      <c r="BR164" s="76">
        <f t="shared" si="207"/>
        <v>11488.335833333334</v>
      </c>
      <c r="BS164" s="76">
        <f t="shared" si="185"/>
        <v>14924.503333333336</v>
      </c>
      <c r="BT164" s="76">
        <f t="shared" si="186"/>
        <v>5154.2512500000003</v>
      </c>
      <c r="BU164" s="76">
        <f t="shared" si="187"/>
        <v>8590.4187500000007</v>
      </c>
      <c r="BV164" s="76">
        <f t="shared" si="188"/>
        <v>28669.173333333336</v>
      </c>
      <c r="BW164" s="173">
        <f t="shared" si="189"/>
        <v>344030.08</v>
      </c>
      <c r="BX164" s="3" t="s">
        <v>271</v>
      </c>
    </row>
    <row r="165" spans="1:76" s="136" customFormat="1" ht="14.25" customHeight="1" x14ac:dyDescent="0.3">
      <c r="A165" s="245">
        <v>12</v>
      </c>
      <c r="B165" s="48" t="s">
        <v>268</v>
      </c>
      <c r="C165" s="48" t="s">
        <v>428</v>
      </c>
      <c r="D165" s="43" t="s">
        <v>178</v>
      </c>
      <c r="E165" s="108" t="s">
        <v>299</v>
      </c>
      <c r="F165" s="86"/>
      <c r="G165" s="87"/>
      <c r="H165" s="87"/>
      <c r="I165" s="86"/>
      <c r="J165" s="43" t="s">
        <v>65</v>
      </c>
      <c r="K165" s="43" t="s">
        <v>62</v>
      </c>
      <c r="L165" s="89">
        <v>3</v>
      </c>
      <c r="M165" s="43">
        <v>4.2300000000000004</v>
      </c>
      <c r="N165" s="108">
        <v>17697</v>
      </c>
      <c r="O165" s="76">
        <f t="shared" si="190"/>
        <v>74858.310000000012</v>
      </c>
      <c r="P165" s="43"/>
      <c r="Q165" s="43">
        <v>2</v>
      </c>
      <c r="R165" s="43"/>
      <c r="S165" s="43"/>
      <c r="T165" s="43"/>
      <c r="U165" s="43"/>
      <c r="V165" s="70">
        <f t="shared" si="141"/>
        <v>0</v>
      </c>
      <c r="W165" s="70">
        <f t="shared" si="147"/>
        <v>2</v>
      </c>
      <c r="X165" s="70">
        <f t="shared" si="147"/>
        <v>0</v>
      </c>
      <c r="Y165" s="76">
        <f t="shared" si="174"/>
        <v>0</v>
      </c>
      <c r="Z165" s="76">
        <f t="shared" si="175"/>
        <v>8317.590000000002</v>
      </c>
      <c r="AA165" s="76">
        <f t="shared" si="176"/>
        <v>0</v>
      </c>
      <c r="AB165" s="76">
        <f t="shared" si="177"/>
        <v>0</v>
      </c>
      <c r="AC165" s="76">
        <f t="shared" si="178"/>
        <v>0</v>
      </c>
      <c r="AD165" s="76">
        <f t="shared" si="179"/>
        <v>0</v>
      </c>
      <c r="AE165" s="76">
        <f t="shared" si="180"/>
        <v>8317.590000000002</v>
      </c>
      <c r="AF165" s="76">
        <f t="shared" si="181"/>
        <v>2079.3975000000005</v>
      </c>
      <c r="AG165" s="76">
        <f t="shared" si="196"/>
        <v>1039.6987500000002</v>
      </c>
      <c r="AH165" s="76">
        <f t="shared" si="200"/>
        <v>0</v>
      </c>
      <c r="AI165" s="76">
        <f t="shared" si="201"/>
        <v>11436.686250000002</v>
      </c>
      <c r="AJ165" s="100"/>
      <c r="AK165" s="100"/>
      <c r="AL165" s="100"/>
      <c r="AM165" s="100"/>
      <c r="AN165" s="78">
        <f t="shared" si="202"/>
        <v>0</v>
      </c>
      <c r="AO165" s="99"/>
      <c r="AP165" s="78">
        <f t="shared" si="203"/>
        <v>0</v>
      </c>
      <c r="AQ165" s="78"/>
      <c r="AR165" s="78">
        <f t="shared" si="163"/>
        <v>0</v>
      </c>
      <c r="AS165" s="99"/>
      <c r="AT165" s="78">
        <f t="shared" si="204"/>
        <v>0</v>
      </c>
      <c r="AU165" s="99"/>
      <c r="AV165" s="78">
        <f t="shared" si="205"/>
        <v>0</v>
      </c>
      <c r="AW165" s="77">
        <f t="shared" si="139"/>
        <v>0</v>
      </c>
      <c r="AX165" s="78">
        <f t="shared" si="139"/>
        <v>0</v>
      </c>
      <c r="AY165" s="77">
        <f t="shared" si="140"/>
        <v>0</v>
      </c>
      <c r="AZ165" s="78">
        <f t="shared" si="140"/>
        <v>0</v>
      </c>
      <c r="BA165" s="100"/>
      <c r="BB165" s="177"/>
      <c r="BC165" s="177"/>
      <c r="BD165" s="177"/>
      <c r="BE165" s="78">
        <f t="shared" si="206"/>
        <v>0</v>
      </c>
      <c r="BF165" s="43"/>
      <c r="BG165" s="43"/>
      <c r="BH165" s="43"/>
      <c r="BI165" s="76">
        <f t="shared" si="193"/>
        <v>0</v>
      </c>
      <c r="BJ165" s="101">
        <f t="shared" si="191"/>
        <v>2</v>
      </c>
      <c r="BK165" s="101">
        <f t="shared" si="165"/>
        <v>3119.096250000001</v>
      </c>
      <c r="BL165" s="101"/>
      <c r="BM165" s="101">
        <f t="shared" si="194"/>
        <v>0</v>
      </c>
      <c r="BN165" s="101"/>
      <c r="BO165" s="76"/>
      <c r="BP165" s="76">
        <v>2</v>
      </c>
      <c r="BQ165" s="101">
        <f t="shared" si="192"/>
        <v>786.55555555555554</v>
      </c>
      <c r="BR165" s="76">
        <f t="shared" si="207"/>
        <v>3905.6518055555566</v>
      </c>
      <c r="BS165" s="76">
        <f t="shared" si="185"/>
        <v>10143.844305555556</v>
      </c>
      <c r="BT165" s="76">
        <f t="shared" si="186"/>
        <v>3119.096250000001</v>
      </c>
      <c r="BU165" s="76">
        <f t="shared" si="187"/>
        <v>2079.3975000000005</v>
      </c>
      <c r="BV165" s="76">
        <f t="shared" si="188"/>
        <v>15342.33805555556</v>
      </c>
      <c r="BW165" s="173">
        <f t="shared" si="189"/>
        <v>184108.0566666667</v>
      </c>
    </row>
    <row r="166" spans="1:76" s="136" customFormat="1" ht="14.25" customHeight="1" x14ac:dyDescent="0.3">
      <c r="A166" s="244">
        <v>13</v>
      </c>
      <c r="B166" s="48" t="s">
        <v>137</v>
      </c>
      <c r="C166" s="48" t="s">
        <v>464</v>
      </c>
      <c r="D166" s="43" t="s">
        <v>61</v>
      </c>
      <c r="E166" s="93" t="s">
        <v>74</v>
      </c>
      <c r="F166" s="86">
        <v>75</v>
      </c>
      <c r="G166" s="87">
        <v>43207</v>
      </c>
      <c r="H166" s="87">
        <v>45033</v>
      </c>
      <c r="I166" s="86" t="s">
        <v>73</v>
      </c>
      <c r="J166" s="43">
        <v>1</v>
      </c>
      <c r="K166" s="43" t="s">
        <v>72</v>
      </c>
      <c r="L166" s="89">
        <v>22.05</v>
      </c>
      <c r="M166" s="43">
        <v>5.12</v>
      </c>
      <c r="N166" s="108">
        <v>17697</v>
      </c>
      <c r="O166" s="76">
        <f t="shared" si="190"/>
        <v>90608.639999999999</v>
      </c>
      <c r="P166" s="43"/>
      <c r="Q166" s="43">
        <v>0.5</v>
      </c>
      <c r="R166" s="43"/>
      <c r="S166" s="43"/>
      <c r="T166" s="43"/>
      <c r="U166" s="43"/>
      <c r="V166" s="70">
        <f t="shared" si="141"/>
        <v>0</v>
      </c>
      <c r="W166" s="70">
        <f t="shared" si="147"/>
        <v>0.5</v>
      </c>
      <c r="X166" s="70">
        <f t="shared" si="147"/>
        <v>0</v>
      </c>
      <c r="Y166" s="76">
        <f t="shared" si="174"/>
        <v>0</v>
      </c>
      <c r="Z166" s="76">
        <f t="shared" si="175"/>
        <v>2516.9066666666668</v>
      </c>
      <c r="AA166" s="76">
        <f t="shared" si="176"/>
        <v>0</v>
      </c>
      <c r="AB166" s="76">
        <f t="shared" si="177"/>
        <v>0</v>
      </c>
      <c r="AC166" s="76">
        <f t="shared" si="178"/>
        <v>0</v>
      </c>
      <c r="AD166" s="76">
        <f t="shared" si="179"/>
        <v>0</v>
      </c>
      <c r="AE166" s="76">
        <f t="shared" si="180"/>
        <v>2516.9066666666668</v>
      </c>
      <c r="AF166" s="76">
        <f t="shared" si="181"/>
        <v>629.22666666666669</v>
      </c>
      <c r="AG166" s="76">
        <f t="shared" si="196"/>
        <v>314.61333333333334</v>
      </c>
      <c r="AH166" s="76">
        <f t="shared" si="200"/>
        <v>0</v>
      </c>
      <c r="AI166" s="76">
        <f t="shared" si="201"/>
        <v>3460.7466666666669</v>
      </c>
      <c r="AJ166" s="100"/>
      <c r="AK166" s="100"/>
      <c r="AL166" s="100"/>
      <c r="AM166" s="100"/>
      <c r="AN166" s="78">
        <f t="shared" si="202"/>
        <v>0</v>
      </c>
      <c r="AO166" s="99"/>
      <c r="AP166" s="78">
        <f t="shared" si="203"/>
        <v>0</v>
      </c>
      <c r="AQ166" s="78">
        <f t="shared" ref="AQ166:AQ167" si="209">AM166+AO166</f>
        <v>0</v>
      </c>
      <c r="AR166" s="78">
        <f t="shared" si="163"/>
        <v>0</v>
      </c>
      <c r="AS166" s="99"/>
      <c r="AT166" s="78">
        <f t="shared" si="204"/>
        <v>0</v>
      </c>
      <c r="AU166" s="99"/>
      <c r="AV166" s="78">
        <f t="shared" si="205"/>
        <v>0</v>
      </c>
      <c r="AW166" s="77">
        <f t="shared" si="139"/>
        <v>0</v>
      </c>
      <c r="AX166" s="78">
        <f t="shared" si="139"/>
        <v>0</v>
      </c>
      <c r="AY166" s="77">
        <f t="shared" si="140"/>
        <v>0</v>
      </c>
      <c r="AZ166" s="78">
        <f t="shared" si="140"/>
        <v>0</v>
      </c>
      <c r="BA166" s="100"/>
      <c r="BB166" s="100"/>
      <c r="BC166" s="100"/>
      <c r="BD166" s="100"/>
      <c r="BE166" s="78">
        <f t="shared" si="206"/>
        <v>0</v>
      </c>
      <c r="BF166" s="43"/>
      <c r="BG166" s="43"/>
      <c r="BH166" s="43"/>
      <c r="BI166" s="76">
        <f t="shared" si="193"/>
        <v>0</v>
      </c>
      <c r="BJ166" s="101">
        <f t="shared" si="191"/>
        <v>0.5</v>
      </c>
      <c r="BK166" s="101">
        <f t="shared" si="165"/>
        <v>943.83999999999992</v>
      </c>
      <c r="BL166" s="101"/>
      <c r="BM166" s="101">
        <f t="shared" si="194"/>
        <v>0</v>
      </c>
      <c r="BN166" s="101"/>
      <c r="BO166" s="76"/>
      <c r="BP166" s="76">
        <v>2</v>
      </c>
      <c r="BQ166" s="101">
        <f t="shared" si="192"/>
        <v>786.55555555555554</v>
      </c>
      <c r="BR166" s="76">
        <f t="shared" si="207"/>
        <v>1730.3955555555553</v>
      </c>
      <c r="BS166" s="76">
        <f t="shared" si="185"/>
        <v>3618.0755555555556</v>
      </c>
      <c r="BT166" s="76">
        <f t="shared" si="186"/>
        <v>943.83999999999992</v>
      </c>
      <c r="BU166" s="76">
        <f t="shared" si="187"/>
        <v>629.22666666666669</v>
      </c>
      <c r="BV166" s="76">
        <f t="shared" si="188"/>
        <v>5191.1422222222227</v>
      </c>
      <c r="BW166" s="173">
        <f t="shared" si="189"/>
        <v>62293.706666666672</v>
      </c>
    </row>
    <row r="167" spans="1:76" s="136" customFormat="1" ht="14.25" customHeight="1" x14ac:dyDescent="0.3">
      <c r="A167" s="245">
        <v>14</v>
      </c>
      <c r="B167" s="48" t="s">
        <v>99</v>
      </c>
      <c r="C167" s="109" t="s">
        <v>245</v>
      </c>
      <c r="D167" s="110" t="s">
        <v>61</v>
      </c>
      <c r="E167" s="144" t="s">
        <v>342</v>
      </c>
      <c r="F167" s="86">
        <v>57</v>
      </c>
      <c r="G167" s="87">
        <v>42608</v>
      </c>
      <c r="H167" s="104" t="s">
        <v>188</v>
      </c>
      <c r="I167" s="86" t="s">
        <v>189</v>
      </c>
      <c r="J167" s="43" t="s">
        <v>67</v>
      </c>
      <c r="K167" s="43" t="s">
        <v>68</v>
      </c>
      <c r="L167" s="89">
        <v>29.08</v>
      </c>
      <c r="M167" s="43">
        <v>5.16</v>
      </c>
      <c r="N167" s="108">
        <v>17697</v>
      </c>
      <c r="O167" s="76">
        <f t="shared" si="190"/>
        <v>91316.52</v>
      </c>
      <c r="P167" s="43"/>
      <c r="Q167" s="43">
        <v>3</v>
      </c>
      <c r="R167" s="43"/>
      <c r="S167" s="43"/>
      <c r="T167" s="43"/>
      <c r="U167" s="43"/>
      <c r="V167" s="70">
        <f t="shared" si="141"/>
        <v>0</v>
      </c>
      <c r="W167" s="70">
        <f t="shared" si="147"/>
        <v>3</v>
      </c>
      <c r="X167" s="70">
        <f t="shared" si="147"/>
        <v>0</v>
      </c>
      <c r="Y167" s="76">
        <f t="shared" si="174"/>
        <v>0</v>
      </c>
      <c r="Z167" s="76">
        <f t="shared" si="175"/>
        <v>15219.420000000002</v>
      </c>
      <c r="AA167" s="76">
        <f t="shared" si="176"/>
        <v>0</v>
      </c>
      <c r="AB167" s="76">
        <f t="shared" si="177"/>
        <v>0</v>
      </c>
      <c r="AC167" s="76">
        <f t="shared" si="178"/>
        <v>0</v>
      </c>
      <c r="AD167" s="76">
        <f t="shared" si="179"/>
        <v>0</v>
      </c>
      <c r="AE167" s="76">
        <f t="shared" si="180"/>
        <v>15219.420000000002</v>
      </c>
      <c r="AF167" s="76">
        <f t="shared" si="181"/>
        <v>3804.8550000000005</v>
      </c>
      <c r="AG167" s="76">
        <f t="shared" si="196"/>
        <v>1902.4275000000002</v>
      </c>
      <c r="AH167" s="76">
        <f t="shared" si="200"/>
        <v>0</v>
      </c>
      <c r="AI167" s="76">
        <f t="shared" si="201"/>
        <v>20926.702500000003</v>
      </c>
      <c r="AJ167" s="100"/>
      <c r="AK167" s="100"/>
      <c r="AL167" s="100"/>
      <c r="AM167" s="99"/>
      <c r="AN167" s="78">
        <f t="shared" si="202"/>
        <v>0</v>
      </c>
      <c r="AO167" s="99"/>
      <c r="AP167" s="78">
        <f t="shared" si="203"/>
        <v>0</v>
      </c>
      <c r="AQ167" s="78">
        <f t="shared" si="209"/>
        <v>0</v>
      </c>
      <c r="AR167" s="78">
        <f t="shared" si="163"/>
        <v>0</v>
      </c>
      <c r="AS167" s="99"/>
      <c r="AT167" s="78">
        <f t="shared" si="204"/>
        <v>0</v>
      </c>
      <c r="AU167" s="99"/>
      <c r="AV167" s="78">
        <f t="shared" si="205"/>
        <v>0</v>
      </c>
      <c r="AW167" s="77">
        <f t="shared" si="139"/>
        <v>0</v>
      </c>
      <c r="AX167" s="78">
        <f t="shared" si="139"/>
        <v>0</v>
      </c>
      <c r="AY167" s="77">
        <f t="shared" si="140"/>
        <v>0</v>
      </c>
      <c r="AZ167" s="78">
        <f t="shared" si="140"/>
        <v>0</v>
      </c>
      <c r="BA167" s="100"/>
      <c r="BB167" s="177"/>
      <c r="BC167" s="177"/>
      <c r="BD167" s="177"/>
      <c r="BE167" s="78">
        <f t="shared" si="206"/>
        <v>0</v>
      </c>
      <c r="BF167" s="43"/>
      <c r="BG167" s="43"/>
      <c r="BH167" s="43"/>
      <c r="BI167" s="76">
        <f t="shared" si="193"/>
        <v>0</v>
      </c>
      <c r="BJ167" s="101">
        <f t="shared" si="191"/>
        <v>3</v>
      </c>
      <c r="BK167" s="101">
        <f t="shared" si="165"/>
        <v>5707.2825000000003</v>
      </c>
      <c r="BL167" s="101"/>
      <c r="BM167" s="101">
        <f t="shared" si="194"/>
        <v>0</v>
      </c>
      <c r="BN167" s="101"/>
      <c r="BO167" s="76"/>
      <c r="BP167" s="76">
        <v>1</v>
      </c>
      <c r="BQ167" s="101">
        <f t="shared" si="192"/>
        <v>393.27777777777777</v>
      </c>
      <c r="BR167" s="76">
        <f t="shared" si="207"/>
        <v>6100.5602777777776</v>
      </c>
      <c r="BS167" s="76">
        <f t="shared" si="185"/>
        <v>17515.125277777781</v>
      </c>
      <c r="BT167" s="76">
        <f t="shared" si="186"/>
        <v>5707.2825000000003</v>
      </c>
      <c r="BU167" s="76">
        <f t="shared" si="187"/>
        <v>3804.8550000000005</v>
      </c>
      <c r="BV167" s="76">
        <f t="shared" si="188"/>
        <v>27027.262777777782</v>
      </c>
      <c r="BW167" s="173">
        <f t="shared" si="189"/>
        <v>324327.15333333338</v>
      </c>
    </row>
    <row r="168" spans="1:76" s="3" customFormat="1" ht="14.25" customHeight="1" x14ac:dyDescent="0.3">
      <c r="A168" s="244">
        <v>15</v>
      </c>
      <c r="B168" s="48" t="s">
        <v>167</v>
      </c>
      <c r="C168" s="109" t="s">
        <v>426</v>
      </c>
      <c r="D168" s="43" t="s">
        <v>61</v>
      </c>
      <c r="E168" s="93" t="s">
        <v>95</v>
      </c>
      <c r="F168" s="97">
        <v>77</v>
      </c>
      <c r="G168" s="98">
        <v>43335</v>
      </c>
      <c r="H168" s="88">
        <v>45161</v>
      </c>
      <c r="I168" s="97" t="s">
        <v>182</v>
      </c>
      <c r="J168" s="43" t="s">
        <v>58</v>
      </c>
      <c r="K168" s="43" t="s">
        <v>64</v>
      </c>
      <c r="L168" s="89">
        <v>35</v>
      </c>
      <c r="M168" s="43">
        <v>5.41</v>
      </c>
      <c r="N168" s="108">
        <v>17697</v>
      </c>
      <c r="O168" s="76">
        <f t="shared" si="190"/>
        <v>95740.77</v>
      </c>
      <c r="P168" s="43"/>
      <c r="Q168" s="43">
        <v>3</v>
      </c>
      <c r="R168" s="43"/>
      <c r="S168" s="43"/>
      <c r="T168" s="43"/>
      <c r="U168" s="43"/>
      <c r="V168" s="70">
        <f t="shared" si="141"/>
        <v>0</v>
      </c>
      <c r="W168" s="70">
        <f t="shared" si="147"/>
        <v>3</v>
      </c>
      <c r="X168" s="70">
        <f t="shared" si="147"/>
        <v>0</v>
      </c>
      <c r="Y168" s="76">
        <f t="shared" si="174"/>
        <v>0</v>
      </c>
      <c r="Z168" s="76">
        <f t="shared" si="175"/>
        <v>15956.795000000002</v>
      </c>
      <c r="AA168" s="76">
        <f t="shared" si="176"/>
        <v>0</v>
      </c>
      <c r="AB168" s="76">
        <f t="shared" si="177"/>
        <v>0</v>
      </c>
      <c r="AC168" s="76">
        <f t="shared" si="178"/>
        <v>0</v>
      </c>
      <c r="AD168" s="76">
        <f t="shared" si="179"/>
        <v>0</v>
      </c>
      <c r="AE168" s="76">
        <f t="shared" si="180"/>
        <v>15956.795000000002</v>
      </c>
      <c r="AF168" s="76">
        <f t="shared" si="181"/>
        <v>3989.1987500000005</v>
      </c>
      <c r="AG168" s="76">
        <f t="shared" si="196"/>
        <v>1994.5993750000002</v>
      </c>
      <c r="AH168" s="76">
        <f t="shared" si="200"/>
        <v>0</v>
      </c>
      <c r="AI168" s="76">
        <f t="shared" si="201"/>
        <v>21940.593125000003</v>
      </c>
      <c r="AJ168" s="100"/>
      <c r="AK168" s="100"/>
      <c r="AL168" s="100"/>
      <c r="AM168" s="99"/>
      <c r="AN168" s="78">
        <f t="shared" si="202"/>
        <v>0</v>
      </c>
      <c r="AO168" s="99"/>
      <c r="AP168" s="78">
        <f t="shared" si="203"/>
        <v>0</v>
      </c>
      <c r="AQ168" s="78"/>
      <c r="AR168" s="78">
        <f t="shared" si="163"/>
        <v>0</v>
      </c>
      <c r="AS168" s="99"/>
      <c r="AT168" s="78">
        <f t="shared" si="204"/>
        <v>0</v>
      </c>
      <c r="AU168" s="99"/>
      <c r="AV168" s="78">
        <f t="shared" si="205"/>
        <v>0</v>
      </c>
      <c r="AW168" s="77">
        <f t="shared" si="139"/>
        <v>0</v>
      </c>
      <c r="AX168" s="78">
        <f t="shared" si="139"/>
        <v>0</v>
      </c>
      <c r="AY168" s="77">
        <f t="shared" si="140"/>
        <v>0</v>
      </c>
      <c r="AZ168" s="78">
        <f t="shared" si="140"/>
        <v>0</v>
      </c>
      <c r="BA168" s="100"/>
      <c r="BB168" s="177"/>
      <c r="BC168" s="177"/>
      <c r="BD168" s="177"/>
      <c r="BE168" s="78">
        <f t="shared" si="206"/>
        <v>0</v>
      </c>
      <c r="BF168" s="43"/>
      <c r="BG168" s="43"/>
      <c r="BH168" s="43"/>
      <c r="BI168" s="76">
        <f t="shared" si="193"/>
        <v>0</v>
      </c>
      <c r="BJ168" s="101">
        <f t="shared" si="191"/>
        <v>3</v>
      </c>
      <c r="BK168" s="101">
        <f t="shared" si="165"/>
        <v>5983.7981250000003</v>
      </c>
      <c r="BL168" s="101"/>
      <c r="BM168" s="101"/>
      <c r="BN168" s="101">
        <f t="shared" si="208"/>
        <v>3</v>
      </c>
      <c r="BO168" s="76">
        <f t="shared" si="195"/>
        <v>7978.3975000000009</v>
      </c>
      <c r="BP168" s="76">
        <f>V168+W168+X168</f>
        <v>3</v>
      </c>
      <c r="BQ168" s="101">
        <f t="shared" si="192"/>
        <v>1179.8333333333333</v>
      </c>
      <c r="BR168" s="76">
        <f t="shared" si="207"/>
        <v>15142.028958333334</v>
      </c>
      <c r="BS168" s="76">
        <f t="shared" si="185"/>
        <v>19131.227708333336</v>
      </c>
      <c r="BT168" s="76">
        <f t="shared" si="186"/>
        <v>5983.7981250000003</v>
      </c>
      <c r="BU168" s="76">
        <f t="shared" si="187"/>
        <v>11967.596250000002</v>
      </c>
      <c r="BV168" s="76">
        <f t="shared" si="188"/>
        <v>37082.622083333335</v>
      </c>
      <c r="BW168" s="173">
        <f t="shared" si="189"/>
        <v>444991.46500000003</v>
      </c>
      <c r="BX168" s="3" t="s">
        <v>266</v>
      </c>
    </row>
    <row r="169" spans="1:76" s="136" customFormat="1" ht="14.25" customHeight="1" x14ac:dyDescent="0.3">
      <c r="A169" s="245">
        <v>16</v>
      </c>
      <c r="B169" s="48" t="s">
        <v>233</v>
      </c>
      <c r="C169" s="109" t="s">
        <v>318</v>
      </c>
      <c r="D169" s="110" t="s">
        <v>61</v>
      </c>
      <c r="E169" s="93" t="s">
        <v>219</v>
      </c>
      <c r="F169" s="246"/>
      <c r="G169" s="87"/>
      <c r="H169" s="104"/>
      <c r="I169" s="86"/>
      <c r="J169" s="43" t="s">
        <v>65</v>
      </c>
      <c r="K169" s="43" t="s">
        <v>62</v>
      </c>
      <c r="L169" s="89">
        <v>4</v>
      </c>
      <c r="M169" s="43">
        <v>4.2300000000000004</v>
      </c>
      <c r="N169" s="108">
        <v>17697</v>
      </c>
      <c r="O169" s="76">
        <f t="shared" si="190"/>
        <v>74858.310000000012</v>
      </c>
      <c r="P169" s="43"/>
      <c r="Q169" s="43">
        <v>1</v>
      </c>
      <c r="R169" s="43"/>
      <c r="S169" s="43"/>
      <c r="T169" s="43"/>
      <c r="U169" s="43"/>
      <c r="V169" s="70">
        <f t="shared" si="141"/>
        <v>0</v>
      </c>
      <c r="W169" s="70">
        <f t="shared" si="147"/>
        <v>1</v>
      </c>
      <c r="X169" s="70">
        <f t="shared" si="147"/>
        <v>0</v>
      </c>
      <c r="Y169" s="76">
        <f t="shared" si="174"/>
        <v>0</v>
      </c>
      <c r="Z169" s="76">
        <f t="shared" si="175"/>
        <v>4158.795000000001</v>
      </c>
      <c r="AA169" s="76">
        <f t="shared" si="176"/>
        <v>0</v>
      </c>
      <c r="AB169" s="76">
        <f t="shared" si="177"/>
        <v>0</v>
      </c>
      <c r="AC169" s="76">
        <f t="shared" si="178"/>
        <v>0</v>
      </c>
      <c r="AD169" s="76">
        <f t="shared" si="179"/>
        <v>0</v>
      </c>
      <c r="AE169" s="76">
        <f t="shared" si="180"/>
        <v>4158.795000000001</v>
      </c>
      <c r="AF169" s="76">
        <f t="shared" si="181"/>
        <v>1039.6987500000002</v>
      </c>
      <c r="AG169" s="76"/>
      <c r="AH169" s="76">
        <f t="shared" si="200"/>
        <v>0</v>
      </c>
      <c r="AI169" s="76">
        <f t="shared" si="201"/>
        <v>5198.4937500000015</v>
      </c>
      <c r="AJ169" s="100"/>
      <c r="AK169" s="100"/>
      <c r="AL169" s="100"/>
      <c r="AM169" s="99"/>
      <c r="AN169" s="78">
        <f t="shared" si="202"/>
        <v>0</v>
      </c>
      <c r="AO169" s="99"/>
      <c r="AP169" s="78">
        <f t="shared" si="203"/>
        <v>0</v>
      </c>
      <c r="AQ169" s="78"/>
      <c r="AR169" s="78">
        <f t="shared" si="163"/>
        <v>0</v>
      </c>
      <c r="AS169" s="99"/>
      <c r="AT169" s="78">
        <f t="shared" si="204"/>
        <v>0</v>
      </c>
      <c r="AU169" s="99"/>
      <c r="AV169" s="78">
        <f t="shared" si="205"/>
        <v>0</v>
      </c>
      <c r="AW169" s="77">
        <f t="shared" si="139"/>
        <v>0</v>
      </c>
      <c r="AX169" s="78">
        <f t="shared" si="139"/>
        <v>0</v>
      </c>
      <c r="AY169" s="77">
        <f t="shared" si="140"/>
        <v>0</v>
      </c>
      <c r="AZ169" s="78">
        <f t="shared" si="140"/>
        <v>0</v>
      </c>
      <c r="BA169" s="100"/>
      <c r="BB169" s="177"/>
      <c r="BC169" s="177"/>
      <c r="BD169" s="177"/>
      <c r="BE169" s="78">
        <f t="shared" si="206"/>
        <v>0</v>
      </c>
      <c r="BF169" s="43"/>
      <c r="BG169" s="43"/>
      <c r="BH169" s="43"/>
      <c r="BI169" s="76">
        <f t="shared" si="193"/>
        <v>0</v>
      </c>
      <c r="BJ169" s="101">
        <f t="shared" si="191"/>
        <v>1</v>
      </c>
      <c r="BK169" s="101">
        <f t="shared" si="165"/>
        <v>1559.5481250000005</v>
      </c>
      <c r="BL169" s="101"/>
      <c r="BM169" s="101"/>
      <c r="BN169" s="101"/>
      <c r="BO169" s="76"/>
      <c r="BP169" s="76">
        <f>V169+W169+X169</f>
        <v>1</v>
      </c>
      <c r="BQ169" s="101">
        <f t="shared" si="192"/>
        <v>393.27777777777777</v>
      </c>
      <c r="BR169" s="76">
        <f t="shared" si="207"/>
        <v>1952.8259027777783</v>
      </c>
      <c r="BS169" s="76">
        <f t="shared" si="185"/>
        <v>4552.0727777777784</v>
      </c>
      <c r="BT169" s="76">
        <f t="shared" si="186"/>
        <v>1559.5481250000005</v>
      </c>
      <c r="BU169" s="76">
        <f t="shared" si="187"/>
        <v>1039.6987500000002</v>
      </c>
      <c r="BV169" s="76">
        <f t="shared" si="188"/>
        <v>7151.31965277778</v>
      </c>
      <c r="BW169" s="173">
        <f t="shared" si="189"/>
        <v>85815.83583333336</v>
      </c>
    </row>
    <row r="170" spans="1:76" s="136" customFormat="1" ht="14.25" customHeight="1" x14ac:dyDescent="0.3">
      <c r="A170" s="244">
        <v>17</v>
      </c>
      <c r="B170" s="48" t="s">
        <v>491</v>
      </c>
      <c r="C170" s="234" t="s">
        <v>495</v>
      </c>
      <c r="D170" s="110" t="s">
        <v>61</v>
      </c>
      <c r="E170" s="93" t="s">
        <v>105</v>
      </c>
      <c r="F170" s="246">
        <v>80</v>
      </c>
      <c r="G170" s="87">
        <v>43335</v>
      </c>
      <c r="H170" s="104">
        <v>45161</v>
      </c>
      <c r="I170" s="86" t="s">
        <v>182</v>
      </c>
      <c r="J170" s="43" t="s">
        <v>58</v>
      </c>
      <c r="K170" s="43" t="s">
        <v>64</v>
      </c>
      <c r="L170" s="89">
        <v>20</v>
      </c>
      <c r="M170" s="43">
        <v>5.32</v>
      </c>
      <c r="N170" s="108">
        <v>17697</v>
      </c>
      <c r="O170" s="76">
        <f t="shared" si="190"/>
        <v>94148.040000000008</v>
      </c>
      <c r="P170" s="43"/>
      <c r="Q170" s="43">
        <v>2</v>
      </c>
      <c r="R170" s="43"/>
      <c r="S170" s="43"/>
      <c r="T170" s="43"/>
      <c r="U170" s="43"/>
      <c r="V170" s="70">
        <v>0</v>
      </c>
      <c r="W170" s="70">
        <f t="shared" si="147"/>
        <v>2</v>
      </c>
      <c r="X170" s="70">
        <v>0</v>
      </c>
      <c r="Y170" s="76">
        <v>0</v>
      </c>
      <c r="Z170" s="76">
        <f t="shared" si="175"/>
        <v>10460.893333333333</v>
      </c>
      <c r="AA170" s="76">
        <v>0</v>
      </c>
      <c r="AB170" s="76">
        <v>0</v>
      </c>
      <c r="AC170" s="76">
        <v>0</v>
      </c>
      <c r="AD170" s="76">
        <v>0</v>
      </c>
      <c r="AE170" s="76">
        <f t="shared" si="180"/>
        <v>10460.893333333333</v>
      </c>
      <c r="AF170" s="76">
        <f t="shared" si="181"/>
        <v>2615.2233333333334</v>
      </c>
      <c r="AG170" s="76"/>
      <c r="AH170" s="76">
        <v>0</v>
      </c>
      <c r="AI170" s="76">
        <f t="shared" si="201"/>
        <v>13076.116666666667</v>
      </c>
      <c r="AJ170" s="100"/>
      <c r="AK170" s="100"/>
      <c r="AL170" s="100"/>
      <c r="AM170" s="99"/>
      <c r="AN170" s="78">
        <v>0</v>
      </c>
      <c r="AO170" s="99"/>
      <c r="AP170" s="78">
        <v>0</v>
      </c>
      <c r="AQ170" s="78">
        <v>0</v>
      </c>
      <c r="AR170" s="78">
        <v>0</v>
      </c>
      <c r="AS170" s="99"/>
      <c r="AT170" s="78"/>
      <c r="AU170" s="99"/>
      <c r="AV170" s="78">
        <v>0</v>
      </c>
      <c r="AW170" s="77"/>
      <c r="AX170" s="78"/>
      <c r="AY170" s="77"/>
      <c r="AZ170" s="78"/>
      <c r="BA170" s="100"/>
      <c r="BB170" s="177"/>
      <c r="BC170" s="177"/>
      <c r="BD170" s="177"/>
      <c r="BE170" s="78">
        <v>0</v>
      </c>
      <c r="BF170" s="43"/>
      <c r="BG170" s="43"/>
      <c r="BH170" s="43"/>
      <c r="BI170" s="76">
        <v>0</v>
      </c>
      <c r="BJ170" s="101">
        <v>2</v>
      </c>
      <c r="BK170" s="101">
        <f t="shared" si="165"/>
        <v>3922.835</v>
      </c>
      <c r="BL170" s="101"/>
      <c r="BM170" s="101">
        <v>0</v>
      </c>
      <c r="BN170" s="101">
        <f t="shared" si="208"/>
        <v>2</v>
      </c>
      <c r="BO170" s="76">
        <f t="shared" si="195"/>
        <v>5230.4466666666667</v>
      </c>
      <c r="BP170" s="76">
        <v>2</v>
      </c>
      <c r="BQ170" s="101">
        <f t="shared" si="192"/>
        <v>786.55555555555554</v>
      </c>
      <c r="BR170" s="76">
        <f t="shared" si="207"/>
        <v>9939.8372222222206</v>
      </c>
      <c r="BS170" s="76">
        <f t="shared" si="185"/>
        <v>11247.448888888888</v>
      </c>
      <c r="BT170" s="76">
        <f t="shared" si="186"/>
        <v>3922.835</v>
      </c>
      <c r="BU170" s="76">
        <f t="shared" si="187"/>
        <v>7845.67</v>
      </c>
      <c r="BV170" s="76">
        <f t="shared" si="188"/>
        <v>23015.953888888886</v>
      </c>
      <c r="BW170" s="173">
        <f t="shared" si="189"/>
        <v>276191.44666666666</v>
      </c>
      <c r="BX170" s="136" t="s">
        <v>266</v>
      </c>
    </row>
    <row r="171" spans="1:76" s="2" customFormat="1" ht="13.5" customHeight="1" x14ac:dyDescent="0.3">
      <c r="A171" s="244"/>
      <c r="B171" s="48"/>
      <c r="C171" s="109"/>
      <c r="D171" s="110"/>
      <c r="E171" s="93"/>
      <c r="F171" s="246"/>
      <c r="G171" s="87"/>
      <c r="H171" s="104"/>
      <c r="I171" s="86"/>
      <c r="J171" s="43"/>
      <c r="K171" s="43"/>
      <c r="L171" s="89"/>
      <c r="M171" s="43"/>
      <c r="N171" s="108"/>
      <c r="O171" s="76"/>
      <c r="P171" s="43"/>
      <c r="Q171" s="43"/>
      <c r="R171" s="43"/>
      <c r="S171" s="43"/>
      <c r="T171" s="43"/>
      <c r="U171" s="43"/>
      <c r="V171" s="70">
        <f t="shared" si="141"/>
        <v>0</v>
      </c>
      <c r="W171" s="70">
        <f t="shared" si="147"/>
        <v>0</v>
      </c>
      <c r="X171" s="70">
        <f t="shared" si="147"/>
        <v>0</v>
      </c>
      <c r="Y171" s="76">
        <f t="shared" si="174"/>
        <v>0</v>
      </c>
      <c r="Z171" s="76">
        <f t="shared" si="175"/>
        <v>0</v>
      </c>
      <c r="AA171" s="76">
        <f t="shared" si="176"/>
        <v>0</v>
      </c>
      <c r="AB171" s="76">
        <f t="shared" si="177"/>
        <v>0</v>
      </c>
      <c r="AC171" s="76">
        <f t="shared" si="178"/>
        <v>0</v>
      </c>
      <c r="AD171" s="76">
        <f t="shared" si="179"/>
        <v>0</v>
      </c>
      <c r="AE171" s="76">
        <f t="shared" si="180"/>
        <v>0</v>
      </c>
      <c r="AF171" s="76">
        <f t="shared" si="181"/>
        <v>0</v>
      </c>
      <c r="AG171" s="101"/>
      <c r="AH171" s="76">
        <f t="shared" si="200"/>
        <v>0</v>
      </c>
      <c r="AI171" s="76">
        <f t="shared" si="201"/>
        <v>0</v>
      </c>
      <c r="AJ171" s="100"/>
      <c r="AK171" s="100"/>
      <c r="AL171" s="100"/>
      <c r="AM171" s="99"/>
      <c r="AN171" s="78">
        <f t="shared" si="202"/>
        <v>0</v>
      </c>
      <c r="AO171" s="99"/>
      <c r="AP171" s="78">
        <f t="shared" si="203"/>
        <v>0</v>
      </c>
      <c r="AQ171" s="78"/>
      <c r="AR171" s="78">
        <f t="shared" si="163"/>
        <v>0</v>
      </c>
      <c r="AS171" s="99"/>
      <c r="AT171" s="78">
        <f t="shared" si="204"/>
        <v>0</v>
      </c>
      <c r="AU171" s="99"/>
      <c r="AV171" s="78">
        <f t="shared" si="205"/>
        <v>0</v>
      </c>
      <c r="AW171" s="77">
        <f t="shared" si="139"/>
        <v>0</v>
      </c>
      <c r="AX171" s="78">
        <f t="shared" si="139"/>
        <v>0</v>
      </c>
      <c r="AY171" s="77">
        <f t="shared" si="140"/>
        <v>0</v>
      </c>
      <c r="AZ171" s="78">
        <f t="shared" si="140"/>
        <v>0</v>
      </c>
      <c r="BA171" s="100"/>
      <c r="BB171" s="177"/>
      <c r="BC171" s="177"/>
      <c r="BD171" s="177"/>
      <c r="BE171" s="78">
        <f t="shared" si="206"/>
        <v>0</v>
      </c>
      <c r="BF171" s="43"/>
      <c r="BG171" s="43"/>
      <c r="BH171" s="43"/>
      <c r="BI171" s="76">
        <f t="shared" si="193"/>
        <v>0</v>
      </c>
      <c r="BJ171" s="101"/>
      <c r="BK171" s="101"/>
      <c r="BL171" s="101"/>
      <c r="BM171" s="101"/>
      <c r="BN171" s="101"/>
      <c r="BO171" s="76">
        <f t="shared" si="195"/>
        <v>0</v>
      </c>
      <c r="BP171" s="76"/>
      <c r="BQ171" s="101">
        <f t="shared" si="192"/>
        <v>0</v>
      </c>
      <c r="BR171" s="76">
        <f t="shared" si="207"/>
        <v>0</v>
      </c>
      <c r="BS171" s="76">
        <f t="shared" si="185"/>
        <v>0</v>
      </c>
      <c r="BT171" s="76">
        <f t="shared" si="186"/>
        <v>0</v>
      </c>
      <c r="BU171" s="76">
        <f t="shared" si="187"/>
        <v>0</v>
      </c>
      <c r="BV171" s="76">
        <f t="shared" si="188"/>
        <v>0</v>
      </c>
      <c r="BW171" s="173">
        <f t="shared" si="189"/>
        <v>0</v>
      </c>
    </row>
    <row r="172" spans="1:76" s="1" customFormat="1" ht="13.5" customHeight="1" x14ac:dyDescent="0.3">
      <c r="A172" s="244"/>
      <c r="B172" s="115" t="s">
        <v>132</v>
      </c>
      <c r="C172" s="48"/>
      <c r="D172" s="43"/>
      <c r="E172" s="93"/>
      <c r="F172" s="97"/>
      <c r="G172" s="98"/>
      <c r="H172" s="98"/>
      <c r="I172" s="97"/>
      <c r="J172" s="43"/>
      <c r="K172" s="43"/>
      <c r="L172" s="89"/>
      <c r="M172" s="119"/>
      <c r="N172" s="108"/>
      <c r="O172" s="120">
        <f>O181+O183+O184+O185+O186+O187+O173+O174+O175+O176+O177+O178+O179+O180+O182+O190+O188+O189+O191+O192</f>
        <v>1597331.22</v>
      </c>
      <c r="P172" s="120">
        <f t="shared" ref="P172:BW172" si="210">P181+P183+P184+P185+P186+P187+P173+P174+P175+P176+P177+P178+P179+P180+P182+P190+P188+P189+P191+P192</f>
        <v>0</v>
      </c>
      <c r="Q172" s="120">
        <f t="shared" si="210"/>
        <v>0</v>
      </c>
      <c r="R172" s="120">
        <f t="shared" si="210"/>
        <v>0</v>
      </c>
      <c r="S172" s="120">
        <f t="shared" si="210"/>
        <v>0</v>
      </c>
      <c r="T172" s="120">
        <f t="shared" si="210"/>
        <v>25</v>
      </c>
      <c r="U172" s="120">
        <f t="shared" si="210"/>
        <v>0</v>
      </c>
      <c r="V172" s="120">
        <f t="shared" si="210"/>
        <v>0</v>
      </c>
      <c r="W172" s="120">
        <f t="shared" si="210"/>
        <v>25</v>
      </c>
      <c r="X172" s="120">
        <f t="shared" si="210"/>
        <v>0</v>
      </c>
      <c r="Y172" s="120">
        <f t="shared" si="210"/>
        <v>0</v>
      </c>
      <c r="Z172" s="120">
        <f t="shared" si="210"/>
        <v>0</v>
      </c>
      <c r="AA172" s="120">
        <f t="shared" si="210"/>
        <v>0</v>
      </c>
      <c r="AB172" s="120">
        <f t="shared" si="210"/>
        <v>0</v>
      </c>
      <c r="AC172" s="120">
        <f t="shared" si="210"/>
        <v>112366.11833333335</v>
      </c>
      <c r="AD172" s="120">
        <f t="shared" si="210"/>
        <v>0</v>
      </c>
      <c r="AE172" s="120">
        <f t="shared" si="210"/>
        <v>112366.11833333335</v>
      </c>
      <c r="AF172" s="120">
        <f t="shared" si="210"/>
        <v>28091.529583333337</v>
      </c>
      <c r="AG172" s="120">
        <f t="shared" si="210"/>
        <v>4222.7008333333333</v>
      </c>
      <c r="AH172" s="120">
        <f t="shared" si="210"/>
        <v>4915.8333333333312</v>
      </c>
      <c r="AI172" s="120">
        <f t="shared" si="210"/>
        <v>149596.18208333335</v>
      </c>
      <c r="AJ172" s="120">
        <f t="shared" si="210"/>
        <v>0</v>
      </c>
      <c r="AK172" s="120">
        <f t="shared" si="210"/>
        <v>0</v>
      </c>
      <c r="AL172" s="120">
        <f t="shared" si="210"/>
        <v>0</v>
      </c>
      <c r="AM172" s="120">
        <f t="shared" si="210"/>
        <v>0</v>
      </c>
      <c r="AN172" s="120">
        <f t="shared" si="210"/>
        <v>0</v>
      </c>
      <c r="AO172" s="120">
        <f t="shared" si="210"/>
        <v>0</v>
      </c>
      <c r="AP172" s="120">
        <f t="shared" si="210"/>
        <v>0</v>
      </c>
      <c r="AQ172" s="120">
        <f t="shared" si="210"/>
        <v>0</v>
      </c>
      <c r="AR172" s="120">
        <f t="shared" si="210"/>
        <v>0</v>
      </c>
      <c r="AS172" s="120">
        <f t="shared" si="210"/>
        <v>0</v>
      </c>
      <c r="AT172" s="120">
        <f t="shared" si="210"/>
        <v>0</v>
      </c>
      <c r="AU172" s="120">
        <f t="shared" si="210"/>
        <v>0</v>
      </c>
      <c r="AV172" s="120">
        <f t="shared" si="210"/>
        <v>0</v>
      </c>
      <c r="AW172" s="120">
        <f t="shared" si="210"/>
        <v>0</v>
      </c>
      <c r="AX172" s="120">
        <f t="shared" si="210"/>
        <v>0</v>
      </c>
      <c r="AY172" s="120">
        <f t="shared" si="210"/>
        <v>0</v>
      </c>
      <c r="AZ172" s="120">
        <f t="shared" si="210"/>
        <v>0</v>
      </c>
      <c r="BA172" s="120">
        <f t="shared" si="210"/>
        <v>0</v>
      </c>
      <c r="BB172" s="120">
        <f t="shared" si="210"/>
        <v>0</v>
      </c>
      <c r="BC172" s="120">
        <f t="shared" si="210"/>
        <v>0</v>
      </c>
      <c r="BD172" s="120">
        <f t="shared" si="210"/>
        <v>0</v>
      </c>
      <c r="BE172" s="120">
        <f t="shared" si="210"/>
        <v>0</v>
      </c>
      <c r="BF172" s="120">
        <f t="shared" si="210"/>
        <v>0</v>
      </c>
      <c r="BG172" s="120">
        <f t="shared" si="210"/>
        <v>0</v>
      </c>
      <c r="BH172" s="120">
        <f t="shared" si="210"/>
        <v>0</v>
      </c>
      <c r="BI172" s="120">
        <f t="shared" si="210"/>
        <v>0</v>
      </c>
      <c r="BJ172" s="120">
        <f t="shared" si="210"/>
        <v>2</v>
      </c>
      <c r="BK172" s="120">
        <f t="shared" si="210"/>
        <v>3192.8337500000002</v>
      </c>
      <c r="BL172" s="120">
        <f t="shared" si="210"/>
        <v>0</v>
      </c>
      <c r="BM172" s="120">
        <f t="shared" si="210"/>
        <v>0</v>
      </c>
      <c r="BN172" s="120">
        <f t="shared" si="210"/>
        <v>4</v>
      </c>
      <c r="BO172" s="120">
        <f t="shared" si="210"/>
        <v>9314.2752083333344</v>
      </c>
      <c r="BP172" s="120">
        <f t="shared" si="210"/>
        <v>0</v>
      </c>
      <c r="BQ172" s="120">
        <f t="shared" si="210"/>
        <v>0</v>
      </c>
      <c r="BR172" s="120">
        <f t="shared" si="210"/>
        <v>12507.108958333336</v>
      </c>
      <c r="BS172" s="120">
        <f t="shared" si="210"/>
        <v>121504.65249999998</v>
      </c>
      <c r="BT172" s="120">
        <f t="shared" si="210"/>
        <v>3192.8337500000002</v>
      </c>
      <c r="BU172" s="120">
        <f t="shared" si="210"/>
        <v>37405.804791666669</v>
      </c>
      <c r="BV172" s="120">
        <f t="shared" si="210"/>
        <v>162103.29104166667</v>
      </c>
      <c r="BW172" s="120">
        <f t="shared" si="210"/>
        <v>1945239.4925000002</v>
      </c>
    </row>
    <row r="173" spans="1:76" s="129" customFormat="1" ht="14.25" customHeight="1" x14ac:dyDescent="0.3">
      <c r="A173" s="243">
        <v>1</v>
      </c>
      <c r="B173" s="69" t="s">
        <v>247</v>
      </c>
      <c r="C173" s="69" t="s">
        <v>407</v>
      </c>
      <c r="D173" s="70" t="s">
        <v>61</v>
      </c>
      <c r="E173" s="75" t="s">
        <v>248</v>
      </c>
      <c r="F173" s="80">
        <v>2</v>
      </c>
      <c r="G173" s="81">
        <v>42824</v>
      </c>
      <c r="H173" s="81">
        <v>44650</v>
      </c>
      <c r="I173" s="80" t="s">
        <v>183</v>
      </c>
      <c r="J173" s="70" t="s">
        <v>67</v>
      </c>
      <c r="K173" s="70" t="s">
        <v>68</v>
      </c>
      <c r="L173" s="74">
        <v>9.01</v>
      </c>
      <c r="M173" s="70">
        <v>4.74</v>
      </c>
      <c r="N173" s="75">
        <v>17697</v>
      </c>
      <c r="O173" s="76">
        <f t="shared" ref="O173:O191" si="211">N173*M173</f>
        <v>83883.78</v>
      </c>
      <c r="P173" s="70"/>
      <c r="Q173" s="70"/>
      <c r="R173" s="70"/>
      <c r="S173" s="70"/>
      <c r="T173" s="70">
        <v>1</v>
      </c>
      <c r="U173" s="70"/>
      <c r="V173" s="70">
        <f t="shared" si="141"/>
        <v>0</v>
      </c>
      <c r="W173" s="70">
        <f t="shared" si="147"/>
        <v>1</v>
      </c>
      <c r="X173" s="70">
        <f t="shared" si="147"/>
        <v>0</v>
      </c>
      <c r="Y173" s="76">
        <f t="shared" si="174"/>
        <v>0</v>
      </c>
      <c r="Z173" s="76">
        <f t="shared" si="175"/>
        <v>0</v>
      </c>
      <c r="AA173" s="76">
        <f t="shared" si="176"/>
        <v>0</v>
      </c>
      <c r="AB173" s="76">
        <f t="shared" si="177"/>
        <v>0</v>
      </c>
      <c r="AC173" s="76">
        <f t="shared" si="178"/>
        <v>4660.21</v>
      </c>
      <c r="AD173" s="76">
        <f t="shared" si="179"/>
        <v>0</v>
      </c>
      <c r="AE173" s="76">
        <f t="shared" si="180"/>
        <v>4660.21</v>
      </c>
      <c r="AF173" s="76">
        <f t="shared" si="181"/>
        <v>1165.0525</v>
      </c>
      <c r="AG173" s="76">
        <f t="shared" ref="AG173:AG176" si="212">(AE173+AF173)*10%</f>
        <v>582.52625</v>
      </c>
      <c r="AH173" s="76">
        <f t="shared" si="200"/>
        <v>196.63333333333333</v>
      </c>
      <c r="AI173" s="76">
        <f t="shared" ref="AI173:AI234" si="213">AH173+AG173+AF173+AE173</f>
        <v>6604.4220833333329</v>
      </c>
      <c r="AJ173" s="82"/>
      <c r="AK173" s="82"/>
      <c r="AL173" s="82"/>
      <c r="AM173" s="83"/>
      <c r="AN173" s="78">
        <f t="shared" si="202"/>
        <v>0</v>
      </c>
      <c r="AO173" s="83"/>
      <c r="AP173" s="78">
        <f t="shared" si="203"/>
        <v>0</v>
      </c>
      <c r="AQ173" s="78">
        <f t="shared" ref="AQ173:AQ176" si="214">AM173+AO173</f>
        <v>0</v>
      </c>
      <c r="AR173" s="78">
        <f t="shared" si="163"/>
        <v>0</v>
      </c>
      <c r="AS173" s="83"/>
      <c r="AT173" s="78">
        <f t="shared" si="204"/>
        <v>0</v>
      </c>
      <c r="AU173" s="78"/>
      <c r="AV173" s="78">
        <f t="shared" si="205"/>
        <v>0</v>
      </c>
      <c r="AW173" s="77">
        <f t="shared" si="139"/>
        <v>0</v>
      </c>
      <c r="AX173" s="78">
        <f t="shared" si="139"/>
        <v>0</v>
      </c>
      <c r="AY173" s="77">
        <f t="shared" si="140"/>
        <v>0</v>
      </c>
      <c r="AZ173" s="78">
        <f t="shared" si="140"/>
        <v>0</v>
      </c>
      <c r="BA173" s="84"/>
      <c r="BB173" s="85"/>
      <c r="BC173" s="84"/>
      <c r="BD173" s="85"/>
      <c r="BE173" s="78">
        <f t="shared" si="206"/>
        <v>0</v>
      </c>
      <c r="BF173" s="70"/>
      <c r="BG173" s="70"/>
      <c r="BH173" s="70"/>
      <c r="BI173" s="76">
        <f t="shared" si="193"/>
        <v>0</v>
      </c>
      <c r="BJ173" s="76"/>
      <c r="BK173" s="76">
        <f t="shared" ref="BK173:BK177" si="215">(O173/18*BJ173)*1.25*30%</f>
        <v>0</v>
      </c>
      <c r="BL173" s="76"/>
      <c r="BM173" s="76">
        <f t="shared" ref="BM173:BM176" si="216">(O173/18*BL173)*30%</f>
        <v>0</v>
      </c>
      <c r="BN173" s="76"/>
      <c r="BO173" s="76"/>
      <c r="BP173" s="76"/>
      <c r="BQ173" s="101">
        <f t="shared" si="192"/>
        <v>0</v>
      </c>
      <c r="BR173" s="76">
        <f t="shared" si="207"/>
        <v>0</v>
      </c>
      <c r="BS173" s="76">
        <f t="shared" si="185"/>
        <v>5439.3695833333331</v>
      </c>
      <c r="BT173" s="76">
        <f t="shared" si="186"/>
        <v>0</v>
      </c>
      <c r="BU173" s="76">
        <f t="shared" si="187"/>
        <v>1165.0525</v>
      </c>
      <c r="BV173" s="76">
        <f t="shared" si="188"/>
        <v>6604.4220833333329</v>
      </c>
      <c r="BW173" s="173">
        <f t="shared" si="189"/>
        <v>79253.065000000002</v>
      </c>
    </row>
    <row r="174" spans="1:76" s="129" customFormat="1" ht="14.25" customHeight="1" x14ac:dyDescent="0.3">
      <c r="A174" s="243">
        <v>2</v>
      </c>
      <c r="B174" s="69" t="s">
        <v>247</v>
      </c>
      <c r="C174" s="69" t="s">
        <v>413</v>
      </c>
      <c r="D174" s="70" t="s">
        <v>61</v>
      </c>
      <c r="E174" s="75" t="s">
        <v>248</v>
      </c>
      <c r="F174" s="80">
        <v>2</v>
      </c>
      <c r="G174" s="81">
        <v>42824</v>
      </c>
      <c r="H174" s="81">
        <v>44650</v>
      </c>
      <c r="I174" s="80" t="s">
        <v>183</v>
      </c>
      <c r="J174" s="70" t="s">
        <v>67</v>
      </c>
      <c r="K174" s="70" t="s">
        <v>68</v>
      </c>
      <c r="L174" s="74">
        <v>9.01</v>
      </c>
      <c r="M174" s="70">
        <v>4.74</v>
      </c>
      <c r="N174" s="75">
        <v>17697</v>
      </c>
      <c r="O174" s="76">
        <f t="shared" si="211"/>
        <v>83883.78</v>
      </c>
      <c r="P174" s="70"/>
      <c r="Q174" s="70"/>
      <c r="R174" s="70"/>
      <c r="S174" s="70"/>
      <c r="T174" s="70">
        <v>1</v>
      </c>
      <c r="U174" s="70"/>
      <c r="V174" s="70">
        <f t="shared" si="141"/>
        <v>0</v>
      </c>
      <c r="W174" s="70">
        <f t="shared" si="147"/>
        <v>1</v>
      </c>
      <c r="X174" s="70">
        <f t="shared" si="147"/>
        <v>0</v>
      </c>
      <c r="Y174" s="76">
        <f t="shared" si="174"/>
        <v>0</v>
      </c>
      <c r="Z174" s="76">
        <f t="shared" si="175"/>
        <v>0</v>
      </c>
      <c r="AA174" s="76">
        <f t="shared" si="176"/>
        <v>0</v>
      </c>
      <c r="AB174" s="76">
        <f t="shared" si="177"/>
        <v>0</v>
      </c>
      <c r="AC174" s="76">
        <f t="shared" si="178"/>
        <v>4660.21</v>
      </c>
      <c r="AD174" s="76">
        <f t="shared" si="179"/>
        <v>0</v>
      </c>
      <c r="AE174" s="76">
        <f t="shared" si="180"/>
        <v>4660.21</v>
      </c>
      <c r="AF174" s="76">
        <f t="shared" si="181"/>
        <v>1165.0525</v>
      </c>
      <c r="AG174" s="76">
        <f t="shared" si="212"/>
        <v>582.52625</v>
      </c>
      <c r="AH174" s="76">
        <f t="shared" si="200"/>
        <v>196.63333333333333</v>
      </c>
      <c r="AI174" s="76">
        <f t="shared" si="213"/>
        <v>6604.4220833333329</v>
      </c>
      <c r="AJ174" s="82"/>
      <c r="AK174" s="82"/>
      <c r="AL174" s="82"/>
      <c r="AM174" s="83"/>
      <c r="AN174" s="78">
        <f t="shared" si="202"/>
        <v>0</v>
      </c>
      <c r="AO174" s="83"/>
      <c r="AP174" s="78">
        <f t="shared" si="203"/>
        <v>0</v>
      </c>
      <c r="AQ174" s="78">
        <f t="shared" si="214"/>
        <v>0</v>
      </c>
      <c r="AR174" s="78">
        <f t="shared" si="163"/>
        <v>0</v>
      </c>
      <c r="AS174" s="83"/>
      <c r="AT174" s="78">
        <f t="shared" si="204"/>
        <v>0</v>
      </c>
      <c r="AU174" s="78"/>
      <c r="AV174" s="78">
        <f t="shared" si="205"/>
        <v>0</v>
      </c>
      <c r="AW174" s="77">
        <f t="shared" ref="AW174:AX237" si="217">AS174+AU174</f>
        <v>0</v>
      </c>
      <c r="AX174" s="78">
        <f t="shared" si="217"/>
        <v>0</v>
      </c>
      <c r="AY174" s="77">
        <f t="shared" ref="AY174:AZ237" si="218">AQ174+AW174</f>
        <v>0</v>
      </c>
      <c r="AZ174" s="78">
        <f t="shared" si="218"/>
        <v>0</v>
      </c>
      <c r="BA174" s="84"/>
      <c r="BB174" s="85"/>
      <c r="BC174" s="84"/>
      <c r="BD174" s="85"/>
      <c r="BE174" s="78">
        <f t="shared" si="206"/>
        <v>0</v>
      </c>
      <c r="BF174" s="70"/>
      <c r="BG174" s="70"/>
      <c r="BH174" s="70"/>
      <c r="BI174" s="76">
        <f t="shared" si="193"/>
        <v>0</v>
      </c>
      <c r="BJ174" s="76"/>
      <c r="BK174" s="76">
        <f t="shared" si="215"/>
        <v>0</v>
      </c>
      <c r="BL174" s="76"/>
      <c r="BM174" s="76">
        <f t="shared" si="216"/>
        <v>0</v>
      </c>
      <c r="BN174" s="76"/>
      <c r="BO174" s="76"/>
      <c r="BP174" s="76"/>
      <c r="BQ174" s="101">
        <f t="shared" si="192"/>
        <v>0</v>
      </c>
      <c r="BR174" s="76">
        <f t="shared" si="207"/>
        <v>0</v>
      </c>
      <c r="BS174" s="76">
        <f t="shared" si="185"/>
        <v>5439.3695833333331</v>
      </c>
      <c r="BT174" s="76">
        <f t="shared" si="186"/>
        <v>0</v>
      </c>
      <c r="BU174" s="76">
        <f t="shared" si="187"/>
        <v>1165.0525</v>
      </c>
      <c r="BV174" s="76">
        <f t="shared" si="188"/>
        <v>6604.4220833333329</v>
      </c>
      <c r="BW174" s="173">
        <f t="shared" si="189"/>
        <v>79253.065000000002</v>
      </c>
    </row>
    <row r="175" spans="1:76" s="2" customFormat="1" ht="14.25" customHeight="1" x14ac:dyDescent="0.3">
      <c r="A175" s="243">
        <v>3</v>
      </c>
      <c r="B175" s="141" t="s">
        <v>250</v>
      </c>
      <c r="C175" s="141" t="s">
        <v>246</v>
      </c>
      <c r="D175" s="142" t="s">
        <v>61</v>
      </c>
      <c r="E175" s="143" t="s">
        <v>253</v>
      </c>
      <c r="F175" s="86">
        <v>108</v>
      </c>
      <c r="G175" s="98">
        <v>44071</v>
      </c>
      <c r="H175" s="98">
        <v>45897</v>
      </c>
      <c r="I175" s="86" t="s">
        <v>471</v>
      </c>
      <c r="J175" s="70">
        <v>2</v>
      </c>
      <c r="K175" s="70" t="s">
        <v>68</v>
      </c>
      <c r="L175" s="74">
        <v>10.11</v>
      </c>
      <c r="M175" s="70">
        <v>4.8099999999999996</v>
      </c>
      <c r="N175" s="75">
        <v>17697</v>
      </c>
      <c r="O175" s="76">
        <f t="shared" si="211"/>
        <v>85122.569999999992</v>
      </c>
      <c r="P175" s="70"/>
      <c r="Q175" s="70"/>
      <c r="R175" s="70"/>
      <c r="S175" s="70"/>
      <c r="T175" s="70">
        <v>1</v>
      </c>
      <c r="U175" s="70"/>
      <c r="V175" s="70">
        <f t="shared" ref="V175:W238" si="219">SUM(P175+S175)</f>
        <v>0</v>
      </c>
      <c r="W175" s="70">
        <f t="shared" si="147"/>
        <v>1</v>
      </c>
      <c r="X175" s="70">
        <f t="shared" si="147"/>
        <v>0</v>
      </c>
      <c r="Y175" s="76">
        <f t="shared" si="174"/>
        <v>0</v>
      </c>
      <c r="Z175" s="76">
        <f t="shared" si="175"/>
        <v>0</v>
      </c>
      <c r="AA175" s="76">
        <f t="shared" si="176"/>
        <v>0</v>
      </c>
      <c r="AB175" s="76">
        <f t="shared" si="177"/>
        <v>0</v>
      </c>
      <c r="AC175" s="76">
        <f t="shared" si="178"/>
        <v>4729.0316666666658</v>
      </c>
      <c r="AD175" s="76">
        <f t="shared" si="179"/>
        <v>0</v>
      </c>
      <c r="AE175" s="76">
        <f t="shared" si="180"/>
        <v>4729.0316666666658</v>
      </c>
      <c r="AF175" s="76">
        <f t="shared" si="181"/>
        <v>1182.2579166666665</v>
      </c>
      <c r="AG175" s="76">
        <f t="shared" si="212"/>
        <v>591.12895833333323</v>
      </c>
      <c r="AH175" s="76">
        <f t="shared" si="200"/>
        <v>196.63333333333333</v>
      </c>
      <c r="AI175" s="76">
        <f t="shared" si="213"/>
        <v>6699.0518749999992</v>
      </c>
      <c r="AJ175" s="82"/>
      <c r="AK175" s="82"/>
      <c r="AL175" s="82"/>
      <c r="AM175" s="83"/>
      <c r="AN175" s="78">
        <f t="shared" si="202"/>
        <v>0</v>
      </c>
      <c r="AO175" s="83"/>
      <c r="AP175" s="78">
        <f t="shared" si="203"/>
        <v>0</v>
      </c>
      <c r="AQ175" s="78">
        <f t="shared" si="214"/>
        <v>0</v>
      </c>
      <c r="AR175" s="78">
        <f t="shared" si="163"/>
        <v>0</v>
      </c>
      <c r="AS175" s="83"/>
      <c r="AT175" s="78">
        <f t="shared" si="204"/>
        <v>0</v>
      </c>
      <c r="AU175" s="83"/>
      <c r="AV175" s="78">
        <f t="shared" si="205"/>
        <v>0</v>
      </c>
      <c r="AW175" s="77">
        <f t="shared" si="217"/>
        <v>0</v>
      </c>
      <c r="AX175" s="78">
        <f t="shared" si="217"/>
        <v>0</v>
      </c>
      <c r="AY175" s="77">
        <f t="shared" si="218"/>
        <v>0</v>
      </c>
      <c r="AZ175" s="78">
        <f t="shared" si="218"/>
        <v>0</v>
      </c>
      <c r="BA175" s="84"/>
      <c r="BB175" s="85"/>
      <c r="BC175" s="84"/>
      <c r="BD175" s="85"/>
      <c r="BE175" s="78">
        <f t="shared" si="206"/>
        <v>0</v>
      </c>
      <c r="BF175" s="70"/>
      <c r="BG175" s="70"/>
      <c r="BH175" s="70"/>
      <c r="BI175" s="76">
        <f t="shared" si="193"/>
        <v>0</v>
      </c>
      <c r="BJ175" s="76"/>
      <c r="BK175" s="76">
        <f t="shared" si="215"/>
        <v>0</v>
      </c>
      <c r="BL175" s="76"/>
      <c r="BM175" s="76">
        <f t="shared" si="216"/>
        <v>0</v>
      </c>
      <c r="BN175" s="76">
        <f t="shared" si="208"/>
        <v>1</v>
      </c>
      <c r="BO175" s="76">
        <f>(AE175+AF175)*30%</f>
        <v>1773.3868749999997</v>
      </c>
      <c r="BP175" s="76"/>
      <c r="BQ175" s="101">
        <f t="shared" si="192"/>
        <v>0</v>
      </c>
      <c r="BR175" s="76">
        <f t="shared" si="207"/>
        <v>1773.3868749999997</v>
      </c>
      <c r="BS175" s="76">
        <f t="shared" si="185"/>
        <v>5516.7939583333318</v>
      </c>
      <c r="BT175" s="76">
        <f t="shared" si="186"/>
        <v>0</v>
      </c>
      <c r="BU175" s="76">
        <f t="shared" si="187"/>
        <v>2955.6447916666662</v>
      </c>
      <c r="BV175" s="76">
        <f t="shared" si="188"/>
        <v>8472.4387499999993</v>
      </c>
      <c r="BW175" s="173">
        <f t="shared" si="189"/>
        <v>101669.26499999998</v>
      </c>
      <c r="BX175" s="2" t="s">
        <v>271</v>
      </c>
    </row>
    <row r="176" spans="1:76" s="3" customFormat="1" ht="14.25" customHeight="1" x14ac:dyDescent="0.3">
      <c r="A176" s="243">
        <v>4</v>
      </c>
      <c r="B176" s="108" t="s">
        <v>167</v>
      </c>
      <c r="C176" s="48" t="s">
        <v>408</v>
      </c>
      <c r="D176" s="43" t="s">
        <v>61</v>
      </c>
      <c r="E176" s="93" t="s">
        <v>95</v>
      </c>
      <c r="F176" s="97">
        <v>77</v>
      </c>
      <c r="G176" s="98">
        <v>43335</v>
      </c>
      <c r="H176" s="88">
        <v>45161</v>
      </c>
      <c r="I176" s="97" t="s">
        <v>182</v>
      </c>
      <c r="J176" s="43" t="s">
        <v>58</v>
      </c>
      <c r="K176" s="43" t="s">
        <v>64</v>
      </c>
      <c r="L176" s="89">
        <v>35</v>
      </c>
      <c r="M176" s="43">
        <v>5.41</v>
      </c>
      <c r="N176" s="75">
        <v>17697</v>
      </c>
      <c r="O176" s="76">
        <f t="shared" si="211"/>
        <v>95740.77</v>
      </c>
      <c r="P176" s="43"/>
      <c r="Q176" s="43"/>
      <c r="R176" s="43"/>
      <c r="S176" s="43"/>
      <c r="T176" s="43">
        <v>1</v>
      </c>
      <c r="U176" s="43"/>
      <c r="V176" s="70">
        <f t="shared" si="219"/>
        <v>0</v>
      </c>
      <c r="W176" s="70">
        <f t="shared" si="147"/>
        <v>1</v>
      </c>
      <c r="X176" s="70">
        <f t="shared" si="147"/>
        <v>0</v>
      </c>
      <c r="Y176" s="76">
        <f t="shared" si="174"/>
        <v>0</v>
      </c>
      <c r="Z176" s="76">
        <f t="shared" si="175"/>
        <v>0</v>
      </c>
      <c r="AA176" s="76">
        <f t="shared" si="176"/>
        <v>0</v>
      </c>
      <c r="AB176" s="76">
        <f t="shared" si="177"/>
        <v>0</v>
      </c>
      <c r="AC176" s="76">
        <f t="shared" si="178"/>
        <v>5318.9316666666673</v>
      </c>
      <c r="AD176" s="76">
        <f t="shared" si="179"/>
        <v>0</v>
      </c>
      <c r="AE176" s="76">
        <f t="shared" si="180"/>
        <v>5318.9316666666673</v>
      </c>
      <c r="AF176" s="76">
        <f t="shared" si="181"/>
        <v>1329.7329166666668</v>
      </c>
      <c r="AG176" s="76">
        <f t="shared" si="212"/>
        <v>664.86645833333341</v>
      </c>
      <c r="AH176" s="76">
        <f t="shared" si="200"/>
        <v>196.63333333333333</v>
      </c>
      <c r="AI176" s="76">
        <f t="shared" si="213"/>
        <v>7510.1643750000003</v>
      </c>
      <c r="AJ176" s="82"/>
      <c r="AK176" s="82"/>
      <c r="AL176" s="82"/>
      <c r="AM176" s="99"/>
      <c r="AN176" s="78">
        <f t="shared" si="202"/>
        <v>0</v>
      </c>
      <c r="AO176" s="99"/>
      <c r="AP176" s="78">
        <f t="shared" si="203"/>
        <v>0</v>
      </c>
      <c r="AQ176" s="78">
        <f t="shared" si="214"/>
        <v>0</v>
      </c>
      <c r="AR176" s="78">
        <f t="shared" si="163"/>
        <v>0</v>
      </c>
      <c r="AS176" s="99"/>
      <c r="AT176" s="78">
        <f t="shared" si="204"/>
        <v>0</v>
      </c>
      <c r="AU176" s="99"/>
      <c r="AV176" s="78">
        <f t="shared" si="205"/>
        <v>0</v>
      </c>
      <c r="AW176" s="77">
        <f t="shared" si="217"/>
        <v>0</v>
      </c>
      <c r="AX176" s="78">
        <f t="shared" si="217"/>
        <v>0</v>
      </c>
      <c r="AY176" s="77">
        <f t="shared" si="218"/>
        <v>0</v>
      </c>
      <c r="AZ176" s="78">
        <f t="shared" si="218"/>
        <v>0</v>
      </c>
      <c r="BA176" s="100"/>
      <c r="BB176" s="177"/>
      <c r="BC176" s="100"/>
      <c r="BD176" s="177"/>
      <c r="BE176" s="78">
        <f t="shared" si="206"/>
        <v>0</v>
      </c>
      <c r="BF176" s="43"/>
      <c r="BG176" s="43"/>
      <c r="BH176" s="43"/>
      <c r="BI176" s="76">
        <f t="shared" si="193"/>
        <v>0</v>
      </c>
      <c r="BJ176" s="76"/>
      <c r="BK176" s="76">
        <f t="shared" si="215"/>
        <v>0</v>
      </c>
      <c r="BL176" s="101"/>
      <c r="BM176" s="101">
        <f t="shared" si="216"/>
        <v>0</v>
      </c>
      <c r="BN176" s="76">
        <f t="shared" si="208"/>
        <v>1</v>
      </c>
      <c r="BO176" s="76">
        <f t="shared" si="195"/>
        <v>2659.4658333333336</v>
      </c>
      <c r="BP176" s="76"/>
      <c r="BQ176" s="101">
        <f t="shared" si="192"/>
        <v>0</v>
      </c>
      <c r="BR176" s="76">
        <f t="shared" si="207"/>
        <v>2659.4658333333336</v>
      </c>
      <c r="BS176" s="76">
        <f t="shared" si="185"/>
        <v>6180.4314583333344</v>
      </c>
      <c r="BT176" s="76">
        <f t="shared" si="186"/>
        <v>0</v>
      </c>
      <c r="BU176" s="76">
        <f t="shared" si="187"/>
        <v>3989.1987500000005</v>
      </c>
      <c r="BV176" s="76">
        <f t="shared" si="188"/>
        <v>10169.630208333334</v>
      </c>
      <c r="BW176" s="173">
        <f t="shared" si="189"/>
        <v>122035.5625</v>
      </c>
      <c r="BX176" s="3" t="s">
        <v>266</v>
      </c>
    </row>
    <row r="177" spans="1:76" s="2" customFormat="1" ht="14.25" customHeight="1" x14ac:dyDescent="0.3">
      <c r="A177" s="243">
        <v>5</v>
      </c>
      <c r="B177" s="48" t="s">
        <v>305</v>
      </c>
      <c r="C177" s="48" t="s">
        <v>409</v>
      </c>
      <c r="D177" s="43" t="s">
        <v>61</v>
      </c>
      <c r="E177" s="108" t="s">
        <v>306</v>
      </c>
      <c r="F177" s="48"/>
      <c r="G177" s="111"/>
      <c r="H177" s="111"/>
      <c r="I177" s="48"/>
      <c r="J177" s="43" t="s">
        <v>65</v>
      </c>
      <c r="K177" s="43" t="s">
        <v>62</v>
      </c>
      <c r="L177" s="89">
        <v>1</v>
      </c>
      <c r="M177" s="43">
        <v>4.1399999999999997</v>
      </c>
      <c r="N177" s="75">
        <v>17697</v>
      </c>
      <c r="O177" s="76">
        <f t="shared" si="211"/>
        <v>73265.579999999987</v>
      </c>
      <c r="P177" s="43"/>
      <c r="Q177" s="43"/>
      <c r="R177" s="43"/>
      <c r="S177" s="43"/>
      <c r="T177" s="43">
        <v>1</v>
      </c>
      <c r="U177" s="43"/>
      <c r="V177" s="70">
        <f t="shared" si="219"/>
        <v>0</v>
      </c>
      <c r="W177" s="70">
        <f t="shared" si="147"/>
        <v>1</v>
      </c>
      <c r="X177" s="70">
        <f t="shared" si="147"/>
        <v>0</v>
      </c>
      <c r="Y177" s="76">
        <f t="shared" si="174"/>
        <v>0</v>
      </c>
      <c r="Z177" s="76">
        <f t="shared" si="175"/>
        <v>0</v>
      </c>
      <c r="AA177" s="76">
        <f t="shared" si="176"/>
        <v>0</v>
      </c>
      <c r="AB177" s="76">
        <f t="shared" si="177"/>
        <v>0</v>
      </c>
      <c r="AC177" s="76">
        <f t="shared" si="178"/>
        <v>4070.3099999999995</v>
      </c>
      <c r="AD177" s="76">
        <f t="shared" si="179"/>
        <v>0</v>
      </c>
      <c r="AE177" s="76">
        <f t="shared" si="180"/>
        <v>4070.3099999999995</v>
      </c>
      <c r="AF177" s="76">
        <f t="shared" si="181"/>
        <v>1017.5774999999999</v>
      </c>
      <c r="AG177" s="76"/>
      <c r="AH177" s="76">
        <f t="shared" si="200"/>
        <v>196.63333333333333</v>
      </c>
      <c r="AI177" s="76">
        <f t="shared" si="213"/>
        <v>5284.5208333333321</v>
      </c>
      <c r="AJ177" s="82"/>
      <c r="AK177" s="82"/>
      <c r="AL177" s="82"/>
      <c r="AM177" s="99"/>
      <c r="AN177" s="78">
        <f t="shared" si="202"/>
        <v>0</v>
      </c>
      <c r="AO177" s="99"/>
      <c r="AP177" s="78">
        <f t="shared" si="203"/>
        <v>0</v>
      </c>
      <c r="AQ177" s="78"/>
      <c r="AR177" s="78">
        <f t="shared" si="163"/>
        <v>0</v>
      </c>
      <c r="AS177" s="99"/>
      <c r="AT177" s="78">
        <f t="shared" si="204"/>
        <v>0</v>
      </c>
      <c r="AU177" s="99"/>
      <c r="AV177" s="78">
        <f t="shared" si="205"/>
        <v>0</v>
      </c>
      <c r="AW177" s="77">
        <f t="shared" si="217"/>
        <v>0</v>
      </c>
      <c r="AX177" s="78">
        <f t="shared" si="217"/>
        <v>0</v>
      </c>
      <c r="AY177" s="77">
        <f t="shared" si="218"/>
        <v>0</v>
      </c>
      <c r="AZ177" s="78">
        <f t="shared" si="218"/>
        <v>0</v>
      </c>
      <c r="BA177" s="100"/>
      <c r="BB177" s="177"/>
      <c r="BC177" s="177"/>
      <c r="BD177" s="177"/>
      <c r="BE177" s="78">
        <f t="shared" si="206"/>
        <v>0</v>
      </c>
      <c r="BF177" s="43"/>
      <c r="BG177" s="43"/>
      <c r="BH177" s="43"/>
      <c r="BI177" s="76">
        <f t="shared" si="193"/>
        <v>0</v>
      </c>
      <c r="BJ177" s="76"/>
      <c r="BK177" s="76">
        <f t="shared" si="215"/>
        <v>0</v>
      </c>
      <c r="BL177" s="101"/>
      <c r="BM177" s="101"/>
      <c r="BN177" s="76"/>
      <c r="BO177" s="76"/>
      <c r="BP177" s="101"/>
      <c r="BQ177" s="101">
        <f t="shared" si="192"/>
        <v>0</v>
      </c>
      <c r="BR177" s="76">
        <f t="shared" si="207"/>
        <v>0</v>
      </c>
      <c r="BS177" s="76">
        <f t="shared" si="185"/>
        <v>4266.9433333333327</v>
      </c>
      <c r="BT177" s="76">
        <f t="shared" si="186"/>
        <v>0</v>
      </c>
      <c r="BU177" s="76">
        <f t="shared" si="187"/>
        <v>1017.5774999999999</v>
      </c>
      <c r="BV177" s="76">
        <f t="shared" si="188"/>
        <v>5284.5208333333321</v>
      </c>
      <c r="BW177" s="173">
        <f t="shared" si="189"/>
        <v>63414.249999999985</v>
      </c>
    </row>
    <row r="178" spans="1:76" s="3" customFormat="1" ht="14.25" customHeight="1" x14ac:dyDescent="0.3">
      <c r="A178" s="243">
        <v>6</v>
      </c>
      <c r="B178" s="48" t="s">
        <v>121</v>
      </c>
      <c r="C178" s="48" t="s">
        <v>410</v>
      </c>
      <c r="D178" s="43" t="s">
        <v>61</v>
      </c>
      <c r="E178" s="93" t="s">
        <v>123</v>
      </c>
      <c r="F178" s="86">
        <v>81</v>
      </c>
      <c r="G178" s="98">
        <v>43335</v>
      </c>
      <c r="H178" s="88">
        <v>45161</v>
      </c>
      <c r="I178" s="86" t="s">
        <v>192</v>
      </c>
      <c r="J178" s="43" t="s">
        <v>58</v>
      </c>
      <c r="K178" s="43" t="s">
        <v>64</v>
      </c>
      <c r="L178" s="89">
        <v>25.02</v>
      </c>
      <c r="M178" s="43">
        <v>5.41</v>
      </c>
      <c r="N178" s="108">
        <v>17697</v>
      </c>
      <c r="O178" s="76">
        <f t="shared" si="211"/>
        <v>95740.77</v>
      </c>
      <c r="P178" s="43"/>
      <c r="Q178" s="43"/>
      <c r="R178" s="43"/>
      <c r="S178" s="43"/>
      <c r="T178" s="43">
        <v>1</v>
      </c>
      <c r="U178" s="43"/>
      <c r="V178" s="70">
        <f t="shared" si="219"/>
        <v>0</v>
      </c>
      <c r="W178" s="70">
        <f t="shared" si="147"/>
        <v>1</v>
      </c>
      <c r="X178" s="70">
        <f t="shared" si="147"/>
        <v>0</v>
      </c>
      <c r="Y178" s="76">
        <f t="shared" si="174"/>
        <v>0</v>
      </c>
      <c r="Z178" s="76">
        <f t="shared" si="175"/>
        <v>0</v>
      </c>
      <c r="AA178" s="76">
        <f t="shared" si="176"/>
        <v>0</v>
      </c>
      <c r="AB178" s="76">
        <f t="shared" si="177"/>
        <v>0</v>
      </c>
      <c r="AC178" s="76">
        <f t="shared" si="178"/>
        <v>5318.9316666666673</v>
      </c>
      <c r="AD178" s="76">
        <f t="shared" si="179"/>
        <v>0</v>
      </c>
      <c r="AE178" s="76">
        <f t="shared" si="180"/>
        <v>5318.9316666666673</v>
      </c>
      <c r="AF178" s="76">
        <f t="shared" si="181"/>
        <v>1329.7329166666668</v>
      </c>
      <c r="AG178" s="101">
        <f>(AE178+AF178)*10%</f>
        <v>664.86645833333341</v>
      </c>
      <c r="AH178" s="76">
        <f t="shared" si="200"/>
        <v>196.63333333333333</v>
      </c>
      <c r="AI178" s="76">
        <f t="shared" si="213"/>
        <v>7510.1643750000003</v>
      </c>
      <c r="AJ178" s="100"/>
      <c r="AK178" s="100"/>
      <c r="AL178" s="100"/>
      <c r="AM178" s="99"/>
      <c r="AN178" s="78">
        <f t="shared" si="202"/>
        <v>0</v>
      </c>
      <c r="AO178" s="99"/>
      <c r="AP178" s="78">
        <f t="shared" si="203"/>
        <v>0</v>
      </c>
      <c r="AQ178" s="78">
        <f t="shared" ref="AQ178:AQ180" si="220">AM178+AO178</f>
        <v>0</v>
      </c>
      <c r="AR178" s="78">
        <f t="shared" si="163"/>
        <v>0</v>
      </c>
      <c r="AS178" s="99"/>
      <c r="AT178" s="78">
        <f t="shared" si="204"/>
        <v>0</v>
      </c>
      <c r="AU178" s="99"/>
      <c r="AV178" s="78">
        <f t="shared" si="205"/>
        <v>0</v>
      </c>
      <c r="AW178" s="77">
        <f t="shared" si="217"/>
        <v>0</v>
      </c>
      <c r="AX178" s="78">
        <f t="shared" si="217"/>
        <v>0</v>
      </c>
      <c r="AY178" s="77">
        <f t="shared" si="218"/>
        <v>0</v>
      </c>
      <c r="AZ178" s="78">
        <f t="shared" si="218"/>
        <v>0</v>
      </c>
      <c r="BA178" s="100"/>
      <c r="BB178" s="177"/>
      <c r="BC178" s="177"/>
      <c r="BD178" s="177"/>
      <c r="BE178" s="78">
        <f t="shared" si="206"/>
        <v>0</v>
      </c>
      <c r="BF178" s="43"/>
      <c r="BG178" s="43"/>
      <c r="BH178" s="43"/>
      <c r="BI178" s="76">
        <f t="shared" si="193"/>
        <v>0</v>
      </c>
      <c r="BJ178" s="76"/>
      <c r="BK178" s="101">
        <f t="shared" ref="BK178" si="221">(O178/18*BJ178)*30%</f>
        <v>0</v>
      </c>
      <c r="BL178" s="101"/>
      <c r="BM178" s="101">
        <f>(O178/18*BL178)*30%</f>
        <v>0</v>
      </c>
      <c r="BN178" s="76">
        <f t="shared" si="208"/>
        <v>1</v>
      </c>
      <c r="BO178" s="76">
        <f t="shared" si="195"/>
        <v>2659.4658333333336</v>
      </c>
      <c r="BP178" s="76"/>
      <c r="BQ178" s="101">
        <f t="shared" si="192"/>
        <v>0</v>
      </c>
      <c r="BR178" s="76">
        <f t="shared" si="207"/>
        <v>2659.4658333333336</v>
      </c>
      <c r="BS178" s="76">
        <f t="shared" si="185"/>
        <v>6180.4314583333344</v>
      </c>
      <c r="BT178" s="76">
        <f t="shared" si="186"/>
        <v>0</v>
      </c>
      <c r="BU178" s="76">
        <f t="shared" si="187"/>
        <v>3989.1987500000005</v>
      </c>
      <c r="BV178" s="76">
        <f t="shared" si="188"/>
        <v>10169.630208333334</v>
      </c>
      <c r="BW178" s="173">
        <f t="shared" si="189"/>
        <v>122035.5625</v>
      </c>
      <c r="BX178" s="3" t="s">
        <v>266</v>
      </c>
    </row>
    <row r="179" spans="1:76" s="2" customFormat="1" ht="14.25" customHeight="1" x14ac:dyDescent="0.3">
      <c r="A179" s="243">
        <v>7</v>
      </c>
      <c r="B179" s="48" t="s">
        <v>99</v>
      </c>
      <c r="C179" s="109" t="s">
        <v>411</v>
      </c>
      <c r="D179" s="110" t="s">
        <v>61</v>
      </c>
      <c r="E179" s="144" t="s">
        <v>342</v>
      </c>
      <c r="F179" s="86"/>
      <c r="G179" s="87"/>
      <c r="H179" s="104"/>
      <c r="I179" s="86"/>
      <c r="J179" s="43" t="s">
        <v>65</v>
      </c>
      <c r="K179" s="43" t="s">
        <v>62</v>
      </c>
      <c r="L179" s="89">
        <v>30.04</v>
      </c>
      <c r="M179" s="43">
        <v>4.7300000000000004</v>
      </c>
      <c r="N179" s="75">
        <v>17697</v>
      </c>
      <c r="O179" s="76">
        <f t="shared" si="211"/>
        <v>83706.810000000012</v>
      </c>
      <c r="P179" s="43"/>
      <c r="Q179" s="43"/>
      <c r="R179" s="43"/>
      <c r="S179" s="43"/>
      <c r="T179" s="43">
        <v>1</v>
      </c>
      <c r="U179" s="43"/>
      <c r="V179" s="70">
        <f t="shared" si="219"/>
        <v>0</v>
      </c>
      <c r="W179" s="70">
        <f t="shared" si="147"/>
        <v>1</v>
      </c>
      <c r="X179" s="70">
        <f t="shared" si="147"/>
        <v>0</v>
      </c>
      <c r="Y179" s="76">
        <f t="shared" si="174"/>
        <v>0</v>
      </c>
      <c r="Z179" s="76">
        <f t="shared" si="175"/>
        <v>0</v>
      </c>
      <c r="AA179" s="76">
        <f t="shared" si="176"/>
        <v>0</v>
      </c>
      <c r="AB179" s="76">
        <f t="shared" si="177"/>
        <v>0</v>
      </c>
      <c r="AC179" s="76">
        <f t="shared" si="178"/>
        <v>4650.378333333334</v>
      </c>
      <c r="AD179" s="76">
        <f t="shared" si="179"/>
        <v>0</v>
      </c>
      <c r="AE179" s="76">
        <f t="shared" si="180"/>
        <v>4650.378333333334</v>
      </c>
      <c r="AF179" s="76">
        <f t="shared" si="181"/>
        <v>1162.5945833333335</v>
      </c>
      <c r="AG179" s="101">
        <f t="shared" ref="AG179:AG180" si="222">(AE179+AF179)*10%</f>
        <v>581.29729166666675</v>
      </c>
      <c r="AH179" s="76">
        <f t="shared" si="200"/>
        <v>196.63333333333333</v>
      </c>
      <c r="AI179" s="76">
        <f t="shared" si="213"/>
        <v>6590.9035416666675</v>
      </c>
      <c r="AJ179" s="82"/>
      <c r="AK179" s="82"/>
      <c r="AL179" s="82"/>
      <c r="AM179" s="99"/>
      <c r="AN179" s="78">
        <f t="shared" si="202"/>
        <v>0</v>
      </c>
      <c r="AO179" s="99"/>
      <c r="AP179" s="78">
        <f t="shared" si="203"/>
        <v>0</v>
      </c>
      <c r="AQ179" s="78">
        <f t="shared" si="220"/>
        <v>0</v>
      </c>
      <c r="AR179" s="78">
        <f t="shared" si="163"/>
        <v>0</v>
      </c>
      <c r="AS179" s="99"/>
      <c r="AT179" s="78">
        <f t="shared" si="204"/>
        <v>0</v>
      </c>
      <c r="AU179" s="99"/>
      <c r="AV179" s="78">
        <f t="shared" si="205"/>
        <v>0</v>
      </c>
      <c r="AW179" s="77">
        <f t="shared" si="217"/>
        <v>0</v>
      </c>
      <c r="AX179" s="78">
        <f t="shared" si="217"/>
        <v>0</v>
      </c>
      <c r="AY179" s="77">
        <f t="shared" si="218"/>
        <v>0</v>
      </c>
      <c r="AZ179" s="78">
        <f t="shared" si="218"/>
        <v>0</v>
      </c>
      <c r="BA179" s="100"/>
      <c r="BB179" s="177"/>
      <c r="BC179" s="177"/>
      <c r="BD179" s="177"/>
      <c r="BE179" s="78">
        <f t="shared" si="206"/>
        <v>0</v>
      </c>
      <c r="BF179" s="43"/>
      <c r="BG179" s="43"/>
      <c r="BH179" s="43"/>
      <c r="BI179" s="76">
        <f t="shared" si="193"/>
        <v>0</v>
      </c>
      <c r="BJ179" s="76"/>
      <c r="BK179" s="76">
        <f t="shared" ref="BK179:BK180" si="223">(O179/18*BJ179)*1.25*30%</f>
        <v>0</v>
      </c>
      <c r="BL179" s="101"/>
      <c r="BM179" s="101">
        <f>(O179/18*BL179)*30%</f>
        <v>0</v>
      </c>
      <c r="BN179" s="76"/>
      <c r="BO179" s="76"/>
      <c r="BP179" s="101"/>
      <c r="BQ179" s="101">
        <f t="shared" si="192"/>
        <v>0</v>
      </c>
      <c r="BR179" s="76">
        <f t="shared" si="207"/>
        <v>0</v>
      </c>
      <c r="BS179" s="76">
        <f t="shared" si="185"/>
        <v>5428.308958333334</v>
      </c>
      <c r="BT179" s="76">
        <f t="shared" si="186"/>
        <v>0</v>
      </c>
      <c r="BU179" s="76">
        <f t="shared" si="187"/>
        <v>1162.5945833333335</v>
      </c>
      <c r="BV179" s="76">
        <f t="shared" si="188"/>
        <v>6590.9035416666675</v>
      </c>
      <c r="BW179" s="173">
        <f t="shared" si="189"/>
        <v>79090.842500000013</v>
      </c>
    </row>
    <row r="180" spans="1:76" s="3" customFormat="1" ht="14.25" customHeight="1" x14ac:dyDescent="0.3">
      <c r="A180" s="243">
        <v>8</v>
      </c>
      <c r="B180" s="48" t="s">
        <v>107</v>
      </c>
      <c r="C180" s="48" t="s">
        <v>412</v>
      </c>
      <c r="D180" s="43" t="s">
        <v>108</v>
      </c>
      <c r="E180" s="93" t="s">
        <v>109</v>
      </c>
      <c r="F180" s="86">
        <v>74</v>
      </c>
      <c r="G180" s="87">
        <v>43207</v>
      </c>
      <c r="H180" s="104" t="s">
        <v>272</v>
      </c>
      <c r="I180" s="86" t="s">
        <v>190</v>
      </c>
      <c r="J180" s="43" t="s">
        <v>58</v>
      </c>
      <c r="K180" s="43" t="s">
        <v>116</v>
      </c>
      <c r="L180" s="89">
        <v>37</v>
      </c>
      <c r="M180" s="43">
        <v>4.5199999999999996</v>
      </c>
      <c r="N180" s="75">
        <v>17697</v>
      </c>
      <c r="O180" s="76">
        <f t="shared" si="211"/>
        <v>79990.439999999988</v>
      </c>
      <c r="P180" s="43"/>
      <c r="Q180" s="43"/>
      <c r="R180" s="43"/>
      <c r="S180" s="43"/>
      <c r="T180" s="43">
        <v>1</v>
      </c>
      <c r="U180" s="43"/>
      <c r="V180" s="70">
        <f t="shared" si="219"/>
        <v>0</v>
      </c>
      <c r="W180" s="70">
        <f t="shared" si="147"/>
        <v>1</v>
      </c>
      <c r="X180" s="70">
        <f t="shared" si="147"/>
        <v>0</v>
      </c>
      <c r="Y180" s="76">
        <f t="shared" si="174"/>
        <v>0</v>
      </c>
      <c r="Z180" s="76">
        <f t="shared" si="175"/>
        <v>0</v>
      </c>
      <c r="AA180" s="76">
        <f t="shared" si="176"/>
        <v>0</v>
      </c>
      <c r="AB180" s="76">
        <f t="shared" si="177"/>
        <v>0</v>
      </c>
      <c r="AC180" s="76">
        <f t="shared" si="178"/>
        <v>4443.913333333333</v>
      </c>
      <c r="AD180" s="76">
        <f t="shared" si="179"/>
        <v>0</v>
      </c>
      <c r="AE180" s="76">
        <f t="shared" si="180"/>
        <v>4443.913333333333</v>
      </c>
      <c r="AF180" s="76">
        <f t="shared" si="181"/>
        <v>1110.9783333333332</v>
      </c>
      <c r="AG180" s="101">
        <f t="shared" si="222"/>
        <v>555.48916666666662</v>
      </c>
      <c r="AH180" s="76">
        <f t="shared" si="200"/>
        <v>196.63333333333333</v>
      </c>
      <c r="AI180" s="76">
        <f t="shared" si="213"/>
        <v>6307.0141666666659</v>
      </c>
      <c r="AJ180" s="82"/>
      <c r="AK180" s="82"/>
      <c r="AL180" s="82"/>
      <c r="AM180" s="99"/>
      <c r="AN180" s="78">
        <f t="shared" si="202"/>
        <v>0</v>
      </c>
      <c r="AO180" s="99"/>
      <c r="AP180" s="78">
        <f t="shared" si="203"/>
        <v>0</v>
      </c>
      <c r="AQ180" s="78">
        <f t="shared" si="220"/>
        <v>0</v>
      </c>
      <c r="AR180" s="78">
        <f t="shared" si="163"/>
        <v>0</v>
      </c>
      <c r="AS180" s="99"/>
      <c r="AT180" s="78">
        <f t="shared" si="204"/>
        <v>0</v>
      </c>
      <c r="AU180" s="99"/>
      <c r="AV180" s="78">
        <f t="shared" si="205"/>
        <v>0</v>
      </c>
      <c r="AW180" s="77">
        <f t="shared" si="217"/>
        <v>0</v>
      </c>
      <c r="AX180" s="78">
        <f t="shared" si="217"/>
        <v>0</v>
      </c>
      <c r="AY180" s="77">
        <f t="shared" si="218"/>
        <v>0</v>
      </c>
      <c r="AZ180" s="78">
        <f t="shared" si="218"/>
        <v>0</v>
      </c>
      <c r="BA180" s="100"/>
      <c r="BB180" s="177"/>
      <c r="BC180" s="177"/>
      <c r="BD180" s="177"/>
      <c r="BE180" s="78">
        <f t="shared" si="206"/>
        <v>0</v>
      </c>
      <c r="BF180" s="43"/>
      <c r="BG180" s="43"/>
      <c r="BH180" s="43"/>
      <c r="BI180" s="76">
        <f t="shared" si="193"/>
        <v>0</v>
      </c>
      <c r="BJ180" s="76"/>
      <c r="BK180" s="76">
        <f t="shared" si="223"/>
        <v>0</v>
      </c>
      <c r="BL180" s="101"/>
      <c r="BM180" s="101">
        <f>(O180/18*BL180)*30%</f>
        <v>0</v>
      </c>
      <c r="BN180" s="76">
        <f t="shared" si="208"/>
        <v>1</v>
      </c>
      <c r="BO180" s="76">
        <f t="shared" si="195"/>
        <v>2221.9566666666665</v>
      </c>
      <c r="BP180" s="76"/>
      <c r="BQ180" s="101">
        <f t="shared" si="192"/>
        <v>0</v>
      </c>
      <c r="BR180" s="76">
        <f t="shared" si="207"/>
        <v>2221.9566666666665</v>
      </c>
      <c r="BS180" s="76">
        <f t="shared" si="185"/>
        <v>5196.0358333333324</v>
      </c>
      <c r="BT180" s="76">
        <f t="shared" si="186"/>
        <v>0</v>
      </c>
      <c r="BU180" s="76">
        <f t="shared" si="187"/>
        <v>3332.9349999999995</v>
      </c>
      <c r="BV180" s="76">
        <f t="shared" si="188"/>
        <v>8528.9708333333328</v>
      </c>
      <c r="BW180" s="173">
        <f t="shared" si="189"/>
        <v>102347.65</v>
      </c>
      <c r="BX180" s="3" t="s">
        <v>266</v>
      </c>
    </row>
    <row r="181" spans="1:76" s="2" customFormat="1" ht="14.25" customHeight="1" x14ac:dyDescent="0.3">
      <c r="A181" s="243">
        <v>9</v>
      </c>
      <c r="B181" s="48" t="s">
        <v>223</v>
      </c>
      <c r="C181" s="48" t="s">
        <v>269</v>
      </c>
      <c r="D181" s="43" t="s">
        <v>178</v>
      </c>
      <c r="E181" s="93" t="s">
        <v>225</v>
      </c>
      <c r="F181" s="97"/>
      <c r="G181" s="98"/>
      <c r="H181" s="98"/>
      <c r="I181" s="97"/>
      <c r="J181" s="43" t="s">
        <v>65</v>
      </c>
      <c r="K181" s="43" t="s">
        <v>62</v>
      </c>
      <c r="L181" s="89">
        <v>14.09</v>
      </c>
      <c r="M181" s="89">
        <v>4.49</v>
      </c>
      <c r="N181" s="108">
        <v>17697</v>
      </c>
      <c r="O181" s="76">
        <f t="shared" si="211"/>
        <v>79459.53</v>
      </c>
      <c r="P181" s="43"/>
      <c r="Q181" s="43"/>
      <c r="R181" s="43"/>
      <c r="S181" s="43"/>
      <c r="T181" s="43">
        <v>1</v>
      </c>
      <c r="U181" s="43"/>
      <c r="V181" s="70">
        <f t="shared" si="219"/>
        <v>0</v>
      </c>
      <c r="W181" s="70">
        <f t="shared" ref="W181:X229" si="224">SUM(Q181+T181)</f>
        <v>1</v>
      </c>
      <c r="X181" s="70">
        <f t="shared" si="224"/>
        <v>0</v>
      </c>
      <c r="Y181" s="76">
        <f t="shared" si="174"/>
        <v>0</v>
      </c>
      <c r="Z181" s="76">
        <f t="shared" si="175"/>
        <v>0</v>
      </c>
      <c r="AA181" s="76">
        <f t="shared" si="176"/>
        <v>0</v>
      </c>
      <c r="AB181" s="76">
        <f t="shared" si="177"/>
        <v>0</v>
      </c>
      <c r="AC181" s="76">
        <f t="shared" si="178"/>
        <v>4414.4183333333331</v>
      </c>
      <c r="AD181" s="76">
        <f t="shared" si="179"/>
        <v>0</v>
      </c>
      <c r="AE181" s="76">
        <f t="shared" si="180"/>
        <v>4414.4183333333331</v>
      </c>
      <c r="AF181" s="76">
        <f t="shared" si="181"/>
        <v>1103.6045833333333</v>
      </c>
      <c r="AG181" s="101"/>
      <c r="AH181" s="76">
        <f t="shared" si="200"/>
        <v>196.63333333333333</v>
      </c>
      <c r="AI181" s="76">
        <f t="shared" si="213"/>
        <v>5714.65625</v>
      </c>
      <c r="AJ181" s="100"/>
      <c r="AK181" s="100"/>
      <c r="AL181" s="100"/>
      <c r="AM181" s="100"/>
      <c r="AN181" s="78">
        <f t="shared" si="202"/>
        <v>0</v>
      </c>
      <c r="AO181" s="99"/>
      <c r="AP181" s="78">
        <f t="shared" si="203"/>
        <v>0</v>
      </c>
      <c r="AQ181" s="78"/>
      <c r="AR181" s="78">
        <f t="shared" si="163"/>
        <v>0</v>
      </c>
      <c r="AS181" s="99"/>
      <c r="AT181" s="78">
        <f t="shared" si="204"/>
        <v>0</v>
      </c>
      <c r="AU181" s="99"/>
      <c r="AV181" s="78">
        <f t="shared" si="205"/>
        <v>0</v>
      </c>
      <c r="AW181" s="77">
        <f t="shared" si="217"/>
        <v>0</v>
      </c>
      <c r="AX181" s="78">
        <f t="shared" si="217"/>
        <v>0</v>
      </c>
      <c r="AY181" s="77">
        <f t="shared" si="218"/>
        <v>0</v>
      </c>
      <c r="AZ181" s="78">
        <f t="shared" si="218"/>
        <v>0</v>
      </c>
      <c r="BA181" s="100"/>
      <c r="BB181" s="177"/>
      <c r="BC181" s="177"/>
      <c r="BD181" s="177"/>
      <c r="BE181" s="78">
        <f t="shared" si="206"/>
        <v>0</v>
      </c>
      <c r="BF181" s="43"/>
      <c r="BG181" s="43"/>
      <c r="BH181" s="43"/>
      <c r="BI181" s="76">
        <f t="shared" si="193"/>
        <v>0</v>
      </c>
      <c r="BJ181" s="76"/>
      <c r="BK181" s="101">
        <f t="shared" ref="BK181:BK185" si="225">(O181/18*BJ181)*30%</f>
        <v>0</v>
      </c>
      <c r="BL181" s="101"/>
      <c r="BM181" s="101">
        <f>(O181/18*BL181)*30%</f>
        <v>0</v>
      </c>
      <c r="BN181" s="76"/>
      <c r="BO181" s="76"/>
      <c r="BP181" s="101"/>
      <c r="BQ181" s="101">
        <f t="shared" si="192"/>
        <v>0</v>
      </c>
      <c r="BR181" s="76">
        <f t="shared" si="207"/>
        <v>0</v>
      </c>
      <c r="BS181" s="76">
        <f t="shared" si="185"/>
        <v>4611.0516666666663</v>
      </c>
      <c r="BT181" s="76">
        <f t="shared" si="186"/>
        <v>0</v>
      </c>
      <c r="BU181" s="76">
        <f t="shared" si="187"/>
        <v>1103.6045833333333</v>
      </c>
      <c r="BV181" s="76">
        <f t="shared" si="188"/>
        <v>5714.65625</v>
      </c>
      <c r="BW181" s="173">
        <f t="shared" si="189"/>
        <v>68575.875</v>
      </c>
    </row>
    <row r="182" spans="1:76" s="2" customFormat="1" ht="14.25" customHeight="1" x14ac:dyDescent="0.3">
      <c r="A182" s="243">
        <v>10</v>
      </c>
      <c r="B182" s="48" t="s">
        <v>414</v>
      </c>
      <c r="C182" s="48" t="s">
        <v>415</v>
      </c>
      <c r="D182" s="43" t="s">
        <v>61</v>
      </c>
      <c r="E182" s="43" t="s">
        <v>436</v>
      </c>
      <c r="F182" s="97"/>
      <c r="G182" s="98"/>
      <c r="H182" s="98"/>
      <c r="I182" s="97"/>
      <c r="J182" s="43" t="s">
        <v>453</v>
      </c>
      <c r="K182" s="43" t="s">
        <v>64</v>
      </c>
      <c r="L182" s="89">
        <v>29.03</v>
      </c>
      <c r="M182" s="89">
        <v>5.41</v>
      </c>
      <c r="N182" s="108">
        <v>17697</v>
      </c>
      <c r="O182" s="76">
        <f t="shared" si="211"/>
        <v>95740.77</v>
      </c>
      <c r="P182" s="43"/>
      <c r="Q182" s="43"/>
      <c r="R182" s="43"/>
      <c r="S182" s="43"/>
      <c r="T182" s="43">
        <v>2</v>
      </c>
      <c r="U182" s="43"/>
      <c r="V182" s="70">
        <f t="shared" si="219"/>
        <v>0</v>
      </c>
      <c r="W182" s="70">
        <f t="shared" si="224"/>
        <v>2</v>
      </c>
      <c r="X182" s="70">
        <f t="shared" si="224"/>
        <v>0</v>
      </c>
      <c r="Y182" s="76">
        <f t="shared" si="174"/>
        <v>0</v>
      </c>
      <c r="Z182" s="76">
        <f t="shared" si="175"/>
        <v>0</v>
      </c>
      <c r="AA182" s="76">
        <f t="shared" si="176"/>
        <v>0</v>
      </c>
      <c r="AB182" s="76">
        <f t="shared" si="177"/>
        <v>0</v>
      </c>
      <c r="AC182" s="76">
        <f t="shared" si="178"/>
        <v>10637.863333333335</v>
      </c>
      <c r="AD182" s="76">
        <f t="shared" si="179"/>
        <v>0</v>
      </c>
      <c r="AE182" s="76">
        <f t="shared" si="180"/>
        <v>10637.863333333335</v>
      </c>
      <c r="AF182" s="76">
        <f t="shared" si="181"/>
        <v>2659.4658333333336</v>
      </c>
      <c r="AG182" s="101"/>
      <c r="AH182" s="76">
        <f t="shared" si="200"/>
        <v>393.26666666666665</v>
      </c>
      <c r="AI182" s="76">
        <f t="shared" si="213"/>
        <v>13690.595833333335</v>
      </c>
      <c r="AJ182" s="100"/>
      <c r="AK182" s="100"/>
      <c r="AL182" s="100"/>
      <c r="AM182" s="100"/>
      <c r="AN182" s="78">
        <f t="shared" si="202"/>
        <v>0</v>
      </c>
      <c r="AO182" s="99"/>
      <c r="AP182" s="78">
        <f t="shared" si="203"/>
        <v>0</v>
      </c>
      <c r="AQ182" s="78"/>
      <c r="AR182" s="78">
        <f t="shared" si="163"/>
        <v>0</v>
      </c>
      <c r="AS182" s="99"/>
      <c r="AT182" s="78">
        <f t="shared" si="204"/>
        <v>0</v>
      </c>
      <c r="AU182" s="99"/>
      <c r="AV182" s="78">
        <f t="shared" si="205"/>
        <v>0</v>
      </c>
      <c r="AW182" s="77">
        <f t="shared" si="217"/>
        <v>0</v>
      </c>
      <c r="AX182" s="78">
        <f t="shared" si="217"/>
        <v>0</v>
      </c>
      <c r="AY182" s="77">
        <f t="shared" si="218"/>
        <v>0</v>
      </c>
      <c r="AZ182" s="78">
        <f t="shared" si="218"/>
        <v>0</v>
      </c>
      <c r="BA182" s="100"/>
      <c r="BB182" s="177"/>
      <c r="BC182" s="177"/>
      <c r="BD182" s="177"/>
      <c r="BE182" s="78">
        <f t="shared" si="206"/>
        <v>0</v>
      </c>
      <c r="BF182" s="43"/>
      <c r="BG182" s="43"/>
      <c r="BH182" s="43"/>
      <c r="BI182" s="76">
        <f t="shared" si="193"/>
        <v>0</v>
      </c>
      <c r="BJ182" s="76"/>
      <c r="BK182" s="101"/>
      <c r="BL182" s="101"/>
      <c r="BM182" s="101"/>
      <c r="BN182" s="76"/>
      <c r="BO182" s="76"/>
      <c r="BP182" s="101"/>
      <c r="BQ182" s="101">
        <f t="shared" si="192"/>
        <v>0</v>
      </c>
      <c r="BR182" s="76">
        <f t="shared" si="207"/>
        <v>0</v>
      </c>
      <c r="BS182" s="76">
        <f t="shared" si="185"/>
        <v>11031.130000000001</v>
      </c>
      <c r="BT182" s="76">
        <f t="shared" si="186"/>
        <v>0</v>
      </c>
      <c r="BU182" s="76">
        <f t="shared" si="187"/>
        <v>2659.4658333333336</v>
      </c>
      <c r="BV182" s="76">
        <f t="shared" si="188"/>
        <v>13690.595833333335</v>
      </c>
      <c r="BW182" s="173">
        <f t="shared" si="189"/>
        <v>164287.15000000002</v>
      </c>
    </row>
    <row r="183" spans="1:76" s="2" customFormat="1" ht="14.25" customHeight="1" x14ac:dyDescent="0.3">
      <c r="A183" s="243">
        <v>11</v>
      </c>
      <c r="B183" s="48" t="s">
        <v>177</v>
      </c>
      <c r="C183" s="48" t="s">
        <v>329</v>
      </c>
      <c r="D183" s="48" t="s">
        <v>61</v>
      </c>
      <c r="E183" s="48" t="s">
        <v>234</v>
      </c>
      <c r="F183" s="48"/>
      <c r="G183" s="111"/>
      <c r="H183" s="111"/>
      <c r="I183" s="48"/>
      <c r="J183" s="43" t="s">
        <v>65</v>
      </c>
      <c r="K183" s="43" t="s">
        <v>62</v>
      </c>
      <c r="L183" s="89">
        <v>5.0999999999999996</v>
      </c>
      <c r="M183" s="43">
        <v>4.2699999999999996</v>
      </c>
      <c r="N183" s="108">
        <v>17697</v>
      </c>
      <c r="O183" s="76">
        <f t="shared" si="211"/>
        <v>75566.189999999988</v>
      </c>
      <c r="P183" s="43"/>
      <c r="Q183" s="43"/>
      <c r="R183" s="43"/>
      <c r="S183" s="43"/>
      <c r="T183" s="43">
        <v>2</v>
      </c>
      <c r="U183" s="43"/>
      <c r="V183" s="70">
        <f t="shared" si="219"/>
        <v>0</v>
      </c>
      <c r="W183" s="70">
        <f t="shared" si="224"/>
        <v>2</v>
      </c>
      <c r="X183" s="70">
        <f t="shared" si="224"/>
        <v>0</v>
      </c>
      <c r="Y183" s="76">
        <f t="shared" si="174"/>
        <v>0</v>
      </c>
      <c r="Z183" s="76">
        <f t="shared" si="175"/>
        <v>0</v>
      </c>
      <c r="AA183" s="76">
        <f t="shared" si="176"/>
        <v>0</v>
      </c>
      <c r="AB183" s="76">
        <f t="shared" si="177"/>
        <v>0</v>
      </c>
      <c r="AC183" s="76">
        <f t="shared" si="178"/>
        <v>8396.243333333332</v>
      </c>
      <c r="AD183" s="76">
        <f t="shared" si="179"/>
        <v>0</v>
      </c>
      <c r="AE183" s="76">
        <f t="shared" si="180"/>
        <v>8396.243333333332</v>
      </c>
      <c r="AF183" s="76">
        <f t="shared" si="181"/>
        <v>2099.060833333333</v>
      </c>
      <c r="AG183" s="101"/>
      <c r="AH183" s="76">
        <f t="shared" si="200"/>
        <v>393.26666666666665</v>
      </c>
      <c r="AI183" s="76">
        <f t="shared" si="213"/>
        <v>10888.570833333331</v>
      </c>
      <c r="AJ183" s="100"/>
      <c r="AK183" s="100"/>
      <c r="AL183" s="100"/>
      <c r="AM183" s="100"/>
      <c r="AN183" s="78">
        <f t="shared" si="202"/>
        <v>0</v>
      </c>
      <c r="AO183" s="100"/>
      <c r="AP183" s="78">
        <f t="shared" si="203"/>
        <v>0</v>
      </c>
      <c r="AQ183" s="78"/>
      <c r="AR183" s="78">
        <f t="shared" si="163"/>
        <v>0</v>
      </c>
      <c r="AS183" s="100"/>
      <c r="AT183" s="78">
        <f t="shared" si="204"/>
        <v>0</v>
      </c>
      <c r="AU183" s="100"/>
      <c r="AV183" s="78">
        <f t="shared" si="205"/>
        <v>0</v>
      </c>
      <c r="AW183" s="77">
        <f t="shared" si="217"/>
        <v>0</v>
      </c>
      <c r="AX183" s="78">
        <f t="shared" si="217"/>
        <v>0</v>
      </c>
      <c r="AY183" s="77">
        <f t="shared" si="218"/>
        <v>0</v>
      </c>
      <c r="AZ183" s="78">
        <f t="shared" si="218"/>
        <v>0</v>
      </c>
      <c r="BA183" s="100"/>
      <c r="BB183" s="100"/>
      <c r="BC183" s="100"/>
      <c r="BD183" s="100"/>
      <c r="BE183" s="78">
        <f t="shared" si="206"/>
        <v>0</v>
      </c>
      <c r="BF183" s="43"/>
      <c r="BG183" s="43"/>
      <c r="BH183" s="43"/>
      <c r="BI183" s="76">
        <f t="shared" si="193"/>
        <v>0</v>
      </c>
      <c r="BJ183" s="76"/>
      <c r="BK183" s="101">
        <f t="shared" si="225"/>
        <v>0</v>
      </c>
      <c r="BL183" s="101"/>
      <c r="BM183" s="101">
        <f>(O183/18*BL183)*30%</f>
        <v>0</v>
      </c>
      <c r="BN183" s="76"/>
      <c r="BO183" s="76"/>
      <c r="BP183" s="101"/>
      <c r="BQ183" s="101">
        <f t="shared" si="192"/>
        <v>0</v>
      </c>
      <c r="BR183" s="76">
        <f t="shared" si="207"/>
        <v>0</v>
      </c>
      <c r="BS183" s="76">
        <f t="shared" si="185"/>
        <v>8789.5099999999984</v>
      </c>
      <c r="BT183" s="76">
        <f t="shared" si="186"/>
        <v>0</v>
      </c>
      <c r="BU183" s="76">
        <f t="shared" si="187"/>
        <v>2099.060833333333</v>
      </c>
      <c r="BV183" s="76">
        <f t="shared" si="188"/>
        <v>10888.570833333331</v>
      </c>
      <c r="BW183" s="173">
        <f t="shared" si="189"/>
        <v>130662.84999999998</v>
      </c>
    </row>
    <row r="184" spans="1:76" s="2" customFormat="1" ht="14.25" customHeight="1" x14ac:dyDescent="0.3">
      <c r="A184" s="243">
        <v>12</v>
      </c>
      <c r="B184" s="48" t="s">
        <v>177</v>
      </c>
      <c r="C184" s="48" t="s">
        <v>418</v>
      </c>
      <c r="D184" s="48" t="s">
        <v>61</v>
      </c>
      <c r="E184" s="48" t="s">
        <v>234</v>
      </c>
      <c r="F184" s="48"/>
      <c r="G184" s="111"/>
      <c r="H184" s="111"/>
      <c r="I184" s="48"/>
      <c r="J184" s="43" t="s">
        <v>65</v>
      </c>
      <c r="K184" s="43" t="s">
        <v>62</v>
      </c>
      <c r="L184" s="89">
        <v>5.0999999999999996</v>
      </c>
      <c r="M184" s="43">
        <v>4.2699999999999996</v>
      </c>
      <c r="N184" s="108">
        <v>17697</v>
      </c>
      <c r="O184" s="76">
        <f t="shared" si="211"/>
        <v>75566.189999999988</v>
      </c>
      <c r="P184" s="43"/>
      <c r="Q184" s="43"/>
      <c r="R184" s="43"/>
      <c r="S184" s="43"/>
      <c r="T184" s="43">
        <v>1</v>
      </c>
      <c r="U184" s="43"/>
      <c r="V184" s="70">
        <f t="shared" si="219"/>
        <v>0</v>
      </c>
      <c r="W184" s="70">
        <f t="shared" si="224"/>
        <v>1</v>
      </c>
      <c r="X184" s="70">
        <f t="shared" si="224"/>
        <v>0</v>
      </c>
      <c r="Y184" s="76">
        <f t="shared" si="174"/>
        <v>0</v>
      </c>
      <c r="Z184" s="76">
        <f t="shared" si="175"/>
        <v>0</v>
      </c>
      <c r="AA184" s="76">
        <f t="shared" si="176"/>
        <v>0</v>
      </c>
      <c r="AB184" s="76">
        <f t="shared" si="177"/>
        <v>0</v>
      </c>
      <c r="AC184" s="76">
        <f t="shared" si="178"/>
        <v>4198.121666666666</v>
      </c>
      <c r="AD184" s="76">
        <f t="shared" si="179"/>
        <v>0</v>
      </c>
      <c r="AE184" s="76">
        <f t="shared" si="180"/>
        <v>4198.121666666666</v>
      </c>
      <c r="AF184" s="76">
        <f t="shared" si="181"/>
        <v>1049.5304166666665</v>
      </c>
      <c r="AG184" s="101"/>
      <c r="AH184" s="76">
        <f t="shared" si="200"/>
        <v>196.63333333333333</v>
      </c>
      <c r="AI184" s="76">
        <f t="shared" si="213"/>
        <v>5444.2854166666657</v>
      </c>
      <c r="AJ184" s="100"/>
      <c r="AK184" s="100"/>
      <c r="AL184" s="100"/>
      <c r="AM184" s="100"/>
      <c r="AN184" s="78">
        <f t="shared" si="202"/>
        <v>0</v>
      </c>
      <c r="AO184" s="100"/>
      <c r="AP184" s="78">
        <f t="shared" si="203"/>
        <v>0</v>
      </c>
      <c r="AQ184" s="78"/>
      <c r="AR184" s="78">
        <f t="shared" si="163"/>
        <v>0</v>
      </c>
      <c r="AS184" s="100"/>
      <c r="AT184" s="78">
        <f t="shared" si="204"/>
        <v>0</v>
      </c>
      <c r="AU184" s="100"/>
      <c r="AV184" s="78">
        <f t="shared" si="205"/>
        <v>0</v>
      </c>
      <c r="AW184" s="77">
        <f t="shared" si="217"/>
        <v>0</v>
      </c>
      <c r="AX184" s="78">
        <f t="shared" si="217"/>
        <v>0</v>
      </c>
      <c r="AY184" s="77">
        <f t="shared" si="218"/>
        <v>0</v>
      </c>
      <c r="AZ184" s="78">
        <f t="shared" si="218"/>
        <v>0</v>
      </c>
      <c r="BA184" s="100"/>
      <c r="BB184" s="100"/>
      <c r="BC184" s="100"/>
      <c r="BD184" s="100"/>
      <c r="BE184" s="78">
        <f t="shared" si="206"/>
        <v>0</v>
      </c>
      <c r="BF184" s="43"/>
      <c r="BG184" s="43"/>
      <c r="BH184" s="43"/>
      <c r="BI184" s="76">
        <f t="shared" si="193"/>
        <v>0</v>
      </c>
      <c r="BJ184" s="76"/>
      <c r="BK184" s="101">
        <f t="shared" si="225"/>
        <v>0</v>
      </c>
      <c r="BL184" s="101"/>
      <c r="BM184" s="101">
        <f>(O184/18*BL184)*30%</f>
        <v>0</v>
      </c>
      <c r="BN184" s="76"/>
      <c r="BO184" s="76"/>
      <c r="BP184" s="101"/>
      <c r="BQ184" s="101">
        <f t="shared" si="192"/>
        <v>0</v>
      </c>
      <c r="BR184" s="76">
        <f t="shared" si="207"/>
        <v>0</v>
      </c>
      <c r="BS184" s="76">
        <f t="shared" si="185"/>
        <v>4394.7549999999992</v>
      </c>
      <c r="BT184" s="76">
        <f t="shared" si="186"/>
        <v>0</v>
      </c>
      <c r="BU184" s="76">
        <f t="shared" si="187"/>
        <v>1049.5304166666665</v>
      </c>
      <c r="BV184" s="76">
        <f t="shared" si="188"/>
        <v>5444.2854166666657</v>
      </c>
      <c r="BW184" s="173">
        <f t="shared" si="189"/>
        <v>65331.424999999988</v>
      </c>
    </row>
    <row r="185" spans="1:76" s="1" customFormat="1" ht="14.25" customHeight="1" x14ac:dyDescent="0.3">
      <c r="A185" s="243">
        <v>13</v>
      </c>
      <c r="B185" s="94" t="s">
        <v>180</v>
      </c>
      <c r="C185" s="94" t="s">
        <v>237</v>
      </c>
      <c r="D185" s="95" t="s">
        <v>61</v>
      </c>
      <c r="E185" s="96" t="s">
        <v>216</v>
      </c>
      <c r="F185" s="97"/>
      <c r="G185" s="98"/>
      <c r="H185" s="98"/>
      <c r="I185" s="97"/>
      <c r="J185" s="43" t="s">
        <v>65</v>
      </c>
      <c r="K185" s="43" t="s">
        <v>62</v>
      </c>
      <c r="L185" s="89">
        <v>5.0199999999999996</v>
      </c>
      <c r="M185" s="89">
        <v>4.2699999999999996</v>
      </c>
      <c r="N185" s="108">
        <v>17697</v>
      </c>
      <c r="O185" s="76">
        <f t="shared" si="211"/>
        <v>75566.189999999988</v>
      </c>
      <c r="P185" s="43"/>
      <c r="Q185" s="43"/>
      <c r="R185" s="43"/>
      <c r="S185" s="43"/>
      <c r="T185" s="43">
        <v>1</v>
      </c>
      <c r="U185" s="43"/>
      <c r="V185" s="70">
        <f t="shared" si="219"/>
        <v>0</v>
      </c>
      <c r="W185" s="70">
        <f t="shared" si="224"/>
        <v>1</v>
      </c>
      <c r="X185" s="70">
        <f t="shared" si="224"/>
        <v>0</v>
      </c>
      <c r="Y185" s="76">
        <f t="shared" si="174"/>
        <v>0</v>
      </c>
      <c r="Z185" s="76">
        <f t="shared" si="175"/>
        <v>0</v>
      </c>
      <c r="AA185" s="76">
        <f t="shared" si="176"/>
        <v>0</v>
      </c>
      <c r="AB185" s="76">
        <f t="shared" si="177"/>
        <v>0</v>
      </c>
      <c r="AC185" s="76">
        <f t="shared" si="178"/>
        <v>4198.121666666666</v>
      </c>
      <c r="AD185" s="76">
        <f t="shared" si="179"/>
        <v>0</v>
      </c>
      <c r="AE185" s="76">
        <f t="shared" si="180"/>
        <v>4198.121666666666</v>
      </c>
      <c r="AF185" s="76">
        <f t="shared" si="181"/>
        <v>1049.5304166666665</v>
      </c>
      <c r="AG185" s="101"/>
      <c r="AH185" s="76">
        <f t="shared" si="200"/>
        <v>196.63333333333333</v>
      </c>
      <c r="AI185" s="76">
        <f t="shared" si="213"/>
        <v>5444.2854166666657</v>
      </c>
      <c r="AJ185" s="100"/>
      <c r="AK185" s="100"/>
      <c r="AL185" s="100"/>
      <c r="AM185" s="99"/>
      <c r="AN185" s="78">
        <f t="shared" si="202"/>
        <v>0</v>
      </c>
      <c r="AO185" s="99"/>
      <c r="AP185" s="78">
        <f t="shared" si="203"/>
        <v>0</v>
      </c>
      <c r="AQ185" s="78">
        <f t="shared" ref="AQ185" si="226">AM185+AO185</f>
        <v>0</v>
      </c>
      <c r="AR185" s="78">
        <f t="shared" si="163"/>
        <v>0</v>
      </c>
      <c r="AS185" s="99"/>
      <c r="AT185" s="78">
        <f t="shared" si="204"/>
        <v>0</v>
      </c>
      <c r="AU185" s="99"/>
      <c r="AV185" s="78">
        <f t="shared" si="205"/>
        <v>0</v>
      </c>
      <c r="AW185" s="77">
        <f t="shared" si="217"/>
        <v>0</v>
      </c>
      <c r="AX185" s="78">
        <f t="shared" si="217"/>
        <v>0</v>
      </c>
      <c r="AY185" s="77">
        <f t="shared" si="218"/>
        <v>0</v>
      </c>
      <c r="AZ185" s="78">
        <f t="shared" si="218"/>
        <v>0</v>
      </c>
      <c r="BA185" s="100"/>
      <c r="BB185" s="177"/>
      <c r="BC185" s="177"/>
      <c r="BD185" s="177"/>
      <c r="BE185" s="78">
        <f t="shared" si="206"/>
        <v>0</v>
      </c>
      <c r="BF185" s="43"/>
      <c r="BG185" s="43"/>
      <c r="BH185" s="101">
        <f>SUM(N185*BF185*20%)+(N185*BG185)*30%</f>
        <v>0</v>
      </c>
      <c r="BI185" s="76">
        <f t="shared" si="193"/>
        <v>0</v>
      </c>
      <c r="BJ185" s="76"/>
      <c r="BK185" s="101">
        <f t="shared" si="225"/>
        <v>0</v>
      </c>
      <c r="BL185" s="249"/>
      <c r="BM185" s="101">
        <f>(O185/18*BL185)*30%</f>
        <v>0</v>
      </c>
      <c r="BN185" s="76"/>
      <c r="BO185" s="76"/>
      <c r="BP185" s="249"/>
      <c r="BQ185" s="101">
        <f t="shared" si="192"/>
        <v>0</v>
      </c>
      <c r="BR185" s="76">
        <f t="shared" si="207"/>
        <v>0</v>
      </c>
      <c r="BS185" s="76">
        <f t="shared" si="185"/>
        <v>4394.7549999999992</v>
      </c>
      <c r="BT185" s="76">
        <f t="shared" si="186"/>
        <v>0</v>
      </c>
      <c r="BU185" s="76">
        <f t="shared" si="187"/>
        <v>1049.5304166666665</v>
      </c>
      <c r="BV185" s="76">
        <f t="shared" si="188"/>
        <v>5444.2854166666657</v>
      </c>
      <c r="BW185" s="173">
        <f t="shared" si="189"/>
        <v>65331.424999999988</v>
      </c>
    </row>
    <row r="186" spans="1:76" s="1" customFormat="1" ht="14.25" customHeight="1" x14ac:dyDescent="0.3">
      <c r="A186" s="243">
        <v>14</v>
      </c>
      <c r="B186" s="94" t="s">
        <v>235</v>
      </c>
      <c r="C186" s="94" t="s">
        <v>330</v>
      </c>
      <c r="D186" s="95" t="s">
        <v>236</v>
      </c>
      <c r="E186" s="96" t="s">
        <v>277</v>
      </c>
      <c r="F186" s="86"/>
      <c r="G186" s="87"/>
      <c r="H186" s="104"/>
      <c r="I186" s="86"/>
      <c r="J186" s="43" t="s">
        <v>65</v>
      </c>
      <c r="K186" s="43" t="s">
        <v>83</v>
      </c>
      <c r="L186" s="89">
        <v>22</v>
      </c>
      <c r="M186" s="43">
        <v>3.69</v>
      </c>
      <c r="N186" s="108">
        <v>17697</v>
      </c>
      <c r="O186" s="76">
        <f t="shared" si="211"/>
        <v>65301.93</v>
      </c>
      <c r="P186" s="43"/>
      <c r="Q186" s="43"/>
      <c r="R186" s="43"/>
      <c r="S186" s="43"/>
      <c r="T186" s="43">
        <v>1</v>
      </c>
      <c r="U186" s="43"/>
      <c r="V186" s="70">
        <f t="shared" si="219"/>
        <v>0</v>
      </c>
      <c r="W186" s="70">
        <f t="shared" si="224"/>
        <v>1</v>
      </c>
      <c r="X186" s="70">
        <f t="shared" si="224"/>
        <v>0</v>
      </c>
      <c r="Y186" s="76">
        <f t="shared" si="174"/>
        <v>0</v>
      </c>
      <c r="Z186" s="76">
        <f t="shared" si="175"/>
        <v>0</v>
      </c>
      <c r="AA186" s="76">
        <f t="shared" si="176"/>
        <v>0</v>
      </c>
      <c r="AB186" s="76">
        <f t="shared" si="177"/>
        <v>0</v>
      </c>
      <c r="AC186" s="76">
        <f t="shared" si="178"/>
        <v>3627.8850000000002</v>
      </c>
      <c r="AD186" s="76">
        <f t="shared" si="179"/>
        <v>0</v>
      </c>
      <c r="AE186" s="76">
        <f t="shared" si="180"/>
        <v>3627.8850000000002</v>
      </c>
      <c r="AF186" s="76">
        <f t="shared" si="181"/>
        <v>906.97125000000005</v>
      </c>
      <c r="AG186" s="101"/>
      <c r="AH186" s="76">
        <f t="shared" si="200"/>
        <v>196.63333333333333</v>
      </c>
      <c r="AI186" s="76">
        <f t="shared" si="213"/>
        <v>4731.4895833333339</v>
      </c>
      <c r="AJ186" s="100"/>
      <c r="AK186" s="100"/>
      <c r="AL186" s="100"/>
      <c r="AM186" s="99"/>
      <c r="AN186" s="78">
        <f t="shared" si="202"/>
        <v>0</v>
      </c>
      <c r="AO186" s="99"/>
      <c r="AP186" s="78">
        <f t="shared" si="203"/>
        <v>0</v>
      </c>
      <c r="AQ186" s="78"/>
      <c r="AR186" s="78">
        <f t="shared" si="163"/>
        <v>0</v>
      </c>
      <c r="AS186" s="99"/>
      <c r="AT186" s="78">
        <f t="shared" si="204"/>
        <v>0</v>
      </c>
      <c r="AU186" s="99"/>
      <c r="AV186" s="78">
        <f t="shared" si="205"/>
        <v>0</v>
      </c>
      <c r="AW186" s="77">
        <f t="shared" si="217"/>
        <v>0</v>
      </c>
      <c r="AX186" s="78">
        <f t="shared" si="217"/>
        <v>0</v>
      </c>
      <c r="AY186" s="77">
        <f t="shared" si="218"/>
        <v>0</v>
      </c>
      <c r="AZ186" s="78">
        <f t="shared" si="218"/>
        <v>0</v>
      </c>
      <c r="BA186" s="100"/>
      <c r="BB186" s="177"/>
      <c r="BC186" s="177"/>
      <c r="BD186" s="177"/>
      <c r="BE186" s="78">
        <f t="shared" si="206"/>
        <v>0</v>
      </c>
      <c r="BF186" s="43"/>
      <c r="BG186" s="43"/>
      <c r="BH186" s="101"/>
      <c r="BI186" s="76">
        <f t="shared" si="193"/>
        <v>0</v>
      </c>
      <c r="BJ186" s="76"/>
      <c r="BK186" s="101"/>
      <c r="BL186" s="249"/>
      <c r="BM186" s="101"/>
      <c r="BN186" s="76"/>
      <c r="BO186" s="76"/>
      <c r="BP186" s="249"/>
      <c r="BQ186" s="101">
        <f t="shared" si="192"/>
        <v>0</v>
      </c>
      <c r="BR186" s="76">
        <f t="shared" si="207"/>
        <v>0</v>
      </c>
      <c r="BS186" s="76">
        <f t="shared" si="185"/>
        <v>3824.5183333333334</v>
      </c>
      <c r="BT186" s="76">
        <f t="shared" si="186"/>
        <v>0</v>
      </c>
      <c r="BU186" s="76">
        <f t="shared" si="187"/>
        <v>906.97125000000005</v>
      </c>
      <c r="BV186" s="76">
        <f t="shared" si="188"/>
        <v>4731.4895833333339</v>
      </c>
      <c r="BW186" s="173">
        <f t="shared" si="189"/>
        <v>56777.875000000007</v>
      </c>
    </row>
    <row r="187" spans="1:76" s="3" customFormat="1" ht="14.25" customHeight="1" x14ac:dyDescent="0.3">
      <c r="A187" s="243">
        <v>15</v>
      </c>
      <c r="B187" s="94" t="s">
        <v>416</v>
      </c>
      <c r="C187" s="94" t="s">
        <v>417</v>
      </c>
      <c r="D187" s="95" t="s">
        <v>108</v>
      </c>
      <c r="E187" s="96" t="s">
        <v>440</v>
      </c>
      <c r="F187" s="86"/>
      <c r="G187" s="87"/>
      <c r="H187" s="149"/>
      <c r="I187" s="86"/>
      <c r="J187" s="43" t="s">
        <v>65</v>
      </c>
      <c r="K187" s="43" t="s">
        <v>83</v>
      </c>
      <c r="L187" s="89">
        <v>7.08</v>
      </c>
      <c r="M187" s="43">
        <v>3.53</v>
      </c>
      <c r="N187" s="108">
        <v>17697</v>
      </c>
      <c r="O187" s="76">
        <f t="shared" si="211"/>
        <v>62470.409999999996</v>
      </c>
      <c r="P187" s="43"/>
      <c r="Q187" s="43"/>
      <c r="R187" s="43"/>
      <c r="S187" s="43"/>
      <c r="T187" s="43">
        <v>2</v>
      </c>
      <c r="U187" s="43"/>
      <c r="V187" s="70">
        <f t="shared" si="219"/>
        <v>0</v>
      </c>
      <c r="W187" s="70">
        <f t="shared" si="224"/>
        <v>2</v>
      </c>
      <c r="X187" s="70">
        <f t="shared" si="224"/>
        <v>0</v>
      </c>
      <c r="Y187" s="76">
        <f t="shared" si="174"/>
        <v>0</v>
      </c>
      <c r="Z187" s="76">
        <f t="shared" si="175"/>
        <v>0</v>
      </c>
      <c r="AA187" s="76">
        <f t="shared" si="176"/>
        <v>0</v>
      </c>
      <c r="AB187" s="76">
        <f t="shared" si="177"/>
        <v>0</v>
      </c>
      <c r="AC187" s="76">
        <f t="shared" si="178"/>
        <v>6941.1566666666658</v>
      </c>
      <c r="AD187" s="76">
        <f t="shared" si="179"/>
        <v>0</v>
      </c>
      <c r="AE187" s="76">
        <f t="shared" si="180"/>
        <v>6941.1566666666658</v>
      </c>
      <c r="AF187" s="76">
        <f t="shared" si="181"/>
        <v>1735.2891666666665</v>
      </c>
      <c r="AG187" s="101"/>
      <c r="AH187" s="76">
        <f t="shared" si="200"/>
        <v>393.26666666666665</v>
      </c>
      <c r="AI187" s="76">
        <f t="shared" si="213"/>
        <v>9069.7124999999978</v>
      </c>
      <c r="AJ187" s="100"/>
      <c r="AK187" s="100"/>
      <c r="AL187" s="100"/>
      <c r="AM187" s="100"/>
      <c r="AN187" s="78">
        <f t="shared" si="202"/>
        <v>0</v>
      </c>
      <c r="AO187" s="99"/>
      <c r="AP187" s="78">
        <f t="shared" si="203"/>
        <v>0</v>
      </c>
      <c r="AQ187" s="78">
        <f t="shared" ref="AQ187" si="227">AM187+AO187</f>
        <v>0</v>
      </c>
      <c r="AR187" s="78">
        <f t="shared" si="163"/>
        <v>0</v>
      </c>
      <c r="AS187" s="99"/>
      <c r="AT187" s="78">
        <f t="shared" si="204"/>
        <v>0</v>
      </c>
      <c r="AU187" s="99"/>
      <c r="AV187" s="78">
        <f t="shared" si="205"/>
        <v>0</v>
      </c>
      <c r="AW187" s="77">
        <f t="shared" si="217"/>
        <v>0</v>
      </c>
      <c r="AX187" s="78">
        <f t="shared" si="217"/>
        <v>0</v>
      </c>
      <c r="AY187" s="77">
        <f t="shared" si="218"/>
        <v>0</v>
      </c>
      <c r="AZ187" s="78">
        <f t="shared" si="218"/>
        <v>0</v>
      </c>
      <c r="BA187" s="100"/>
      <c r="BB187" s="177"/>
      <c r="BC187" s="177"/>
      <c r="BD187" s="177"/>
      <c r="BE187" s="78">
        <f t="shared" si="206"/>
        <v>0</v>
      </c>
      <c r="BF187" s="43"/>
      <c r="BG187" s="43"/>
      <c r="BH187" s="43"/>
      <c r="BI187" s="76">
        <f t="shared" si="193"/>
        <v>0</v>
      </c>
      <c r="BJ187" s="76"/>
      <c r="BK187" s="101">
        <f>(O187/18*BJ187)*30%</f>
        <v>0</v>
      </c>
      <c r="BL187" s="101"/>
      <c r="BM187" s="101">
        <f>(O187/18*BL187)*30%</f>
        <v>0</v>
      </c>
      <c r="BN187" s="76"/>
      <c r="BO187" s="76"/>
      <c r="BP187" s="76"/>
      <c r="BQ187" s="101">
        <f t="shared" si="192"/>
        <v>0</v>
      </c>
      <c r="BR187" s="76">
        <f t="shared" si="207"/>
        <v>0</v>
      </c>
      <c r="BS187" s="76">
        <f t="shared" si="185"/>
        <v>7334.4233333333323</v>
      </c>
      <c r="BT187" s="76">
        <f t="shared" si="186"/>
        <v>0</v>
      </c>
      <c r="BU187" s="76">
        <f t="shared" si="187"/>
        <v>1735.2891666666665</v>
      </c>
      <c r="BV187" s="76">
        <f t="shared" si="188"/>
        <v>9069.7124999999978</v>
      </c>
      <c r="BW187" s="173">
        <f t="shared" si="189"/>
        <v>108836.54999999997</v>
      </c>
    </row>
    <row r="188" spans="1:76" s="3" customFormat="1" ht="14.25" customHeight="1" x14ac:dyDescent="0.3">
      <c r="A188" s="243">
        <v>16</v>
      </c>
      <c r="B188" s="94" t="s">
        <v>233</v>
      </c>
      <c r="C188" s="94" t="s">
        <v>218</v>
      </c>
      <c r="D188" s="95" t="s">
        <v>61</v>
      </c>
      <c r="E188" s="96" t="s">
        <v>439</v>
      </c>
      <c r="F188" s="86"/>
      <c r="G188" s="87"/>
      <c r="H188" s="149"/>
      <c r="I188" s="86"/>
      <c r="J188" s="43" t="s">
        <v>65</v>
      </c>
      <c r="K188" s="43" t="s">
        <v>62</v>
      </c>
      <c r="L188" s="89">
        <v>4</v>
      </c>
      <c r="M188" s="43">
        <v>4.2300000000000004</v>
      </c>
      <c r="N188" s="108">
        <v>17697</v>
      </c>
      <c r="O188" s="76">
        <f t="shared" si="211"/>
        <v>74858.310000000012</v>
      </c>
      <c r="P188" s="43"/>
      <c r="Q188" s="43"/>
      <c r="R188" s="43"/>
      <c r="S188" s="43"/>
      <c r="T188" s="43">
        <v>1</v>
      </c>
      <c r="U188" s="43"/>
      <c r="V188" s="70"/>
      <c r="W188" s="70">
        <f t="shared" si="224"/>
        <v>1</v>
      </c>
      <c r="X188" s="70"/>
      <c r="Y188" s="76">
        <f t="shared" si="174"/>
        <v>0</v>
      </c>
      <c r="Z188" s="76">
        <f t="shared" si="175"/>
        <v>0</v>
      </c>
      <c r="AA188" s="76">
        <f t="shared" si="176"/>
        <v>0</v>
      </c>
      <c r="AB188" s="76">
        <f t="shared" si="177"/>
        <v>0</v>
      </c>
      <c r="AC188" s="76">
        <f t="shared" si="178"/>
        <v>4158.795000000001</v>
      </c>
      <c r="AD188" s="76">
        <f t="shared" si="179"/>
        <v>0</v>
      </c>
      <c r="AE188" s="76">
        <f t="shared" si="180"/>
        <v>4158.795000000001</v>
      </c>
      <c r="AF188" s="76">
        <f t="shared" si="181"/>
        <v>1039.6987500000002</v>
      </c>
      <c r="AG188" s="101"/>
      <c r="AH188" s="76">
        <f t="shared" si="200"/>
        <v>196.63333333333333</v>
      </c>
      <c r="AI188" s="76">
        <f t="shared" si="213"/>
        <v>5395.1270833333347</v>
      </c>
      <c r="AJ188" s="100"/>
      <c r="AK188" s="100"/>
      <c r="AL188" s="100"/>
      <c r="AM188" s="100"/>
      <c r="AN188" s="78"/>
      <c r="AO188" s="99"/>
      <c r="AP188" s="78"/>
      <c r="AQ188" s="78"/>
      <c r="AR188" s="78"/>
      <c r="AS188" s="99"/>
      <c r="AT188" s="78"/>
      <c r="AU188" s="99"/>
      <c r="AV188" s="78"/>
      <c r="AW188" s="77"/>
      <c r="AX188" s="78"/>
      <c r="AY188" s="77"/>
      <c r="AZ188" s="78"/>
      <c r="BA188" s="100"/>
      <c r="BB188" s="177"/>
      <c r="BC188" s="177"/>
      <c r="BD188" s="177"/>
      <c r="BE188" s="78"/>
      <c r="BF188" s="43"/>
      <c r="BG188" s="43"/>
      <c r="BH188" s="43"/>
      <c r="BI188" s="76"/>
      <c r="BJ188" s="76"/>
      <c r="BK188" s="101"/>
      <c r="BL188" s="101"/>
      <c r="BM188" s="101"/>
      <c r="BN188" s="76"/>
      <c r="BO188" s="76"/>
      <c r="BP188" s="76"/>
      <c r="BQ188" s="101"/>
      <c r="BR188" s="76"/>
      <c r="BS188" s="76">
        <f t="shared" si="185"/>
        <v>4355.4283333333342</v>
      </c>
      <c r="BT188" s="76">
        <f t="shared" si="186"/>
        <v>0</v>
      </c>
      <c r="BU188" s="76">
        <f t="shared" si="187"/>
        <v>1039.6987500000002</v>
      </c>
      <c r="BV188" s="76">
        <f t="shared" si="188"/>
        <v>5395.1270833333347</v>
      </c>
      <c r="BW188" s="173">
        <f t="shared" si="189"/>
        <v>64741.525000000016</v>
      </c>
    </row>
    <row r="189" spans="1:76" s="3" customFormat="1" ht="14.25" customHeight="1" x14ac:dyDescent="0.3">
      <c r="A189" s="243">
        <v>17</v>
      </c>
      <c r="B189" s="94" t="s">
        <v>416</v>
      </c>
      <c r="C189" s="94" t="s">
        <v>475</v>
      </c>
      <c r="D189" s="95" t="s">
        <v>108</v>
      </c>
      <c r="E189" s="96" t="s">
        <v>440</v>
      </c>
      <c r="F189" s="86"/>
      <c r="G189" s="87"/>
      <c r="H189" s="149"/>
      <c r="I189" s="86"/>
      <c r="J189" s="43" t="s">
        <v>65</v>
      </c>
      <c r="K189" s="43" t="s">
        <v>83</v>
      </c>
      <c r="L189" s="89">
        <v>7.08</v>
      </c>
      <c r="M189" s="43">
        <v>3.53</v>
      </c>
      <c r="N189" s="108">
        <v>17697</v>
      </c>
      <c r="O189" s="76">
        <f t="shared" si="211"/>
        <v>62470.409999999996</v>
      </c>
      <c r="P189" s="43"/>
      <c r="Q189" s="43"/>
      <c r="R189" s="43"/>
      <c r="S189" s="43"/>
      <c r="T189" s="43">
        <v>1</v>
      </c>
      <c r="U189" s="43"/>
      <c r="V189" s="70"/>
      <c r="W189" s="70">
        <f t="shared" si="224"/>
        <v>1</v>
      </c>
      <c r="X189" s="70"/>
      <c r="Y189" s="76">
        <f t="shared" si="174"/>
        <v>0</v>
      </c>
      <c r="Z189" s="76">
        <f t="shared" si="175"/>
        <v>0</v>
      </c>
      <c r="AA189" s="76">
        <f t="shared" si="176"/>
        <v>0</v>
      </c>
      <c r="AB189" s="76">
        <f t="shared" si="177"/>
        <v>0</v>
      </c>
      <c r="AC189" s="76">
        <f t="shared" si="178"/>
        <v>3470.5783333333329</v>
      </c>
      <c r="AD189" s="76">
        <f t="shared" si="179"/>
        <v>0</v>
      </c>
      <c r="AE189" s="76">
        <f t="shared" si="180"/>
        <v>3470.5783333333329</v>
      </c>
      <c r="AF189" s="76">
        <f t="shared" si="181"/>
        <v>867.64458333333323</v>
      </c>
      <c r="AG189" s="101"/>
      <c r="AH189" s="76">
        <f t="shared" si="200"/>
        <v>196.63333333333333</v>
      </c>
      <c r="AI189" s="76">
        <f t="shared" si="213"/>
        <v>4534.8562499999989</v>
      </c>
      <c r="AJ189" s="100"/>
      <c r="AK189" s="100"/>
      <c r="AL189" s="100"/>
      <c r="AM189" s="100"/>
      <c r="AN189" s="78"/>
      <c r="AO189" s="99"/>
      <c r="AP189" s="78"/>
      <c r="AQ189" s="78"/>
      <c r="AR189" s="78"/>
      <c r="AS189" s="99"/>
      <c r="AT189" s="78"/>
      <c r="AU189" s="99"/>
      <c r="AV189" s="78"/>
      <c r="AW189" s="77"/>
      <c r="AX189" s="78"/>
      <c r="AY189" s="77"/>
      <c r="AZ189" s="78"/>
      <c r="BA189" s="100"/>
      <c r="BB189" s="177"/>
      <c r="BC189" s="177"/>
      <c r="BD189" s="177"/>
      <c r="BE189" s="78"/>
      <c r="BF189" s="43"/>
      <c r="BG189" s="43"/>
      <c r="BH189" s="43"/>
      <c r="BI189" s="76"/>
      <c r="BJ189" s="76"/>
      <c r="BK189" s="101"/>
      <c r="BL189" s="101"/>
      <c r="BM189" s="101"/>
      <c r="BN189" s="76"/>
      <c r="BO189" s="76"/>
      <c r="BP189" s="76"/>
      <c r="BQ189" s="101"/>
      <c r="BR189" s="76"/>
      <c r="BS189" s="76">
        <f t="shared" si="185"/>
        <v>3667.2116666666661</v>
      </c>
      <c r="BT189" s="76">
        <f t="shared" si="186"/>
        <v>0</v>
      </c>
      <c r="BU189" s="76">
        <f t="shared" si="187"/>
        <v>867.64458333333323</v>
      </c>
      <c r="BV189" s="76">
        <f t="shared" si="188"/>
        <v>4534.8562499999989</v>
      </c>
      <c r="BW189" s="173">
        <f t="shared" si="189"/>
        <v>54418.274999999987</v>
      </c>
    </row>
    <row r="190" spans="1:76" s="2" customFormat="1" ht="14.25" customHeight="1" x14ac:dyDescent="0.3">
      <c r="A190" s="243">
        <v>18</v>
      </c>
      <c r="B190" s="94" t="s">
        <v>458</v>
      </c>
      <c r="C190" s="94" t="s">
        <v>457</v>
      </c>
      <c r="D190" s="95" t="s">
        <v>61</v>
      </c>
      <c r="E190" s="96" t="s">
        <v>123</v>
      </c>
      <c r="F190" s="86">
        <v>81</v>
      </c>
      <c r="G190" s="87">
        <v>43335</v>
      </c>
      <c r="H190" s="149">
        <v>45161</v>
      </c>
      <c r="I190" s="86" t="s">
        <v>192</v>
      </c>
      <c r="J190" s="43" t="s">
        <v>58</v>
      </c>
      <c r="K190" s="43" t="s">
        <v>64</v>
      </c>
      <c r="L190" s="89">
        <v>25.02</v>
      </c>
      <c r="M190" s="43">
        <v>5.41</v>
      </c>
      <c r="N190" s="108">
        <v>17697</v>
      </c>
      <c r="O190" s="76">
        <f t="shared" si="211"/>
        <v>95740.77</v>
      </c>
      <c r="P190" s="43"/>
      <c r="Q190" s="43"/>
      <c r="R190" s="43"/>
      <c r="S190" s="43"/>
      <c r="T190" s="43">
        <v>3</v>
      </c>
      <c r="U190" s="43"/>
      <c r="V190" s="70">
        <f t="shared" si="219"/>
        <v>0</v>
      </c>
      <c r="W190" s="70">
        <f t="shared" si="224"/>
        <v>3</v>
      </c>
      <c r="X190" s="70">
        <f t="shared" si="224"/>
        <v>0</v>
      </c>
      <c r="Y190" s="76">
        <f t="shared" si="174"/>
        <v>0</v>
      </c>
      <c r="Z190" s="76">
        <f t="shared" si="175"/>
        <v>0</v>
      </c>
      <c r="AA190" s="76">
        <f t="shared" si="176"/>
        <v>0</v>
      </c>
      <c r="AB190" s="76">
        <f t="shared" si="177"/>
        <v>0</v>
      </c>
      <c r="AC190" s="76">
        <f t="shared" si="178"/>
        <v>15956.795000000002</v>
      </c>
      <c r="AD190" s="76">
        <f t="shared" si="179"/>
        <v>0</v>
      </c>
      <c r="AE190" s="76">
        <f t="shared" si="180"/>
        <v>15956.795000000002</v>
      </c>
      <c r="AF190" s="76">
        <f t="shared" si="181"/>
        <v>3989.1987500000005</v>
      </c>
      <c r="AG190" s="101"/>
      <c r="AH190" s="76">
        <f t="shared" si="200"/>
        <v>589.9</v>
      </c>
      <c r="AI190" s="76">
        <f t="shared" si="213"/>
        <v>20535.893750000003</v>
      </c>
      <c r="AJ190" s="100"/>
      <c r="AK190" s="100"/>
      <c r="AL190" s="100"/>
      <c r="AM190" s="100"/>
      <c r="AN190" s="78">
        <f t="shared" si="202"/>
        <v>0</v>
      </c>
      <c r="AO190" s="99"/>
      <c r="AP190" s="78">
        <f t="shared" si="203"/>
        <v>0</v>
      </c>
      <c r="AQ190" s="78"/>
      <c r="AR190" s="78">
        <f t="shared" si="163"/>
        <v>0</v>
      </c>
      <c r="AS190" s="99"/>
      <c r="AT190" s="78">
        <f t="shared" si="204"/>
        <v>0</v>
      </c>
      <c r="AU190" s="99"/>
      <c r="AV190" s="78">
        <f t="shared" si="205"/>
        <v>0</v>
      </c>
      <c r="AW190" s="77">
        <f t="shared" si="217"/>
        <v>0</v>
      </c>
      <c r="AX190" s="78">
        <f t="shared" si="217"/>
        <v>0</v>
      </c>
      <c r="AY190" s="77">
        <f t="shared" si="218"/>
        <v>0</v>
      </c>
      <c r="AZ190" s="78">
        <f t="shared" si="218"/>
        <v>0</v>
      </c>
      <c r="BA190" s="100"/>
      <c r="BB190" s="177"/>
      <c r="BC190" s="177"/>
      <c r="BD190" s="177"/>
      <c r="BE190" s="78">
        <f t="shared" si="206"/>
        <v>0</v>
      </c>
      <c r="BF190" s="43"/>
      <c r="BG190" s="43"/>
      <c r="BH190" s="43"/>
      <c r="BI190" s="76">
        <f t="shared" si="193"/>
        <v>0</v>
      </c>
      <c r="BJ190" s="76"/>
      <c r="BK190" s="101">
        <f>(O190/18*BJ190)*30%</f>
        <v>0</v>
      </c>
      <c r="BL190" s="101"/>
      <c r="BM190" s="101">
        <f>(O190/18*BL190)*30%</f>
        <v>0</v>
      </c>
      <c r="BN190" s="76"/>
      <c r="BO190" s="76"/>
      <c r="BP190" s="76"/>
      <c r="BQ190" s="101">
        <f t="shared" si="192"/>
        <v>0</v>
      </c>
      <c r="BR190" s="76">
        <f t="shared" si="207"/>
        <v>0</v>
      </c>
      <c r="BS190" s="76">
        <f t="shared" si="185"/>
        <v>16546.695000000003</v>
      </c>
      <c r="BT190" s="76">
        <f t="shared" si="186"/>
        <v>0</v>
      </c>
      <c r="BU190" s="76">
        <f t="shared" si="187"/>
        <v>3989.1987500000005</v>
      </c>
      <c r="BV190" s="76">
        <f t="shared" si="188"/>
        <v>20535.893750000003</v>
      </c>
      <c r="BW190" s="173">
        <f t="shared" si="189"/>
        <v>246430.72500000003</v>
      </c>
    </row>
    <row r="191" spans="1:76" s="129" customFormat="1" ht="14.25" customHeight="1" x14ac:dyDescent="0.3">
      <c r="A191" s="243">
        <v>19</v>
      </c>
      <c r="B191" s="94" t="s">
        <v>491</v>
      </c>
      <c r="C191" s="94" t="s">
        <v>484</v>
      </c>
      <c r="D191" s="95" t="s">
        <v>61</v>
      </c>
      <c r="E191" s="152" t="s">
        <v>468</v>
      </c>
      <c r="F191" s="80"/>
      <c r="G191" s="81"/>
      <c r="H191" s="81"/>
      <c r="I191" s="80"/>
      <c r="J191" s="70" t="s">
        <v>65</v>
      </c>
      <c r="K191" s="70" t="s">
        <v>274</v>
      </c>
      <c r="L191" s="74">
        <v>8.11</v>
      </c>
      <c r="M191" s="70">
        <v>4.33</v>
      </c>
      <c r="N191" s="75">
        <v>17697</v>
      </c>
      <c r="O191" s="76">
        <f t="shared" si="211"/>
        <v>76628.009999999995</v>
      </c>
      <c r="P191" s="70"/>
      <c r="Q191" s="70"/>
      <c r="R191" s="70"/>
      <c r="S191" s="70"/>
      <c r="T191" s="70">
        <v>1</v>
      </c>
      <c r="U191" s="70"/>
      <c r="V191" s="70">
        <f t="shared" si="219"/>
        <v>0</v>
      </c>
      <c r="W191" s="70">
        <f t="shared" si="219"/>
        <v>1</v>
      </c>
      <c r="X191" s="70">
        <f t="shared" ref="X191" si="228">SUM(R191+U191)</f>
        <v>0</v>
      </c>
      <c r="Y191" s="76">
        <f t="shared" ref="Y191" si="229">SUM(O191/18*P191)</f>
        <v>0</v>
      </c>
      <c r="Z191" s="76">
        <f t="shared" ref="Z191" si="230">SUM(O191/18*Q191)</f>
        <v>0</v>
      </c>
      <c r="AA191" s="76">
        <f t="shared" ref="AA191" si="231">SUM(O191/18*R191)</f>
        <v>0</v>
      </c>
      <c r="AB191" s="76">
        <f t="shared" ref="AB191" si="232">SUM(O191/18*S191)</f>
        <v>0</v>
      </c>
      <c r="AC191" s="76">
        <f t="shared" ref="AC191" si="233">SUM(O191/18*T191)</f>
        <v>4257.1116666666667</v>
      </c>
      <c r="AD191" s="76">
        <f t="shared" ref="AD191" si="234">SUM(O191/18*U191)</f>
        <v>0</v>
      </c>
      <c r="AE191" s="76">
        <f t="shared" si="180"/>
        <v>4257.1116666666667</v>
      </c>
      <c r="AF191" s="76">
        <f t="shared" si="181"/>
        <v>1064.2779166666667</v>
      </c>
      <c r="AG191" s="101"/>
      <c r="AH191" s="76">
        <f t="shared" si="200"/>
        <v>196.63333333333333</v>
      </c>
      <c r="AI191" s="76">
        <f t="shared" si="213"/>
        <v>5518.0229166666668</v>
      </c>
      <c r="AJ191" s="82"/>
      <c r="AK191" s="82"/>
      <c r="AL191" s="82"/>
      <c r="AM191" s="83"/>
      <c r="AN191" s="78">
        <f t="shared" si="202"/>
        <v>0</v>
      </c>
      <c r="AO191" s="83"/>
      <c r="AP191" s="78">
        <f t="shared" si="203"/>
        <v>0</v>
      </c>
      <c r="AQ191" s="78">
        <f t="shared" ref="AQ191" si="235">AM191+AO191</f>
        <v>0</v>
      </c>
      <c r="AR191" s="78">
        <f t="shared" si="163"/>
        <v>0</v>
      </c>
      <c r="AS191" s="83"/>
      <c r="AT191" s="78">
        <f t="shared" si="204"/>
        <v>0</v>
      </c>
      <c r="AU191" s="78"/>
      <c r="AV191" s="78">
        <f t="shared" si="205"/>
        <v>0</v>
      </c>
      <c r="AW191" s="77">
        <f t="shared" si="217"/>
        <v>0</v>
      </c>
      <c r="AX191" s="78">
        <f t="shared" si="217"/>
        <v>0</v>
      </c>
      <c r="AY191" s="77">
        <f t="shared" si="218"/>
        <v>0</v>
      </c>
      <c r="AZ191" s="78">
        <f t="shared" si="218"/>
        <v>0</v>
      </c>
      <c r="BA191" s="84"/>
      <c r="BB191" s="85"/>
      <c r="BC191" s="84"/>
      <c r="BD191" s="85"/>
      <c r="BE191" s="78">
        <f t="shared" si="206"/>
        <v>0</v>
      </c>
      <c r="BF191" s="70"/>
      <c r="BG191" s="70"/>
      <c r="BH191" s="70"/>
      <c r="BI191" s="76">
        <f t="shared" ref="BI191" si="236">SUM(N191*BF191*20%)+(N191*BG191)*30%</f>
        <v>0</v>
      </c>
      <c r="BJ191" s="76">
        <v>1</v>
      </c>
      <c r="BK191" s="76">
        <f t="shared" ref="BK191" si="237">(O191/18*BJ191)*1.25*30%</f>
        <v>1596.4168750000001</v>
      </c>
      <c r="BL191" s="76"/>
      <c r="BM191" s="76">
        <f>(O191/18*BL191)*30%</f>
        <v>0</v>
      </c>
      <c r="BN191" s="76"/>
      <c r="BO191" s="76"/>
      <c r="BP191" s="76"/>
      <c r="BQ191" s="101">
        <f t="shared" si="192"/>
        <v>0</v>
      </c>
      <c r="BR191" s="76">
        <f t="shared" si="207"/>
        <v>1596.4168750000001</v>
      </c>
      <c r="BS191" s="76">
        <f t="shared" si="185"/>
        <v>4453.7449999999999</v>
      </c>
      <c r="BT191" s="76">
        <f t="shared" si="186"/>
        <v>1596.4168750000001</v>
      </c>
      <c r="BU191" s="76">
        <f t="shared" si="187"/>
        <v>1064.2779166666667</v>
      </c>
      <c r="BV191" s="76">
        <f t="shared" si="188"/>
        <v>7114.4397916666667</v>
      </c>
      <c r="BW191" s="173">
        <f t="shared" si="189"/>
        <v>85373.277499999997</v>
      </c>
    </row>
    <row r="192" spans="1:76" s="2" customFormat="1" ht="14.25" customHeight="1" x14ac:dyDescent="0.3">
      <c r="A192" s="243">
        <v>20</v>
      </c>
      <c r="B192" s="94" t="s">
        <v>491</v>
      </c>
      <c r="C192" s="94" t="s">
        <v>489</v>
      </c>
      <c r="D192" s="95" t="s">
        <v>61</v>
      </c>
      <c r="E192" s="96" t="s">
        <v>468</v>
      </c>
      <c r="F192" s="86"/>
      <c r="G192" s="87"/>
      <c r="H192" s="149"/>
      <c r="I192" s="86"/>
      <c r="J192" s="43" t="s">
        <v>65</v>
      </c>
      <c r="K192" s="43" t="s">
        <v>274</v>
      </c>
      <c r="L192" s="89">
        <v>8.11</v>
      </c>
      <c r="M192" s="43">
        <v>4.33</v>
      </c>
      <c r="N192" s="108">
        <v>17697</v>
      </c>
      <c r="O192" s="76">
        <v>76628.009999999995</v>
      </c>
      <c r="P192" s="43"/>
      <c r="Q192" s="43"/>
      <c r="R192" s="43"/>
      <c r="S192" s="43"/>
      <c r="T192" s="43">
        <v>1</v>
      </c>
      <c r="U192" s="43"/>
      <c r="V192" s="70">
        <v>0</v>
      </c>
      <c r="W192" s="70">
        <v>1</v>
      </c>
      <c r="X192" s="70">
        <v>0</v>
      </c>
      <c r="Y192" s="76">
        <v>0</v>
      </c>
      <c r="Z192" s="76">
        <v>0</v>
      </c>
      <c r="AA192" s="76">
        <v>0</v>
      </c>
      <c r="AB192" s="76">
        <v>0</v>
      </c>
      <c r="AC192" s="76">
        <v>4257.1116666666667</v>
      </c>
      <c r="AD192" s="76">
        <v>0</v>
      </c>
      <c r="AE192" s="76">
        <v>4257.1116666666667</v>
      </c>
      <c r="AF192" s="76">
        <v>1064.2779166666667</v>
      </c>
      <c r="AG192" s="101"/>
      <c r="AH192" s="76">
        <v>196.63333333333333</v>
      </c>
      <c r="AI192" s="76">
        <v>5518.0229166666668</v>
      </c>
      <c r="AJ192" s="100"/>
      <c r="AK192" s="100"/>
      <c r="AL192" s="100"/>
      <c r="AM192" s="100"/>
      <c r="AN192" s="78">
        <v>0</v>
      </c>
      <c r="AO192" s="99"/>
      <c r="AP192" s="78">
        <v>0</v>
      </c>
      <c r="AQ192" s="78">
        <v>0</v>
      </c>
      <c r="AR192" s="78">
        <v>0</v>
      </c>
      <c r="AS192" s="99"/>
      <c r="AT192" s="78">
        <v>0</v>
      </c>
      <c r="AU192" s="99"/>
      <c r="AV192" s="78">
        <v>0</v>
      </c>
      <c r="AW192" s="77">
        <v>0</v>
      </c>
      <c r="AX192" s="78">
        <v>0</v>
      </c>
      <c r="AY192" s="77">
        <v>0</v>
      </c>
      <c r="AZ192" s="78">
        <v>0</v>
      </c>
      <c r="BA192" s="100"/>
      <c r="BB192" s="177"/>
      <c r="BC192" s="177"/>
      <c r="BD192" s="177"/>
      <c r="BE192" s="78">
        <v>0</v>
      </c>
      <c r="BF192" s="43"/>
      <c r="BG192" s="43"/>
      <c r="BH192" s="43"/>
      <c r="BI192" s="76">
        <v>0</v>
      </c>
      <c r="BJ192" s="76">
        <v>1</v>
      </c>
      <c r="BK192" s="101">
        <v>1596.4168750000001</v>
      </c>
      <c r="BL192" s="101"/>
      <c r="BM192" s="101">
        <v>0</v>
      </c>
      <c r="BN192" s="76"/>
      <c r="BO192" s="76"/>
      <c r="BP192" s="76"/>
      <c r="BQ192" s="101">
        <v>0</v>
      </c>
      <c r="BR192" s="76">
        <v>1596.4168750000001</v>
      </c>
      <c r="BS192" s="76">
        <v>4453.7449999999999</v>
      </c>
      <c r="BT192" s="76">
        <v>1596.4168750000001</v>
      </c>
      <c r="BU192" s="76">
        <v>1064.2779166666667</v>
      </c>
      <c r="BV192" s="76">
        <v>7114.4397916666667</v>
      </c>
      <c r="BW192" s="173">
        <v>85373.277499999997</v>
      </c>
    </row>
    <row r="193" spans="1:77" s="1" customFormat="1" ht="13.5" customHeight="1" x14ac:dyDescent="0.3">
      <c r="A193" s="245"/>
      <c r="B193" s="115" t="s">
        <v>134</v>
      </c>
      <c r="C193" s="115"/>
      <c r="D193" s="113"/>
      <c r="E193" s="93"/>
      <c r="F193" s="121"/>
      <c r="G193" s="122"/>
      <c r="H193" s="122"/>
      <c r="I193" s="121"/>
      <c r="J193" s="113"/>
      <c r="K193" s="113"/>
      <c r="L193" s="89"/>
      <c r="M193" s="157"/>
      <c r="N193" s="114"/>
      <c r="O193" s="120">
        <f>O194+O196+O197+O198+O200+O195+O199</f>
        <v>613554.99</v>
      </c>
      <c r="P193" s="120">
        <f t="shared" ref="P193:BW193" si="238">P194+P196+P197+P198+P200+P195+P199</f>
        <v>0</v>
      </c>
      <c r="Q193" s="120">
        <f t="shared" si="238"/>
        <v>0</v>
      </c>
      <c r="R193" s="120">
        <f t="shared" si="238"/>
        <v>0</v>
      </c>
      <c r="S193" s="120">
        <f t="shared" si="238"/>
        <v>0</v>
      </c>
      <c r="T193" s="120">
        <f t="shared" si="238"/>
        <v>7</v>
      </c>
      <c r="U193" s="120">
        <f t="shared" si="238"/>
        <v>0</v>
      </c>
      <c r="V193" s="120">
        <f t="shared" si="238"/>
        <v>0</v>
      </c>
      <c r="W193" s="120">
        <f t="shared" si="238"/>
        <v>7</v>
      </c>
      <c r="X193" s="120">
        <f t="shared" si="238"/>
        <v>0</v>
      </c>
      <c r="Y193" s="120">
        <f t="shared" si="238"/>
        <v>0</v>
      </c>
      <c r="Z193" s="120">
        <f t="shared" si="238"/>
        <v>0</v>
      </c>
      <c r="AA193" s="120">
        <f t="shared" si="238"/>
        <v>0</v>
      </c>
      <c r="AB193" s="120">
        <f t="shared" si="238"/>
        <v>0</v>
      </c>
      <c r="AC193" s="120">
        <f t="shared" si="238"/>
        <v>34086.388333333329</v>
      </c>
      <c r="AD193" s="120">
        <f t="shared" si="238"/>
        <v>0</v>
      </c>
      <c r="AE193" s="120">
        <f t="shared" si="238"/>
        <v>34086.388333333329</v>
      </c>
      <c r="AF193" s="120">
        <f t="shared" si="238"/>
        <v>8521.5970833333322</v>
      </c>
      <c r="AG193" s="120">
        <f t="shared" si="238"/>
        <v>4260.798541666667</v>
      </c>
      <c r="AH193" s="120">
        <f t="shared" si="238"/>
        <v>1376.4333333333334</v>
      </c>
      <c r="AI193" s="120">
        <f t="shared" si="238"/>
        <v>48245.217291666668</v>
      </c>
      <c r="AJ193" s="120">
        <f t="shared" si="238"/>
        <v>0</v>
      </c>
      <c r="AK193" s="120">
        <f t="shared" si="238"/>
        <v>0</v>
      </c>
      <c r="AL193" s="120">
        <f t="shared" si="238"/>
        <v>0</v>
      </c>
      <c r="AM193" s="120">
        <f t="shared" si="238"/>
        <v>0</v>
      </c>
      <c r="AN193" s="120">
        <f t="shared" si="238"/>
        <v>0</v>
      </c>
      <c r="AO193" s="120">
        <f t="shared" si="238"/>
        <v>0</v>
      </c>
      <c r="AP193" s="120">
        <f t="shared" si="238"/>
        <v>0</v>
      </c>
      <c r="AQ193" s="120">
        <f t="shared" si="238"/>
        <v>0</v>
      </c>
      <c r="AR193" s="120">
        <f t="shared" si="238"/>
        <v>0</v>
      </c>
      <c r="AS193" s="120">
        <f t="shared" si="238"/>
        <v>0</v>
      </c>
      <c r="AT193" s="120">
        <f t="shared" si="238"/>
        <v>0</v>
      </c>
      <c r="AU193" s="120">
        <f t="shared" si="238"/>
        <v>0</v>
      </c>
      <c r="AV193" s="120">
        <f t="shared" si="238"/>
        <v>0</v>
      </c>
      <c r="AW193" s="120">
        <f t="shared" si="238"/>
        <v>0</v>
      </c>
      <c r="AX193" s="120">
        <f t="shared" si="238"/>
        <v>0</v>
      </c>
      <c r="AY193" s="120">
        <f t="shared" si="238"/>
        <v>0</v>
      </c>
      <c r="AZ193" s="120">
        <f t="shared" si="238"/>
        <v>0</v>
      </c>
      <c r="BA193" s="120">
        <f t="shared" si="238"/>
        <v>0</v>
      </c>
      <c r="BB193" s="120">
        <f t="shared" si="238"/>
        <v>0</v>
      </c>
      <c r="BC193" s="120">
        <f t="shared" si="238"/>
        <v>0</v>
      </c>
      <c r="BD193" s="120">
        <f t="shared" si="238"/>
        <v>0</v>
      </c>
      <c r="BE193" s="120">
        <f t="shared" si="238"/>
        <v>0</v>
      </c>
      <c r="BF193" s="120">
        <f t="shared" si="238"/>
        <v>0</v>
      </c>
      <c r="BG193" s="120">
        <f t="shared" si="238"/>
        <v>0</v>
      </c>
      <c r="BH193" s="120">
        <f t="shared" si="238"/>
        <v>0</v>
      </c>
      <c r="BI193" s="120">
        <f t="shared" si="238"/>
        <v>0</v>
      </c>
      <c r="BJ193" s="120">
        <f t="shared" si="238"/>
        <v>0</v>
      </c>
      <c r="BK193" s="120">
        <f t="shared" si="238"/>
        <v>0</v>
      </c>
      <c r="BL193" s="120">
        <f t="shared" si="238"/>
        <v>0</v>
      </c>
      <c r="BM193" s="120">
        <f t="shared" si="238"/>
        <v>0</v>
      </c>
      <c r="BN193" s="120">
        <f t="shared" si="238"/>
        <v>6</v>
      </c>
      <c r="BO193" s="120">
        <f t="shared" si="238"/>
        <v>13653.112604166667</v>
      </c>
      <c r="BP193" s="120">
        <f t="shared" si="238"/>
        <v>0</v>
      </c>
      <c r="BQ193" s="120">
        <f t="shared" si="238"/>
        <v>0</v>
      </c>
      <c r="BR193" s="120">
        <f t="shared" si="238"/>
        <v>13653.112604166667</v>
      </c>
      <c r="BS193" s="120">
        <f t="shared" si="238"/>
        <v>39723.620208333341</v>
      </c>
      <c r="BT193" s="120">
        <f t="shared" si="238"/>
        <v>0</v>
      </c>
      <c r="BU193" s="120">
        <f t="shared" si="238"/>
        <v>22174.709687499999</v>
      </c>
      <c r="BV193" s="120">
        <f t="shared" si="238"/>
        <v>61898.32989583334</v>
      </c>
      <c r="BW193" s="120">
        <f t="shared" si="238"/>
        <v>742779.95875000011</v>
      </c>
    </row>
    <row r="194" spans="1:77" s="1" customFormat="1" ht="14.25" customHeight="1" x14ac:dyDescent="0.3">
      <c r="A194" s="242">
        <v>1</v>
      </c>
      <c r="B194" s="69" t="s">
        <v>125</v>
      </c>
      <c r="C194" s="69" t="s">
        <v>262</v>
      </c>
      <c r="D194" s="70" t="s">
        <v>82</v>
      </c>
      <c r="E194" s="71" t="s">
        <v>126</v>
      </c>
      <c r="F194" s="86">
        <v>65</v>
      </c>
      <c r="G194" s="87">
        <v>42971</v>
      </c>
      <c r="H194" s="87">
        <v>44797</v>
      </c>
      <c r="I194" s="86" t="s">
        <v>185</v>
      </c>
      <c r="J194" s="70" t="s">
        <v>71</v>
      </c>
      <c r="K194" s="70" t="s">
        <v>110</v>
      </c>
      <c r="L194" s="74">
        <v>24.02</v>
      </c>
      <c r="M194" s="74">
        <v>4.32</v>
      </c>
      <c r="N194" s="75">
        <v>17697</v>
      </c>
      <c r="O194" s="76">
        <f t="shared" ref="O194:O200" si="239">N194*M194</f>
        <v>76451.040000000008</v>
      </c>
      <c r="P194" s="70"/>
      <c r="Q194" s="70"/>
      <c r="R194" s="70"/>
      <c r="S194" s="70"/>
      <c r="T194" s="70">
        <v>1</v>
      </c>
      <c r="U194" s="70"/>
      <c r="V194" s="70">
        <f t="shared" si="219"/>
        <v>0</v>
      </c>
      <c r="W194" s="70">
        <f t="shared" si="224"/>
        <v>1</v>
      </c>
      <c r="X194" s="70">
        <f t="shared" si="224"/>
        <v>0</v>
      </c>
      <c r="Y194" s="76">
        <f t="shared" si="174"/>
        <v>0</v>
      </c>
      <c r="Z194" s="76">
        <f t="shared" si="175"/>
        <v>0</v>
      </c>
      <c r="AA194" s="76">
        <f t="shared" si="176"/>
        <v>0</v>
      </c>
      <c r="AB194" s="76">
        <f t="shared" si="177"/>
        <v>0</v>
      </c>
      <c r="AC194" s="76">
        <f t="shared" si="178"/>
        <v>4247.2800000000007</v>
      </c>
      <c r="AD194" s="76">
        <f t="shared" si="179"/>
        <v>0</v>
      </c>
      <c r="AE194" s="76">
        <f t="shared" si="180"/>
        <v>4247.2800000000007</v>
      </c>
      <c r="AF194" s="76">
        <f t="shared" si="181"/>
        <v>1061.8200000000002</v>
      </c>
      <c r="AG194" s="76">
        <f>(AE194+AF194)*10%</f>
        <v>530.91000000000008</v>
      </c>
      <c r="AH194" s="76">
        <f t="shared" si="200"/>
        <v>196.63333333333333</v>
      </c>
      <c r="AI194" s="76">
        <f t="shared" si="213"/>
        <v>6036.6433333333343</v>
      </c>
      <c r="AJ194" s="84"/>
      <c r="AK194" s="84"/>
      <c r="AL194" s="84"/>
      <c r="AM194" s="83"/>
      <c r="AN194" s="78">
        <f t="shared" si="202"/>
        <v>0</v>
      </c>
      <c r="AO194" s="83"/>
      <c r="AP194" s="78">
        <f t="shared" si="203"/>
        <v>0</v>
      </c>
      <c r="AQ194" s="78">
        <f t="shared" ref="AQ194:AQ200" si="240">AM194+AO194</f>
        <v>0</v>
      </c>
      <c r="AR194" s="78">
        <f t="shared" si="163"/>
        <v>0</v>
      </c>
      <c r="AS194" s="83"/>
      <c r="AT194" s="78">
        <f t="shared" si="204"/>
        <v>0</v>
      </c>
      <c r="AU194" s="83"/>
      <c r="AV194" s="78">
        <f t="shared" si="205"/>
        <v>0</v>
      </c>
      <c r="AW194" s="77">
        <f t="shared" si="217"/>
        <v>0</v>
      </c>
      <c r="AX194" s="78">
        <f t="shared" si="217"/>
        <v>0</v>
      </c>
      <c r="AY194" s="77">
        <f t="shared" si="218"/>
        <v>0</v>
      </c>
      <c r="AZ194" s="78">
        <f t="shared" si="218"/>
        <v>0</v>
      </c>
      <c r="BA194" s="84"/>
      <c r="BB194" s="85"/>
      <c r="BC194" s="84"/>
      <c r="BD194" s="85"/>
      <c r="BE194" s="78">
        <f t="shared" si="206"/>
        <v>0</v>
      </c>
      <c r="BF194" s="70"/>
      <c r="BG194" s="70"/>
      <c r="BH194" s="70"/>
      <c r="BI194" s="76">
        <f t="shared" si="193"/>
        <v>0</v>
      </c>
      <c r="BJ194" s="76"/>
      <c r="BK194" s="76">
        <f t="shared" ref="BK194:BK197" si="241">(O194/18*BJ194)*30%</f>
        <v>0</v>
      </c>
      <c r="BL194" s="76"/>
      <c r="BM194" s="76">
        <f>(O194/18*BL194)*30%</f>
        <v>0</v>
      </c>
      <c r="BN194" s="76">
        <f t="shared" si="208"/>
        <v>1</v>
      </c>
      <c r="BO194" s="76">
        <f>(AE194+AF194)*35%</f>
        <v>1858.1849999999999</v>
      </c>
      <c r="BP194" s="76"/>
      <c r="BQ194" s="101">
        <f t="shared" si="192"/>
        <v>0</v>
      </c>
      <c r="BR194" s="76">
        <f t="shared" si="207"/>
        <v>1858.1849999999999</v>
      </c>
      <c r="BS194" s="76">
        <f t="shared" si="185"/>
        <v>4974.8233333333337</v>
      </c>
      <c r="BT194" s="76">
        <f t="shared" si="186"/>
        <v>0</v>
      </c>
      <c r="BU194" s="76">
        <f t="shared" si="187"/>
        <v>2920.0050000000001</v>
      </c>
      <c r="BV194" s="76">
        <f t="shared" si="188"/>
        <v>7894.8283333333347</v>
      </c>
      <c r="BW194" s="173">
        <f t="shared" si="189"/>
        <v>94737.940000000017</v>
      </c>
    </row>
    <row r="195" spans="1:77" s="2" customFormat="1" ht="14.25" customHeight="1" x14ac:dyDescent="0.3">
      <c r="A195" s="243">
        <v>2</v>
      </c>
      <c r="B195" s="48" t="s">
        <v>137</v>
      </c>
      <c r="C195" s="48" t="s">
        <v>441</v>
      </c>
      <c r="D195" s="43" t="s">
        <v>61</v>
      </c>
      <c r="E195" s="93" t="s">
        <v>74</v>
      </c>
      <c r="F195" s="86">
        <v>75</v>
      </c>
      <c r="G195" s="87">
        <v>43207</v>
      </c>
      <c r="H195" s="87">
        <v>45033</v>
      </c>
      <c r="I195" s="86" t="s">
        <v>73</v>
      </c>
      <c r="J195" s="43">
        <v>1</v>
      </c>
      <c r="K195" s="43" t="s">
        <v>72</v>
      </c>
      <c r="L195" s="89">
        <v>22.05</v>
      </c>
      <c r="M195" s="43">
        <v>5.12</v>
      </c>
      <c r="N195" s="108">
        <v>17697</v>
      </c>
      <c r="O195" s="76">
        <f t="shared" si="239"/>
        <v>90608.639999999999</v>
      </c>
      <c r="P195" s="43"/>
      <c r="Q195" s="43"/>
      <c r="R195" s="43"/>
      <c r="S195" s="43"/>
      <c r="T195" s="43">
        <v>1</v>
      </c>
      <c r="U195" s="43"/>
      <c r="V195" s="70">
        <f t="shared" si="219"/>
        <v>0</v>
      </c>
      <c r="W195" s="70">
        <f t="shared" si="224"/>
        <v>1</v>
      </c>
      <c r="X195" s="70">
        <f t="shared" si="224"/>
        <v>0</v>
      </c>
      <c r="Y195" s="76">
        <f t="shared" si="174"/>
        <v>0</v>
      </c>
      <c r="Z195" s="76">
        <f t="shared" si="175"/>
        <v>0</v>
      </c>
      <c r="AA195" s="76">
        <f t="shared" si="176"/>
        <v>0</v>
      </c>
      <c r="AB195" s="76">
        <f t="shared" si="177"/>
        <v>0</v>
      </c>
      <c r="AC195" s="76">
        <f t="shared" si="178"/>
        <v>5033.8133333333335</v>
      </c>
      <c r="AD195" s="76">
        <f t="shared" si="179"/>
        <v>0</v>
      </c>
      <c r="AE195" s="76">
        <f t="shared" si="180"/>
        <v>5033.8133333333335</v>
      </c>
      <c r="AF195" s="76">
        <f t="shared" si="181"/>
        <v>1258.4533333333334</v>
      </c>
      <c r="AG195" s="76">
        <f t="shared" ref="AG195:AG200" si="242">(AE195+AF195)*10%</f>
        <v>629.22666666666669</v>
      </c>
      <c r="AH195" s="76">
        <f t="shared" si="200"/>
        <v>196.63333333333333</v>
      </c>
      <c r="AI195" s="76">
        <f t="shared" si="213"/>
        <v>7118.126666666667</v>
      </c>
      <c r="AJ195" s="100"/>
      <c r="AK195" s="100"/>
      <c r="AL195" s="100"/>
      <c r="AM195" s="99"/>
      <c r="AN195" s="78">
        <f t="shared" si="202"/>
        <v>0</v>
      </c>
      <c r="AO195" s="99"/>
      <c r="AP195" s="78">
        <f t="shared" si="203"/>
        <v>0</v>
      </c>
      <c r="AQ195" s="78">
        <f t="shared" si="240"/>
        <v>0</v>
      </c>
      <c r="AR195" s="78">
        <f t="shared" si="163"/>
        <v>0</v>
      </c>
      <c r="AS195" s="99"/>
      <c r="AT195" s="78">
        <f t="shared" si="204"/>
        <v>0</v>
      </c>
      <c r="AU195" s="99"/>
      <c r="AV195" s="78">
        <f t="shared" si="205"/>
        <v>0</v>
      </c>
      <c r="AW195" s="77">
        <f t="shared" si="217"/>
        <v>0</v>
      </c>
      <c r="AX195" s="78">
        <f t="shared" si="217"/>
        <v>0</v>
      </c>
      <c r="AY195" s="77">
        <f t="shared" si="218"/>
        <v>0</v>
      </c>
      <c r="AZ195" s="78">
        <f t="shared" si="218"/>
        <v>0</v>
      </c>
      <c r="BA195" s="100"/>
      <c r="BB195" s="100"/>
      <c r="BC195" s="100"/>
      <c r="BD195" s="100"/>
      <c r="BE195" s="78">
        <f t="shared" si="206"/>
        <v>0</v>
      </c>
      <c r="BF195" s="43"/>
      <c r="BG195" s="43"/>
      <c r="BH195" s="43"/>
      <c r="BI195" s="76">
        <f t="shared" si="193"/>
        <v>0</v>
      </c>
      <c r="BJ195" s="101"/>
      <c r="BK195" s="101">
        <f t="shared" si="241"/>
        <v>0</v>
      </c>
      <c r="BL195" s="101"/>
      <c r="BM195" s="101">
        <f>(O195/18*BL195)*30%</f>
        <v>0</v>
      </c>
      <c r="BN195" s="76"/>
      <c r="BO195" s="76"/>
      <c r="BP195" s="101"/>
      <c r="BQ195" s="101">
        <f t="shared" si="192"/>
        <v>0</v>
      </c>
      <c r="BR195" s="76">
        <f t="shared" si="207"/>
        <v>0</v>
      </c>
      <c r="BS195" s="76">
        <f t="shared" si="185"/>
        <v>5859.6733333333332</v>
      </c>
      <c r="BT195" s="76">
        <f t="shared" si="186"/>
        <v>0</v>
      </c>
      <c r="BU195" s="76">
        <f t="shared" si="187"/>
        <v>1258.4533333333334</v>
      </c>
      <c r="BV195" s="76">
        <f t="shared" si="188"/>
        <v>7118.126666666667</v>
      </c>
      <c r="BW195" s="173">
        <f t="shared" si="189"/>
        <v>85417.52</v>
      </c>
    </row>
    <row r="196" spans="1:77" s="3" customFormat="1" ht="14.25" customHeight="1" x14ac:dyDescent="0.3">
      <c r="A196" s="242">
        <v>3</v>
      </c>
      <c r="B196" s="48" t="s">
        <v>121</v>
      </c>
      <c r="C196" s="48" t="s">
        <v>261</v>
      </c>
      <c r="D196" s="43" t="s">
        <v>61</v>
      </c>
      <c r="E196" s="93" t="s">
        <v>123</v>
      </c>
      <c r="F196" s="86">
        <v>81</v>
      </c>
      <c r="G196" s="98">
        <v>43335</v>
      </c>
      <c r="H196" s="88">
        <v>45161</v>
      </c>
      <c r="I196" s="86" t="s">
        <v>192</v>
      </c>
      <c r="J196" s="43" t="s">
        <v>58</v>
      </c>
      <c r="K196" s="43" t="s">
        <v>64</v>
      </c>
      <c r="L196" s="89">
        <v>25.02</v>
      </c>
      <c r="M196" s="43">
        <v>5.41</v>
      </c>
      <c r="N196" s="75">
        <v>17697</v>
      </c>
      <c r="O196" s="76">
        <f t="shared" si="239"/>
        <v>95740.77</v>
      </c>
      <c r="P196" s="43"/>
      <c r="Q196" s="43"/>
      <c r="R196" s="43"/>
      <c r="S196" s="43"/>
      <c r="T196" s="43">
        <v>1</v>
      </c>
      <c r="U196" s="43"/>
      <c r="V196" s="70">
        <f t="shared" si="219"/>
        <v>0</v>
      </c>
      <c r="W196" s="70">
        <f t="shared" si="224"/>
        <v>1</v>
      </c>
      <c r="X196" s="70">
        <f t="shared" si="224"/>
        <v>0</v>
      </c>
      <c r="Y196" s="76">
        <f t="shared" si="174"/>
        <v>0</v>
      </c>
      <c r="Z196" s="76">
        <f t="shared" si="175"/>
        <v>0</v>
      </c>
      <c r="AA196" s="76">
        <f t="shared" si="176"/>
        <v>0</v>
      </c>
      <c r="AB196" s="76">
        <f t="shared" si="177"/>
        <v>0</v>
      </c>
      <c r="AC196" s="76">
        <f t="shared" si="178"/>
        <v>5318.9316666666673</v>
      </c>
      <c r="AD196" s="76">
        <f t="shared" si="179"/>
        <v>0</v>
      </c>
      <c r="AE196" s="76">
        <f t="shared" si="180"/>
        <v>5318.9316666666673</v>
      </c>
      <c r="AF196" s="76">
        <f t="shared" si="181"/>
        <v>1329.7329166666668</v>
      </c>
      <c r="AG196" s="76">
        <f t="shared" si="242"/>
        <v>664.86645833333341</v>
      </c>
      <c r="AH196" s="76">
        <f t="shared" si="200"/>
        <v>196.63333333333333</v>
      </c>
      <c r="AI196" s="76">
        <f t="shared" si="213"/>
        <v>7510.1643750000003</v>
      </c>
      <c r="AJ196" s="100"/>
      <c r="AK196" s="100"/>
      <c r="AL196" s="100"/>
      <c r="AM196" s="99"/>
      <c r="AN196" s="78">
        <f t="shared" si="202"/>
        <v>0</v>
      </c>
      <c r="AO196" s="99"/>
      <c r="AP196" s="78">
        <f t="shared" si="203"/>
        <v>0</v>
      </c>
      <c r="AQ196" s="78">
        <f t="shared" si="240"/>
        <v>0</v>
      </c>
      <c r="AR196" s="78">
        <f t="shared" si="163"/>
        <v>0</v>
      </c>
      <c r="AS196" s="99"/>
      <c r="AT196" s="78">
        <f t="shared" si="204"/>
        <v>0</v>
      </c>
      <c r="AU196" s="99"/>
      <c r="AV196" s="78">
        <f t="shared" si="205"/>
        <v>0</v>
      </c>
      <c r="AW196" s="77">
        <f t="shared" si="217"/>
        <v>0</v>
      </c>
      <c r="AX196" s="78">
        <f t="shared" si="217"/>
        <v>0</v>
      </c>
      <c r="AY196" s="77">
        <f t="shared" si="218"/>
        <v>0</v>
      </c>
      <c r="AZ196" s="78">
        <f t="shared" si="218"/>
        <v>0</v>
      </c>
      <c r="BA196" s="100"/>
      <c r="BB196" s="177"/>
      <c r="BC196" s="177"/>
      <c r="BD196" s="177"/>
      <c r="BE196" s="78">
        <f t="shared" si="206"/>
        <v>0</v>
      </c>
      <c r="BF196" s="43"/>
      <c r="BG196" s="43"/>
      <c r="BH196" s="43"/>
      <c r="BI196" s="76">
        <f t="shared" si="193"/>
        <v>0</v>
      </c>
      <c r="BJ196" s="101"/>
      <c r="BK196" s="101">
        <f t="shared" si="241"/>
        <v>0</v>
      </c>
      <c r="BL196" s="101"/>
      <c r="BM196" s="101">
        <f>(O196/18*BL196)*30%</f>
        <v>0</v>
      </c>
      <c r="BN196" s="76">
        <f t="shared" si="208"/>
        <v>1</v>
      </c>
      <c r="BO196" s="76">
        <f t="shared" si="195"/>
        <v>2659.4658333333336</v>
      </c>
      <c r="BP196" s="76"/>
      <c r="BQ196" s="101">
        <f t="shared" si="192"/>
        <v>0</v>
      </c>
      <c r="BR196" s="76">
        <f t="shared" si="207"/>
        <v>2659.4658333333336</v>
      </c>
      <c r="BS196" s="76">
        <f t="shared" si="185"/>
        <v>6180.4314583333344</v>
      </c>
      <c r="BT196" s="76">
        <f t="shared" si="186"/>
        <v>0</v>
      </c>
      <c r="BU196" s="76">
        <f t="shared" si="187"/>
        <v>3989.1987500000005</v>
      </c>
      <c r="BV196" s="76">
        <f t="shared" si="188"/>
        <v>10169.630208333334</v>
      </c>
      <c r="BW196" s="173">
        <f t="shared" si="189"/>
        <v>122035.5625</v>
      </c>
      <c r="BX196" s="3" t="s">
        <v>266</v>
      </c>
    </row>
    <row r="197" spans="1:77" s="3" customFormat="1" ht="14.25" customHeight="1" x14ac:dyDescent="0.3">
      <c r="A197" s="243">
        <v>4</v>
      </c>
      <c r="B197" s="48" t="s">
        <v>101</v>
      </c>
      <c r="C197" s="48" t="s">
        <v>331</v>
      </c>
      <c r="D197" s="43" t="s">
        <v>61</v>
      </c>
      <c r="E197" s="93" t="s">
        <v>340</v>
      </c>
      <c r="F197" s="147">
        <v>79</v>
      </c>
      <c r="G197" s="98">
        <v>43335</v>
      </c>
      <c r="H197" s="88">
        <v>45161</v>
      </c>
      <c r="I197" s="88">
        <v>44797</v>
      </c>
      <c r="J197" s="43" t="s">
        <v>58</v>
      </c>
      <c r="K197" s="43" t="s">
        <v>64</v>
      </c>
      <c r="L197" s="89">
        <v>25</v>
      </c>
      <c r="M197" s="43">
        <v>5.41</v>
      </c>
      <c r="N197" s="75">
        <v>17697</v>
      </c>
      <c r="O197" s="76">
        <f t="shared" si="239"/>
        <v>95740.77</v>
      </c>
      <c r="P197" s="43"/>
      <c r="Q197" s="43"/>
      <c r="R197" s="43"/>
      <c r="S197" s="43"/>
      <c r="T197" s="43">
        <v>1</v>
      </c>
      <c r="U197" s="43"/>
      <c r="V197" s="70">
        <f t="shared" si="219"/>
        <v>0</v>
      </c>
      <c r="W197" s="70">
        <f t="shared" si="224"/>
        <v>1</v>
      </c>
      <c r="X197" s="70">
        <f t="shared" si="224"/>
        <v>0</v>
      </c>
      <c r="Y197" s="76">
        <f t="shared" si="174"/>
        <v>0</v>
      </c>
      <c r="Z197" s="76">
        <f t="shared" si="175"/>
        <v>0</v>
      </c>
      <c r="AA197" s="76">
        <f t="shared" si="176"/>
        <v>0</v>
      </c>
      <c r="AB197" s="76">
        <f t="shared" si="177"/>
        <v>0</v>
      </c>
      <c r="AC197" s="76">
        <f t="shared" si="178"/>
        <v>5318.9316666666673</v>
      </c>
      <c r="AD197" s="76">
        <f t="shared" si="179"/>
        <v>0</v>
      </c>
      <c r="AE197" s="76">
        <f t="shared" si="180"/>
        <v>5318.9316666666673</v>
      </c>
      <c r="AF197" s="76">
        <f t="shared" si="181"/>
        <v>1329.7329166666668</v>
      </c>
      <c r="AG197" s="76">
        <f t="shared" si="242"/>
        <v>664.86645833333341</v>
      </c>
      <c r="AH197" s="76">
        <f t="shared" si="200"/>
        <v>196.63333333333333</v>
      </c>
      <c r="AI197" s="76">
        <f t="shared" si="213"/>
        <v>7510.1643750000003</v>
      </c>
      <c r="AJ197" s="100"/>
      <c r="AK197" s="100"/>
      <c r="AL197" s="100"/>
      <c r="AM197" s="99"/>
      <c r="AN197" s="78">
        <f t="shared" si="202"/>
        <v>0</v>
      </c>
      <c r="AO197" s="99"/>
      <c r="AP197" s="78">
        <f t="shared" si="203"/>
        <v>0</v>
      </c>
      <c r="AQ197" s="78">
        <f t="shared" si="240"/>
        <v>0</v>
      </c>
      <c r="AR197" s="78">
        <f t="shared" si="163"/>
        <v>0</v>
      </c>
      <c r="AS197" s="99"/>
      <c r="AT197" s="78">
        <f t="shared" si="204"/>
        <v>0</v>
      </c>
      <c r="AU197" s="99"/>
      <c r="AV197" s="78">
        <f t="shared" si="205"/>
        <v>0</v>
      </c>
      <c r="AW197" s="77">
        <f t="shared" si="217"/>
        <v>0</v>
      </c>
      <c r="AX197" s="78">
        <f t="shared" si="217"/>
        <v>0</v>
      </c>
      <c r="AY197" s="77">
        <f t="shared" si="218"/>
        <v>0</v>
      </c>
      <c r="AZ197" s="78">
        <f t="shared" si="218"/>
        <v>0</v>
      </c>
      <c r="BA197" s="100"/>
      <c r="BB197" s="177"/>
      <c r="BC197" s="177"/>
      <c r="BD197" s="177"/>
      <c r="BE197" s="78">
        <f t="shared" si="206"/>
        <v>0</v>
      </c>
      <c r="BF197" s="43"/>
      <c r="BG197" s="43"/>
      <c r="BH197" s="43"/>
      <c r="BI197" s="76">
        <f t="shared" si="193"/>
        <v>0</v>
      </c>
      <c r="BJ197" s="101"/>
      <c r="BK197" s="101">
        <f t="shared" si="241"/>
        <v>0</v>
      </c>
      <c r="BL197" s="101"/>
      <c r="BM197" s="101">
        <f>(O197/18*BL197)*30%</f>
        <v>0</v>
      </c>
      <c r="BN197" s="76">
        <f t="shared" si="208"/>
        <v>1</v>
      </c>
      <c r="BO197" s="76">
        <f t="shared" si="195"/>
        <v>2659.4658333333336</v>
      </c>
      <c r="BP197" s="76"/>
      <c r="BQ197" s="101">
        <f t="shared" si="192"/>
        <v>0</v>
      </c>
      <c r="BR197" s="76">
        <f t="shared" si="207"/>
        <v>2659.4658333333336</v>
      </c>
      <c r="BS197" s="76">
        <f t="shared" si="185"/>
        <v>6180.4314583333344</v>
      </c>
      <c r="BT197" s="76">
        <f t="shared" si="186"/>
        <v>0</v>
      </c>
      <c r="BU197" s="76">
        <f t="shared" si="187"/>
        <v>3989.1987500000005</v>
      </c>
      <c r="BV197" s="76">
        <f t="shared" si="188"/>
        <v>10169.630208333334</v>
      </c>
      <c r="BW197" s="173">
        <f t="shared" si="189"/>
        <v>122035.5625</v>
      </c>
      <c r="BX197" s="3" t="s">
        <v>266</v>
      </c>
    </row>
    <row r="198" spans="1:77" s="11" customFormat="1" ht="14.25" customHeight="1" x14ac:dyDescent="0.3">
      <c r="A198" s="242">
        <v>5</v>
      </c>
      <c r="B198" s="69" t="s">
        <v>84</v>
      </c>
      <c r="C198" s="69" t="s">
        <v>357</v>
      </c>
      <c r="D198" s="70" t="s">
        <v>61</v>
      </c>
      <c r="E198" s="71" t="s">
        <v>332</v>
      </c>
      <c r="F198" s="86">
        <v>89</v>
      </c>
      <c r="G198" s="87">
        <v>43462</v>
      </c>
      <c r="H198" s="87">
        <v>45288</v>
      </c>
      <c r="I198" s="86" t="s">
        <v>185</v>
      </c>
      <c r="J198" s="70">
        <v>1</v>
      </c>
      <c r="K198" s="70" t="s">
        <v>72</v>
      </c>
      <c r="L198" s="74">
        <v>16.03</v>
      </c>
      <c r="M198" s="70">
        <v>5.03</v>
      </c>
      <c r="N198" s="75">
        <v>17697</v>
      </c>
      <c r="O198" s="76">
        <f t="shared" si="239"/>
        <v>89015.91</v>
      </c>
      <c r="P198" s="70"/>
      <c r="Q198" s="70"/>
      <c r="R198" s="70"/>
      <c r="S198" s="70"/>
      <c r="T198" s="70">
        <v>1</v>
      </c>
      <c r="U198" s="70"/>
      <c r="V198" s="70">
        <f t="shared" si="219"/>
        <v>0</v>
      </c>
      <c r="W198" s="70">
        <f t="shared" si="224"/>
        <v>1</v>
      </c>
      <c r="X198" s="70">
        <f t="shared" si="224"/>
        <v>0</v>
      </c>
      <c r="Y198" s="76">
        <f t="shared" si="174"/>
        <v>0</v>
      </c>
      <c r="Z198" s="76">
        <f t="shared" si="175"/>
        <v>0</v>
      </c>
      <c r="AA198" s="76">
        <f t="shared" si="176"/>
        <v>0</v>
      </c>
      <c r="AB198" s="76">
        <f t="shared" si="177"/>
        <v>0</v>
      </c>
      <c r="AC198" s="76">
        <f t="shared" si="178"/>
        <v>4945.3283333333338</v>
      </c>
      <c r="AD198" s="76">
        <f t="shared" si="179"/>
        <v>0</v>
      </c>
      <c r="AE198" s="76">
        <f t="shared" si="180"/>
        <v>4945.3283333333338</v>
      </c>
      <c r="AF198" s="76">
        <f t="shared" si="181"/>
        <v>1236.3320833333335</v>
      </c>
      <c r="AG198" s="76">
        <f t="shared" si="242"/>
        <v>618.16604166666684</v>
      </c>
      <c r="AH198" s="76">
        <f t="shared" si="200"/>
        <v>196.63333333333333</v>
      </c>
      <c r="AI198" s="76">
        <f t="shared" si="213"/>
        <v>6996.459791666668</v>
      </c>
      <c r="AJ198" s="84"/>
      <c r="AK198" s="84"/>
      <c r="AL198" s="84"/>
      <c r="AM198" s="83"/>
      <c r="AN198" s="78">
        <f t="shared" si="202"/>
        <v>0</v>
      </c>
      <c r="AO198" s="83"/>
      <c r="AP198" s="78">
        <f t="shared" si="203"/>
        <v>0</v>
      </c>
      <c r="AQ198" s="78">
        <f t="shared" si="240"/>
        <v>0</v>
      </c>
      <c r="AR198" s="78">
        <f t="shared" si="163"/>
        <v>0</v>
      </c>
      <c r="AS198" s="83"/>
      <c r="AT198" s="78">
        <f t="shared" si="204"/>
        <v>0</v>
      </c>
      <c r="AU198" s="78"/>
      <c r="AV198" s="78">
        <f t="shared" si="205"/>
        <v>0</v>
      </c>
      <c r="AW198" s="77">
        <f t="shared" si="217"/>
        <v>0</v>
      </c>
      <c r="AX198" s="78">
        <f t="shared" si="217"/>
        <v>0</v>
      </c>
      <c r="AY198" s="77">
        <f t="shared" si="218"/>
        <v>0</v>
      </c>
      <c r="AZ198" s="78">
        <f t="shared" si="218"/>
        <v>0</v>
      </c>
      <c r="BA198" s="84"/>
      <c r="BB198" s="84"/>
      <c r="BC198" s="84"/>
      <c r="BD198" s="84"/>
      <c r="BE198" s="78">
        <f t="shared" si="206"/>
        <v>0</v>
      </c>
      <c r="BF198" s="70"/>
      <c r="BG198" s="70"/>
      <c r="BH198" s="70"/>
      <c r="BI198" s="76">
        <f t="shared" si="193"/>
        <v>0</v>
      </c>
      <c r="BJ198" s="76"/>
      <c r="BK198" s="76"/>
      <c r="BL198" s="76"/>
      <c r="BM198" s="76"/>
      <c r="BN198" s="76">
        <f t="shared" si="208"/>
        <v>1</v>
      </c>
      <c r="BO198" s="76">
        <f>(AE198+AF198)*35%</f>
        <v>2163.5811458333333</v>
      </c>
      <c r="BP198" s="76"/>
      <c r="BQ198" s="101">
        <f t="shared" si="192"/>
        <v>0</v>
      </c>
      <c r="BR198" s="76">
        <f t="shared" si="207"/>
        <v>2163.5811458333333</v>
      </c>
      <c r="BS198" s="76">
        <f t="shared" si="185"/>
        <v>5760.1277083333334</v>
      </c>
      <c r="BT198" s="76">
        <f t="shared" si="186"/>
        <v>0</v>
      </c>
      <c r="BU198" s="76">
        <f t="shared" si="187"/>
        <v>3399.9132291666665</v>
      </c>
      <c r="BV198" s="76">
        <f t="shared" si="188"/>
        <v>9160.0409375000017</v>
      </c>
      <c r="BW198" s="173">
        <f t="shared" si="189"/>
        <v>109920.49125000002</v>
      </c>
      <c r="BX198" s="11" t="s">
        <v>265</v>
      </c>
    </row>
    <row r="199" spans="1:77" s="11" customFormat="1" ht="14.25" customHeight="1" x14ac:dyDescent="0.3">
      <c r="A199" s="243">
        <v>6</v>
      </c>
      <c r="B199" s="69" t="s">
        <v>493</v>
      </c>
      <c r="C199" s="69" t="s">
        <v>437</v>
      </c>
      <c r="D199" s="70" t="s">
        <v>86</v>
      </c>
      <c r="E199" s="93"/>
      <c r="F199" s="86"/>
      <c r="G199" s="87"/>
      <c r="H199" s="87"/>
      <c r="I199" s="86"/>
      <c r="J199" s="70" t="s">
        <v>453</v>
      </c>
      <c r="K199" s="70" t="s">
        <v>454</v>
      </c>
      <c r="L199" s="74">
        <v>36.04</v>
      </c>
      <c r="M199" s="70">
        <v>4.5199999999999996</v>
      </c>
      <c r="N199" s="75">
        <v>17697</v>
      </c>
      <c r="O199" s="76">
        <f t="shared" si="239"/>
        <v>79990.439999999988</v>
      </c>
      <c r="P199" s="70"/>
      <c r="Q199" s="70"/>
      <c r="R199" s="70"/>
      <c r="S199" s="70"/>
      <c r="T199" s="70">
        <v>1</v>
      </c>
      <c r="U199" s="70"/>
      <c r="V199" s="70">
        <f t="shared" si="219"/>
        <v>0</v>
      </c>
      <c r="W199" s="70">
        <f t="shared" si="224"/>
        <v>1</v>
      </c>
      <c r="X199" s="70">
        <f t="shared" si="224"/>
        <v>0</v>
      </c>
      <c r="Y199" s="76">
        <f t="shared" si="174"/>
        <v>0</v>
      </c>
      <c r="Z199" s="76">
        <f t="shared" si="175"/>
        <v>0</v>
      </c>
      <c r="AA199" s="76">
        <f t="shared" si="176"/>
        <v>0</v>
      </c>
      <c r="AB199" s="76">
        <f t="shared" si="177"/>
        <v>0</v>
      </c>
      <c r="AC199" s="76">
        <f t="shared" si="178"/>
        <v>4443.913333333333</v>
      </c>
      <c r="AD199" s="76">
        <f t="shared" si="179"/>
        <v>0</v>
      </c>
      <c r="AE199" s="76">
        <f t="shared" si="180"/>
        <v>4443.913333333333</v>
      </c>
      <c r="AF199" s="76">
        <f t="shared" si="181"/>
        <v>1110.9783333333332</v>
      </c>
      <c r="AG199" s="76">
        <f t="shared" si="242"/>
        <v>555.48916666666662</v>
      </c>
      <c r="AH199" s="76">
        <f t="shared" si="200"/>
        <v>196.63333333333333</v>
      </c>
      <c r="AI199" s="76">
        <f t="shared" si="213"/>
        <v>6307.0141666666659</v>
      </c>
      <c r="AJ199" s="84"/>
      <c r="AK199" s="84"/>
      <c r="AL199" s="84"/>
      <c r="AM199" s="83"/>
      <c r="AN199" s="78">
        <f t="shared" si="202"/>
        <v>0</v>
      </c>
      <c r="AO199" s="83"/>
      <c r="AP199" s="78">
        <f t="shared" si="203"/>
        <v>0</v>
      </c>
      <c r="AQ199" s="78">
        <f t="shared" si="240"/>
        <v>0</v>
      </c>
      <c r="AR199" s="78">
        <f t="shared" si="163"/>
        <v>0</v>
      </c>
      <c r="AS199" s="83"/>
      <c r="AT199" s="78">
        <f t="shared" si="204"/>
        <v>0</v>
      </c>
      <c r="AU199" s="78"/>
      <c r="AV199" s="78">
        <f t="shared" si="205"/>
        <v>0</v>
      </c>
      <c r="AW199" s="77">
        <f t="shared" si="217"/>
        <v>0</v>
      </c>
      <c r="AX199" s="78">
        <f t="shared" si="217"/>
        <v>0</v>
      </c>
      <c r="AY199" s="77">
        <f t="shared" si="218"/>
        <v>0</v>
      </c>
      <c r="AZ199" s="78">
        <f t="shared" si="218"/>
        <v>0</v>
      </c>
      <c r="BA199" s="84"/>
      <c r="BB199" s="84"/>
      <c r="BC199" s="84"/>
      <c r="BD199" s="84"/>
      <c r="BE199" s="78">
        <f t="shared" si="206"/>
        <v>0</v>
      </c>
      <c r="BF199" s="70"/>
      <c r="BG199" s="70"/>
      <c r="BH199" s="70"/>
      <c r="BI199" s="76">
        <f t="shared" si="193"/>
        <v>0</v>
      </c>
      <c r="BJ199" s="76"/>
      <c r="BK199" s="76"/>
      <c r="BL199" s="76"/>
      <c r="BM199" s="76"/>
      <c r="BN199" s="76">
        <f t="shared" si="208"/>
        <v>1</v>
      </c>
      <c r="BO199" s="76">
        <f t="shared" si="195"/>
        <v>2221.9566666666665</v>
      </c>
      <c r="BP199" s="76"/>
      <c r="BQ199" s="101">
        <f t="shared" si="192"/>
        <v>0</v>
      </c>
      <c r="BR199" s="76">
        <f t="shared" si="207"/>
        <v>2221.9566666666665</v>
      </c>
      <c r="BS199" s="76">
        <f t="shared" si="185"/>
        <v>5196.0358333333324</v>
      </c>
      <c r="BT199" s="76">
        <f t="shared" si="186"/>
        <v>0</v>
      </c>
      <c r="BU199" s="76">
        <f t="shared" si="187"/>
        <v>3332.9349999999995</v>
      </c>
      <c r="BV199" s="76">
        <f t="shared" si="188"/>
        <v>8528.9708333333328</v>
      </c>
      <c r="BW199" s="173">
        <f t="shared" si="189"/>
        <v>102347.65</v>
      </c>
      <c r="BX199" s="3" t="s">
        <v>266</v>
      </c>
    </row>
    <row r="200" spans="1:77" s="11" customFormat="1" ht="14.25" customHeight="1" x14ac:dyDescent="0.3">
      <c r="A200" s="242">
        <v>7</v>
      </c>
      <c r="B200" s="69" t="s">
        <v>276</v>
      </c>
      <c r="C200" s="69" t="s">
        <v>356</v>
      </c>
      <c r="D200" s="70" t="s">
        <v>61</v>
      </c>
      <c r="E200" s="71" t="s">
        <v>66</v>
      </c>
      <c r="F200" s="86">
        <v>110</v>
      </c>
      <c r="G200" s="87">
        <v>44071</v>
      </c>
      <c r="H200" s="88">
        <v>45897</v>
      </c>
      <c r="I200" s="86" t="s">
        <v>183</v>
      </c>
      <c r="J200" s="70">
        <v>1</v>
      </c>
      <c r="K200" s="70" t="s">
        <v>72</v>
      </c>
      <c r="L200" s="74">
        <v>12.05</v>
      </c>
      <c r="M200" s="70">
        <v>4.8600000000000003</v>
      </c>
      <c r="N200" s="75">
        <v>17697</v>
      </c>
      <c r="O200" s="76">
        <f t="shared" si="239"/>
        <v>86007.420000000013</v>
      </c>
      <c r="P200" s="70"/>
      <c r="Q200" s="70"/>
      <c r="R200" s="70"/>
      <c r="S200" s="70"/>
      <c r="T200" s="70">
        <v>1</v>
      </c>
      <c r="U200" s="70"/>
      <c r="V200" s="70">
        <f t="shared" si="219"/>
        <v>0</v>
      </c>
      <c r="W200" s="70">
        <f t="shared" si="224"/>
        <v>1</v>
      </c>
      <c r="X200" s="70">
        <f t="shared" si="224"/>
        <v>0</v>
      </c>
      <c r="Y200" s="76">
        <f t="shared" si="174"/>
        <v>0</v>
      </c>
      <c r="Z200" s="76">
        <f t="shared" si="175"/>
        <v>0</v>
      </c>
      <c r="AA200" s="76">
        <f t="shared" si="176"/>
        <v>0</v>
      </c>
      <c r="AB200" s="76">
        <f t="shared" si="177"/>
        <v>0</v>
      </c>
      <c r="AC200" s="76">
        <f t="shared" si="178"/>
        <v>4778.1900000000005</v>
      </c>
      <c r="AD200" s="76">
        <f t="shared" si="179"/>
        <v>0</v>
      </c>
      <c r="AE200" s="76">
        <f t="shared" si="180"/>
        <v>4778.1900000000005</v>
      </c>
      <c r="AF200" s="76">
        <f t="shared" si="181"/>
        <v>1194.5475000000001</v>
      </c>
      <c r="AG200" s="76">
        <f t="shared" si="242"/>
        <v>597.27375000000018</v>
      </c>
      <c r="AH200" s="76">
        <f t="shared" si="200"/>
        <v>196.63333333333333</v>
      </c>
      <c r="AI200" s="76">
        <f t="shared" si="213"/>
        <v>6766.6445833333346</v>
      </c>
      <c r="AJ200" s="84"/>
      <c r="AK200" s="84"/>
      <c r="AL200" s="84"/>
      <c r="AM200" s="83"/>
      <c r="AN200" s="78">
        <f t="shared" si="202"/>
        <v>0</v>
      </c>
      <c r="AO200" s="83"/>
      <c r="AP200" s="78">
        <f t="shared" si="203"/>
        <v>0</v>
      </c>
      <c r="AQ200" s="78">
        <f t="shared" si="240"/>
        <v>0</v>
      </c>
      <c r="AR200" s="78">
        <f t="shared" si="163"/>
        <v>0</v>
      </c>
      <c r="AS200" s="83"/>
      <c r="AT200" s="78">
        <f t="shared" si="204"/>
        <v>0</v>
      </c>
      <c r="AU200" s="83"/>
      <c r="AV200" s="78">
        <f t="shared" si="205"/>
        <v>0</v>
      </c>
      <c r="AW200" s="77">
        <f t="shared" si="217"/>
        <v>0</v>
      </c>
      <c r="AX200" s="78">
        <f t="shared" si="217"/>
        <v>0</v>
      </c>
      <c r="AY200" s="77">
        <f t="shared" si="218"/>
        <v>0</v>
      </c>
      <c r="AZ200" s="78">
        <f t="shared" si="218"/>
        <v>0</v>
      </c>
      <c r="BA200" s="84"/>
      <c r="BB200" s="84"/>
      <c r="BC200" s="84"/>
      <c r="BD200" s="85"/>
      <c r="BE200" s="78">
        <f t="shared" si="206"/>
        <v>0</v>
      </c>
      <c r="BF200" s="70"/>
      <c r="BG200" s="70"/>
      <c r="BH200" s="70"/>
      <c r="BI200" s="76">
        <f t="shared" si="193"/>
        <v>0</v>
      </c>
      <c r="BJ200" s="76"/>
      <c r="BK200" s="76">
        <f>(O200/18*BJ200)*30%</f>
        <v>0</v>
      </c>
      <c r="BL200" s="76"/>
      <c r="BM200" s="76">
        <f>(O200/18*BL200)*30%</f>
        <v>0</v>
      </c>
      <c r="BN200" s="76">
        <f t="shared" si="208"/>
        <v>1</v>
      </c>
      <c r="BO200" s="76">
        <f>(AE200+AF200)*35%</f>
        <v>2090.4581250000001</v>
      </c>
      <c r="BP200" s="76"/>
      <c r="BQ200" s="101">
        <f t="shared" si="192"/>
        <v>0</v>
      </c>
      <c r="BR200" s="76">
        <f t="shared" si="207"/>
        <v>2090.4581250000001</v>
      </c>
      <c r="BS200" s="76">
        <f t="shared" si="185"/>
        <v>5572.097083333334</v>
      </c>
      <c r="BT200" s="76">
        <f t="shared" si="186"/>
        <v>0</v>
      </c>
      <c r="BU200" s="76">
        <f t="shared" si="187"/>
        <v>3285.0056250000002</v>
      </c>
      <c r="BV200" s="76">
        <f t="shared" si="188"/>
        <v>8857.1027083333356</v>
      </c>
      <c r="BW200" s="173">
        <f t="shared" si="189"/>
        <v>106285.23250000003</v>
      </c>
      <c r="BX200" s="11" t="s">
        <v>270</v>
      </c>
    </row>
    <row r="201" spans="1:77" s="1" customFormat="1" ht="16.5" customHeight="1" x14ac:dyDescent="0.3">
      <c r="A201" s="242"/>
      <c r="B201" s="123" t="s">
        <v>138</v>
      </c>
      <c r="C201" s="69"/>
      <c r="D201" s="70"/>
      <c r="E201" s="93"/>
      <c r="F201" s="72"/>
      <c r="G201" s="73"/>
      <c r="H201" s="73"/>
      <c r="I201" s="72"/>
      <c r="J201" s="70"/>
      <c r="K201" s="43"/>
      <c r="L201" s="74"/>
      <c r="M201" s="119"/>
      <c r="N201" s="75"/>
      <c r="O201" s="124">
        <f>O203+O206+O209+O211+O212+O214+O215+O216+O217+O218+O221+O222+O223+O224+O225+O226+O227+O228+O229+O230+O233+O234+O235+O236+O237+O238+O239+O240+O241+O202+O204+O205+O207+O208+O210+O213+O219+O220+O231+O22+O232+O242+O243</f>
        <v>3749994.3</v>
      </c>
      <c r="P201" s="124">
        <f t="shared" ref="P201:AU201" si="243">P202+P203+P204+P205+P206+P207+P208+P209+P210+P211+P242+P243+P212+P213+P214+P215+P216+P217+P218+P219+P220+P221+P222+P223+P224+P225+P226+P227+P228+P229+P230+P231+P232+P233+P234+P235+P236+P237+P238+P239+P240+P241</f>
        <v>0</v>
      </c>
      <c r="Q201" s="124">
        <f t="shared" si="243"/>
        <v>0</v>
      </c>
      <c r="R201" s="124">
        <f t="shared" si="243"/>
        <v>0</v>
      </c>
      <c r="S201" s="124">
        <f t="shared" si="243"/>
        <v>32</v>
      </c>
      <c r="T201" s="124">
        <f t="shared" si="243"/>
        <v>40</v>
      </c>
      <c r="U201" s="124">
        <f t="shared" si="243"/>
        <v>0</v>
      </c>
      <c r="V201" s="124">
        <f t="shared" si="243"/>
        <v>32</v>
      </c>
      <c r="W201" s="124">
        <f t="shared" si="243"/>
        <v>40</v>
      </c>
      <c r="X201" s="124">
        <f t="shared" si="243"/>
        <v>0</v>
      </c>
      <c r="Y201" s="124">
        <f t="shared" si="243"/>
        <v>0</v>
      </c>
      <c r="Z201" s="124">
        <f t="shared" si="243"/>
        <v>0</v>
      </c>
      <c r="AA201" s="124">
        <f t="shared" si="243"/>
        <v>0</v>
      </c>
      <c r="AB201" s="124">
        <f t="shared" si="243"/>
        <v>158093.19999999995</v>
      </c>
      <c r="AC201" s="124">
        <f t="shared" si="243"/>
        <v>192779.32</v>
      </c>
      <c r="AD201" s="124">
        <f t="shared" si="243"/>
        <v>0</v>
      </c>
      <c r="AE201" s="124">
        <f t="shared" si="243"/>
        <v>350872.52000000019</v>
      </c>
      <c r="AF201" s="124">
        <f t="shared" si="243"/>
        <v>87718.130000000048</v>
      </c>
      <c r="AG201" s="124">
        <f t="shared" si="243"/>
        <v>39869.866250000014</v>
      </c>
      <c r="AH201" s="124">
        <f t="shared" si="243"/>
        <v>14157.599999999993</v>
      </c>
      <c r="AI201" s="124">
        <f t="shared" si="243"/>
        <v>492618.1162499999</v>
      </c>
      <c r="AJ201" s="124">
        <f t="shared" si="243"/>
        <v>0</v>
      </c>
      <c r="AK201" s="124">
        <f t="shared" si="243"/>
        <v>0</v>
      </c>
      <c r="AL201" s="124">
        <f t="shared" si="243"/>
        <v>0</v>
      </c>
      <c r="AM201" s="124">
        <f t="shared" si="243"/>
        <v>0</v>
      </c>
      <c r="AN201" s="124">
        <f t="shared" si="243"/>
        <v>0</v>
      </c>
      <c r="AO201" s="124">
        <f t="shared" si="243"/>
        <v>0</v>
      </c>
      <c r="AP201" s="124">
        <f t="shared" si="243"/>
        <v>0</v>
      </c>
      <c r="AQ201" s="124">
        <f t="shared" si="243"/>
        <v>0</v>
      </c>
      <c r="AR201" s="124">
        <f t="shared" si="243"/>
        <v>0</v>
      </c>
      <c r="AS201" s="124">
        <f t="shared" si="243"/>
        <v>0</v>
      </c>
      <c r="AT201" s="124">
        <f t="shared" si="243"/>
        <v>0</v>
      </c>
      <c r="AU201" s="124">
        <f t="shared" si="243"/>
        <v>0</v>
      </c>
      <c r="AV201" s="124">
        <f t="shared" ref="AV201:BW201" si="244">AV202+AV203+AV204+AV205+AV206+AV207+AV208+AV209+AV210+AV211+AV242+AV243+AV212+AV213+AV214+AV215+AV216+AV217+AV218+AV219+AV220+AV221+AV222+AV223+AV224+AV225+AV226+AV227+AV228+AV229+AV230+AV231+AV232+AV233+AV234+AV235+AV236+AV237+AV238+AV239+AV240+AV241</f>
        <v>0</v>
      </c>
      <c r="AW201" s="124">
        <f t="shared" si="244"/>
        <v>0</v>
      </c>
      <c r="AX201" s="124">
        <f t="shared" si="244"/>
        <v>0</v>
      </c>
      <c r="AY201" s="124">
        <f t="shared" si="244"/>
        <v>0</v>
      </c>
      <c r="AZ201" s="124">
        <f t="shared" si="244"/>
        <v>0</v>
      </c>
      <c r="BA201" s="124">
        <f t="shared" si="244"/>
        <v>0</v>
      </c>
      <c r="BB201" s="124">
        <f t="shared" si="244"/>
        <v>0</v>
      </c>
      <c r="BC201" s="124">
        <f t="shared" si="244"/>
        <v>0</v>
      </c>
      <c r="BD201" s="124">
        <f t="shared" si="244"/>
        <v>0</v>
      </c>
      <c r="BE201" s="124">
        <f t="shared" si="244"/>
        <v>0</v>
      </c>
      <c r="BF201" s="124">
        <f t="shared" si="244"/>
        <v>0</v>
      </c>
      <c r="BG201" s="124">
        <f t="shared" si="244"/>
        <v>0</v>
      </c>
      <c r="BH201" s="124">
        <f t="shared" si="244"/>
        <v>0</v>
      </c>
      <c r="BI201" s="124">
        <f t="shared" si="244"/>
        <v>0</v>
      </c>
      <c r="BJ201" s="124">
        <f t="shared" si="244"/>
        <v>0</v>
      </c>
      <c r="BK201" s="124">
        <f t="shared" si="244"/>
        <v>0</v>
      </c>
      <c r="BL201" s="124">
        <f t="shared" si="244"/>
        <v>0</v>
      </c>
      <c r="BM201" s="124">
        <f t="shared" si="244"/>
        <v>0</v>
      </c>
      <c r="BN201" s="124">
        <f t="shared" si="244"/>
        <v>42</v>
      </c>
      <c r="BO201" s="124">
        <f t="shared" si="244"/>
        <v>98390.404166666689</v>
      </c>
      <c r="BP201" s="124">
        <f t="shared" si="244"/>
        <v>0</v>
      </c>
      <c r="BQ201" s="124">
        <f t="shared" si="244"/>
        <v>0</v>
      </c>
      <c r="BR201" s="124">
        <f t="shared" si="244"/>
        <v>98390.404166666689</v>
      </c>
      <c r="BS201" s="124">
        <f t="shared" si="244"/>
        <v>404899.98624999996</v>
      </c>
      <c r="BT201" s="124">
        <f t="shared" si="244"/>
        <v>0</v>
      </c>
      <c r="BU201" s="124">
        <f t="shared" si="244"/>
        <v>186108.53416666668</v>
      </c>
      <c r="BV201" s="124">
        <f t="shared" si="244"/>
        <v>591008.52041666687</v>
      </c>
      <c r="BW201" s="124">
        <f t="shared" si="244"/>
        <v>7092102.2449999982</v>
      </c>
    </row>
    <row r="202" spans="1:77" s="3" customFormat="1" ht="14.25" customHeight="1" x14ac:dyDescent="0.3">
      <c r="A202" s="243">
        <v>1</v>
      </c>
      <c r="B202" s="48" t="s">
        <v>121</v>
      </c>
      <c r="C202" s="48" t="s">
        <v>130</v>
      </c>
      <c r="D202" s="43" t="s">
        <v>61</v>
      </c>
      <c r="E202" s="93" t="s">
        <v>123</v>
      </c>
      <c r="F202" s="86">
        <v>81</v>
      </c>
      <c r="G202" s="98">
        <v>43335</v>
      </c>
      <c r="H202" s="88">
        <v>45161</v>
      </c>
      <c r="I202" s="86" t="s">
        <v>192</v>
      </c>
      <c r="J202" s="43" t="s">
        <v>58</v>
      </c>
      <c r="K202" s="43" t="s">
        <v>64</v>
      </c>
      <c r="L202" s="89">
        <v>25.02</v>
      </c>
      <c r="M202" s="43">
        <v>5.41</v>
      </c>
      <c r="N202" s="108">
        <v>17697</v>
      </c>
      <c r="O202" s="76">
        <f t="shared" ref="O202:O240" si="245">N202*M202</f>
        <v>95740.77</v>
      </c>
      <c r="P202" s="43">
        <v>0</v>
      </c>
      <c r="Q202" s="43"/>
      <c r="R202" s="43"/>
      <c r="S202" s="43">
        <v>0</v>
      </c>
      <c r="T202" s="43">
        <v>2</v>
      </c>
      <c r="U202" s="43"/>
      <c r="V202" s="70">
        <f t="shared" si="219"/>
        <v>0</v>
      </c>
      <c r="W202" s="70">
        <f t="shared" si="224"/>
        <v>2</v>
      </c>
      <c r="X202" s="70">
        <f t="shared" si="224"/>
        <v>0</v>
      </c>
      <c r="Y202" s="76">
        <f t="shared" si="174"/>
        <v>0</v>
      </c>
      <c r="Z202" s="76">
        <f t="shared" si="175"/>
        <v>0</v>
      </c>
      <c r="AA202" s="76">
        <f t="shared" si="176"/>
        <v>0</v>
      </c>
      <c r="AB202" s="76">
        <f t="shared" si="177"/>
        <v>0</v>
      </c>
      <c r="AC202" s="76">
        <f t="shared" si="178"/>
        <v>10637.863333333335</v>
      </c>
      <c r="AD202" s="76">
        <f t="shared" si="179"/>
        <v>0</v>
      </c>
      <c r="AE202" s="76">
        <f t="shared" si="180"/>
        <v>10637.863333333335</v>
      </c>
      <c r="AF202" s="76">
        <f t="shared" si="181"/>
        <v>2659.4658333333336</v>
      </c>
      <c r="AG202" s="101">
        <f>(AE202+AF202)*10%</f>
        <v>1329.7329166666668</v>
      </c>
      <c r="AH202" s="76">
        <f t="shared" si="200"/>
        <v>393.26666666666665</v>
      </c>
      <c r="AI202" s="76">
        <f t="shared" si="213"/>
        <v>15020.328750000001</v>
      </c>
      <c r="AJ202" s="100"/>
      <c r="AK202" s="100"/>
      <c r="AL202" s="100"/>
      <c r="AM202" s="99"/>
      <c r="AN202" s="78">
        <f t="shared" si="202"/>
        <v>0</v>
      </c>
      <c r="AO202" s="99"/>
      <c r="AP202" s="78">
        <f t="shared" si="203"/>
        <v>0</v>
      </c>
      <c r="AQ202" s="78">
        <f t="shared" ref="AQ202:AR215" si="246">AM202+AO202</f>
        <v>0</v>
      </c>
      <c r="AR202" s="78">
        <f t="shared" si="163"/>
        <v>0</v>
      </c>
      <c r="AS202" s="99"/>
      <c r="AT202" s="78">
        <f t="shared" si="204"/>
        <v>0</v>
      </c>
      <c r="AU202" s="99"/>
      <c r="AV202" s="78">
        <f t="shared" si="205"/>
        <v>0</v>
      </c>
      <c r="AW202" s="77">
        <f t="shared" si="217"/>
        <v>0</v>
      </c>
      <c r="AX202" s="78">
        <f t="shared" si="217"/>
        <v>0</v>
      </c>
      <c r="AY202" s="77">
        <f t="shared" si="218"/>
        <v>0</v>
      </c>
      <c r="AZ202" s="78">
        <f t="shared" si="218"/>
        <v>0</v>
      </c>
      <c r="BA202" s="100"/>
      <c r="BB202" s="177"/>
      <c r="BC202" s="177"/>
      <c r="BD202" s="177"/>
      <c r="BE202" s="78">
        <f t="shared" si="206"/>
        <v>0</v>
      </c>
      <c r="BF202" s="43"/>
      <c r="BG202" s="43"/>
      <c r="BH202" s="43"/>
      <c r="BI202" s="76">
        <f t="shared" si="193"/>
        <v>0</v>
      </c>
      <c r="BJ202" s="101"/>
      <c r="BK202" s="101">
        <f t="shared" ref="BK202" si="247">(O202/18*BJ202)*30%</f>
        <v>0</v>
      </c>
      <c r="BL202" s="101"/>
      <c r="BM202" s="101">
        <f t="shared" ref="BM202:BM211" si="248">(O202/18*BL202)*30%</f>
        <v>0</v>
      </c>
      <c r="BN202" s="101">
        <f t="shared" si="208"/>
        <v>2</v>
      </c>
      <c r="BO202" s="76">
        <f t="shared" si="195"/>
        <v>5318.9316666666673</v>
      </c>
      <c r="BP202" s="76"/>
      <c r="BQ202" s="101">
        <f t="shared" si="192"/>
        <v>0</v>
      </c>
      <c r="BR202" s="76">
        <f t="shared" si="207"/>
        <v>5318.9316666666673</v>
      </c>
      <c r="BS202" s="76">
        <f t="shared" si="185"/>
        <v>12360.862916666669</v>
      </c>
      <c r="BT202" s="76">
        <f t="shared" si="186"/>
        <v>0</v>
      </c>
      <c r="BU202" s="76">
        <f t="shared" si="187"/>
        <v>7978.3975000000009</v>
      </c>
      <c r="BV202" s="76">
        <f t="shared" si="188"/>
        <v>20339.260416666668</v>
      </c>
      <c r="BW202" s="173">
        <f t="shared" si="189"/>
        <v>244071.125</v>
      </c>
      <c r="BX202" s="3" t="s">
        <v>266</v>
      </c>
    </row>
    <row r="203" spans="1:77" s="129" customFormat="1" ht="14.25" customHeight="1" x14ac:dyDescent="0.3">
      <c r="A203" s="242">
        <v>2</v>
      </c>
      <c r="B203" s="69" t="s">
        <v>158</v>
      </c>
      <c r="C203" s="69" t="s">
        <v>402</v>
      </c>
      <c r="D203" s="70" t="s">
        <v>61</v>
      </c>
      <c r="E203" s="71" t="s">
        <v>215</v>
      </c>
      <c r="F203" s="72">
        <v>70</v>
      </c>
      <c r="G203" s="73">
        <v>42971</v>
      </c>
      <c r="H203" s="73">
        <v>44797</v>
      </c>
      <c r="I203" s="72" t="s">
        <v>182</v>
      </c>
      <c r="J203" s="70" t="s">
        <v>58</v>
      </c>
      <c r="K203" s="70" t="s">
        <v>64</v>
      </c>
      <c r="L203" s="74">
        <v>27.11</v>
      </c>
      <c r="M203" s="70">
        <v>5.41</v>
      </c>
      <c r="N203" s="75">
        <v>17697</v>
      </c>
      <c r="O203" s="76">
        <f t="shared" si="245"/>
        <v>95740.77</v>
      </c>
      <c r="P203" s="43">
        <v>0</v>
      </c>
      <c r="Q203" s="70"/>
      <c r="R203" s="70"/>
      <c r="S203" s="70">
        <v>0</v>
      </c>
      <c r="T203" s="70">
        <v>1</v>
      </c>
      <c r="U203" s="70"/>
      <c r="V203" s="70">
        <f t="shared" si="219"/>
        <v>0</v>
      </c>
      <c r="W203" s="70">
        <f t="shared" si="224"/>
        <v>1</v>
      </c>
      <c r="X203" s="70">
        <f t="shared" si="224"/>
        <v>0</v>
      </c>
      <c r="Y203" s="76">
        <f t="shared" si="174"/>
        <v>0</v>
      </c>
      <c r="Z203" s="76">
        <f t="shared" si="175"/>
        <v>0</v>
      </c>
      <c r="AA203" s="76">
        <f t="shared" si="176"/>
        <v>0</v>
      </c>
      <c r="AB203" s="76">
        <f t="shared" si="177"/>
        <v>0</v>
      </c>
      <c r="AC203" s="76">
        <f t="shared" si="178"/>
        <v>5318.9316666666673</v>
      </c>
      <c r="AD203" s="76">
        <f t="shared" si="179"/>
        <v>0</v>
      </c>
      <c r="AE203" s="76">
        <f t="shared" si="180"/>
        <v>5318.9316666666673</v>
      </c>
      <c r="AF203" s="76">
        <f t="shared" si="181"/>
        <v>1329.7329166666668</v>
      </c>
      <c r="AG203" s="101">
        <f t="shared" ref="AG203:AG240" si="249">(AE203+AF203)*10%</f>
        <v>664.86645833333341</v>
      </c>
      <c r="AH203" s="76">
        <f t="shared" si="200"/>
        <v>196.63333333333333</v>
      </c>
      <c r="AI203" s="76">
        <f t="shared" si="213"/>
        <v>7510.1643750000003</v>
      </c>
      <c r="AJ203" s="78"/>
      <c r="AK203" s="78"/>
      <c r="AL203" s="78"/>
      <c r="AM203" s="77"/>
      <c r="AN203" s="78">
        <f t="shared" si="202"/>
        <v>0</v>
      </c>
      <c r="AO203" s="77"/>
      <c r="AP203" s="78">
        <f t="shared" si="203"/>
        <v>0</v>
      </c>
      <c r="AQ203" s="78">
        <f t="shared" si="246"/>
        <v>0</v>
      </c>
      <c r="AR203" s="78">
        <f t="shared" si="163"/>
        <v>0</v>
      </c>
      <c r="AS203" s="77"/>
      <c r="AT203" s="78">
        <f t="shared" si="204"/>
        <v>0</v>
      </c>
      <c r="AU203" s="77"/>
      <c r="AV203" s="78">
        <f t="shared" si="205"/>
        <v>0</v>
      </c>
      <c r="AW203" s="77">
        <f t="shared" si="217"/>
        <v>0</v>
      </c>
      <c r="AX203" s="78">
        <f t="shared" si="217"/>
        <v>0</v>
      </c>
      <c r="AY203" s="77">
        <f t="shared" si="218"/>
        <v>0</v>
      </c>
      <c r="AZ203" s="78">
        <f t="shared" si="218"/>
        <v>0</v>
      </c>
      <c r="BA203" s="78"/>
      <c r="BB203" s="176"/>
      <c r="BC203" s="176"/>
      <c r="BD203" s="176"/>
      <c r="BE203" s="78">
        <f t="shared" si="206"/>
        <v>0</v>
      </c>
      <c r="BF203" s="140"/>
      <c r="BG203" s="70"/>
      <c r="BH203" s="70"/>
      <c r="BI203" s="76">
        <f t="shared" si="193"/>
        <v>0</v>
      </c>
      <c r="BJ203" s="76"/>
      <c r="BK203" s="76">
        <f>(O203/18*BJ203)*30%</f>
        <v>0</v>
      </c>
      <c r="BL203" s="76"/>
      <c r="BM203" s="76">
        <f t="shared" si="248"/>
        <v>0</v>
      </c>
      <c r="BN203" s="101"/>
      <c r="BO203" s="76"/>
      <c r="BP203" s="76"/>
      <c r="BQ203" s="101">
        <f t="shared" si="192"/>
        <v>0</v>
      </c>
      <c r="BR203" s="76">
        <f t="shared" si="207"/>
        <v>0</v>
      </c>
      <c r="BS203" s="76">
        <f t="shared" si="185"/>
        <v>6180.4314583333344</v>
      </c>
      <c r="BT203" s="76">
        <f t="shared" si="186"/>
        <v>0</v>
      </c>
      <c r="BU203" s="76">
        <f t="shared" si="187"/>
        <v>1329.7329166666668</v>
      </c>
      <c r="BV203" s="76">
        <f t="shared" si="188"/>
        <v>7510.1643750000003</v>
      </c>
      <c r="BW203" s="173">
        <f t="shared" si="189"/>
        <v>90121.972500000003</v>
      </c>
    </row>
    <row r="204" spans="1:77" s="129" customFormat="1" ht="14.25" customHeight="1" x14ac:dyDescent="0.3">
      <c r="A204" s="243">
        <v>3</v>
      </c>
      <c r="B204" s="69" t="s">
        <v>158</v>
      </c>
      <c r="C204" s="69" t="s">
        <v>401</v>
      </c>
      <c r="D204" s="70" t="s">
        <v>61</v>
      </c>
      <c r="E204" s="71" t="s">
        <v>215</v>
      </c>
      <c r="F204" s="72">
        <v>70</v>
      </c>
      <c r="G204" s="73">
        <v>42971</v>
      </c>
      <c r="H204" s="73">
        <v>44797</v>
      </c>
      <c r="I204" s="72" t="s">
        <v>182</v>
      </c>
      <c r="J204" s="70" t="s">
        <v>58</v>
      </c>
      <c r="K204" s="70" t="s">
        <v>64</v>
      </c>
      <c r="L204" s="74">
        <v>27.11</v>
      </c>
      <c r="M204" s="70">
        <v>5.41</v>
      </c>
      <c r="N204" s="75">
        <v>17697</v>
      </c>
      <c r="O204" s="76">
        <f t="shared" si="245"/>
        <v>95740.77</v>
      </c>
      <c r="P204" s="43">
        <v>0</v>
      </c>
      <c r="Q204" s="70"/>
      <c r="R204" s="70"/>
      <c r="S204" s="70">
        <v>0</v>
      </c>
      <c r="T204" s="70">
        <v>1</v>
      </c>
      <c r="U204" s="70"/>
      <c r="V204" s="70">
        <f t="shared" si="219"/>
        <v>0</v>
      </c>
      <c r="W204" s="70">
        <f t="shared" si="224"/>
        <v>1</v>
      </c>
      <c r="X204" s="70">
        <f t="shared" si="224"/>
        <v>0</v>
      </c>
      <c r="Y204" s="76">
        <f t="shared" si="174"/>
        <v>0</v>
      </c>
      <c r="Z204" s="76">
        <f t="shared" si="175"/>
        <v>0</v>
      </c>
      <c r="AA204" s="76">
        <f t="shared" si="176"/>
        <v>0</v>
      </c>
      <c r="AB204" s="76">
        <f t="shared" si="177"/>
        <v>0</v>
      </c>
      <c r="AC204" s="76">
        <f t="shared" si="178"/>
        <v>5318.9316666666673</v>
      </c>
      <c r="AD204" s="76">
        <f t="shared" si="179"/>
        <v>0</v>
      </c>
      <c r="AE204" s="76">
        <f t="shared" si="180"/>
        <v>5318.9316666666673</v>
      </c>
      <c r="AF204" s="76">
        <f t="shared" si="181"/>
        <v>1329.7329166666668</v>
      </c>
      <c r="AG204" s="101">
        <f t="shared" si="249"/>
        <v>664.86645833333341</v>
      </c>
      <c r="AH204" s="76">
        <f t="shared" si="200"/>
        <v>196.63333333333333</v>
      </c>
      <c r="AI204" s="76">
        <f t="shared" si="213"/>
        <v>7510.1643750000003</v>
      </c>
      <c r="AJ204" s="78"/>
      <c r="AK204" s="78"/>
      <c r="AL204" s="78"/>
      <c r="AM204" s="77"/>
      <c r="AN204" s="78">
        <f t="shared" si="202"/>
        <v>0</v>
      </c>
      <c r="AO204" s="77"/>
      <c r="AP204" s="78">
        <f t="shared" si="203"/>
        <v>0</v>
      </c>
      <c r="AQ204" s="78">
        <f t="shared" si="246"/>
        <v>0</v>
      </c>
      <c r="AR204" s="78">
        <f t="shared" si="163"/>
        <v>0</v>
      </c>
      <c r="AS204" s="77"/>
      <c r="AT204" s="78">
        <f t="shared" si="204"/>
        <v>0</v>
      </c>
      <c r="AU204" s="77"/>
      <c r="AV204" s="78">
        <f t="shared" si="205"/>
        <v>0</v>
      </c>
      <c r="AW204" s="77">
        <f t="shared" si="217"/>
        <v>0</v>
      </c>
      <c r="AX204" s="78">
        <f t="shared" si="217"/>
        <v>0</v>
      </c>
      <c r="AY204" s="77">
        <f t="shared" si="218"/>
        <v>0</v>
      </c>
      <c r="AZ204" s="78">
        <f t="shared" si="218"/>
        <v>0</v>
      </c>
      <c r="BA204" s="78"/>
      <c r="BB204" s="176"/>
      <c r="BC204" s="176"/>
      <c r="BD204" s="176"/>
      <c r="BE204" s="78">
        <f t="shared" si="206"/>
        <v>0</v>
      </c>
      <c r="BF204" s="140"/>
      <c r="BG204" s="70"/>
      <c r="BH204" s="70"/>
      <c r="BI204" s="76">
        <f t="shared" si="193"/>
        <v>0</v>
      </c>
      <c r="BJ204" s="76"/>
      <c r="BK204" s="76">
        <f>(O204/18*BJ204)*30%</f>
        <v>0</v>
      </c>
      <c r="BL204" s="76"/>
      <c r="BM204" s="76">
        <f t="shared" si="248"/>
        <v>0</v>
      </c>
      <c r="BN204" s="101"/>
      <c r="BO204" s="76"/>
      <c r="BP204" s="76"/>
      <c r="BQ204" s="101">
        <f t="shared" si="192"/>
        <v>0</v>
      </c>
      <c r="BR204" s="76">
        <f t="shared" si="207"/>
        <v>0</v>
      </c>
      <c r="BS204" s="76">
        <f t="shared" si="185"/>
        <v>6180.4314583333344</v>
      </c>
      <c r="BT204" s="76">
        <f t="shared" si="186"/>
        <v>0</v>
      </c>
      <c r="BU204" s="76">
        <f t="shared" si="187"/>
        <v>1329.7329166666668</v>
      </c>
      <c r="BV204" s="76">
        <f t="shared" si="188"/>
        <v>7510.1643750000003</v>
      </c>
      <c r="BW204" s="173">
        <f t="shared" si="189"/>
        <v>90121.972500000003</v>
      </c>
    </row>
    <row r="205" spans="1:77" s="135" customFormat="1" ht="14.25" customHeight="1" x14ac:dyDescent="0.3">
      <c r="A205" s="242">
        <v>4</v>
      </c>
      <c r="B205" s="75" t="s">
        <v>394</v>
      </c>
      <c r="C205" s="48" t="s">
        <v>403</v>
      </c>
      <c r="D205" s="70" t="s">
        <v>61</v>
      </c>
      <c r="E205" s="75" t="s">
        <v>465</v>
      </c>
      <c r="F205" s="86">
        <v>36</v>
      </c>
      <c r="G205" s="87">
        <v>41782</v>
      </c>
      <c r="H205" s="88">
        <v>43608</v>
      </c>
      <c r="I205" s="86" t="s">
        <v>183</v>
      </c>
      <c r="J205" s="70">
        <v>2</v>
      </c>
      <c r="K205" s="70" t="s">
        <v>68</v>
      </c>
      <c r="L205" s="74">
        <v>10.09</v>
      </c>
      <c r="M205" s="43">
        <v>4.8099999999999996</v>
      </c>
      <c r="N205" s="75">
        <v>17697</v>
      </c>
      <c r="O205" s="76">
        <f t="shared" si="245"/>
        <v>85122.569999999992</v>
      </c>
      <c r="P205" s="43">
        <v>0</v>
      </c>
      <c r="Q205" s="70"/>
      <c r="R205" s="70"/>
      <c r="S205" s="70">
        <v>0</v>
      </c>
      <c r="T205" s="70">
        <v>2</v>
      </c>
      <c r="U205" s="70"/>
      <c r="V205" s="70">
        <f t="shared" si="219"/>
        <v>0</v>
      </c>
      <c r="W205" s="70">
        <f t="shared" si="224"/>
        <v>2</v>
      </c>
      <c r="X205" s="70">
        <f t="shared" si="224"/>
        <v>0</v>
      </c>
      <c r="Y205" s="76">
        <f t="shared" si="174"/>
        <v>0</v>
      </c>
      <c r="Z205" s="76">
        <f t="shared" si="175"/>
        <v>0</v>
      </c>
      <c r="AA205" s="76">
        <f t="shared" si="176"/>
        <v>0</v>
      </c>
      <c r="AB205" s="76">
        <f t="shared" si="177"/>
        <v>0</v>
      </c>
      <c r="AC205" s="76">
        <f t="shared" si="178"/>
        <v>9458.0633333333317</v>
      </c>
      <c r="AD205" s="76">
        <f t="shared" si="179"/>
        <v>0</v>
      </c>
      <c r="AE205" s="76">
        <f t="shared" si="180"/>
        <v>9458.0633333333317</v>
      </c>
      <c r="AF205" s="76">
        <f t="shared" si="181"/>
        <v>2364.5158333333329</v>
      </c>
      <c r="AG205" s="101">
        <f t="shared" si="249"/>
        <v>1182.2579166666665</v>
      </c>
      <c r="AH205" s="76">
        <f t="shared" si="200"/>
        <v>393.26666666666665</v>
      </c>
      <c r="AI205" s="76">
        <f t="shared" si="213"/>
        <v>13398.103749999998</v>
      </c>
      <c r="AJ205" s="82"/>
      <c r="AK205" s="82"/>
      <c r="AL205" s="82"/>
      <c r="AM205" s="83"/>
      <c r="AN205" s="78">
        <f t="shared" si="202"/>
        <v>0</v>
      </c>
      <c r="AO205" s="83"/>
      <c r="AP205" s="78">
        <f t="shared" si="203"/>
        <v>0</v>
      </c>
      <c r="AQ205" s="78">
        <f>AM205+AO205</f>
        <v>0</v>
      </c>
      <c r="AR205" s="78">
        <f t="shared" si="163"/>
        <v>0</v>
      </c>
      <c r="AS205" s="83"/>
      <c r="AT205" s="78">
        <f t="shared" si="204"/>
        <v>0</v>
      </c>
      <c r="AU205" s="78"/>
      <c r="AV205" s="78">
        <f t="shared" si="205"/>
        <v>0</v>
      </c>
      <c r="AW205" s="77">
        <f t="shared" si="217"/>
        <v>0</v>
      </c>
      <c r="AX205" s="78">
        <f t="shared" si="217"/>
        <v>0</v>
      </c>
      <c r="AY205" s="77">
        <f t="shared" si="218"/>
        <v>0</v>
      </c>
      <c r="AZ205" s="78">
        <f t="shared" si="218"/>
        <v>0</v>
      </c>
      <c r="BA205" s="84"/>
      <c r="BB205" s="85"/>
      <c r="BC205" s="85"/>
      <c r="BD205" s="85"/>
      <c r="BE205" s="78">
        <f t="shared" si="206"/>
        <v>0</v>
      </c>
      <c r="BF205" s="70"/>
      <c r="BG205" s="70"/>
      <c r="BH205" s="70"/>
      <c r="BI205" s="76">
        <f t="shared" si="193"/>
        <v>0</v>
      </c>
      <c r="BJ205" s="76"/>
      <c r="BK205" s="76">
        <f t="shared" ref="BK205" si="250">(O205/18*BJ205)*1.25*30%</f>
        <v>0</v>
      </c>
      <c r="BL205" s="76"/>
      <c r="BM205" s="76">
        <f t="shared" si="248"/>
        <v>0</v>
      </c>
      <c r="BN205" s="101"/>
      <c r="BO205" s="76"/>
      <c r="BP205" s="76"/>
      <c r="BQ205" s="101">
        <f t="shared" si="192"/>
        <v>0</v>
      </c>
      <c r="BR205" s="76">
        <f t="shared" si="207"/>
        <v>0</v>
      </c>
      <c r="BS205" s="76">
        <f t="shared" si="185"/>
        <v>11033.587916666664</v>
      </c>
      <c r="BT205" s="76">
        <f t="shared" si="186"/>
        <v>0</v>
      </c>
      <c r="BU205" s="76">
        <f t="shared" si="187"/>
        <v>2364.5158333333329</v>
      </c>
      <c r="BV205" s="76">
        <f t="shared" si="188"/>
        <v>13398.103749999998</v>
      </c>
      <c r="BW205" s="173">
        <f t="shared" si="189"/>
        <v>160777.245</v>
      </c>
    </row>
    <row r="206" spans="1:77" s="11" customFormat="1" ht="14.25" customHeight="1" x14ac:dyDescent="0.3">
      <c r="A206" s="243">
        <v>5</v>
      </c>
      <c r="B206" s="69" t="s">
        <v>276</v>
      </c>
      <c r="C206" s="69" t="s">
        <v>228</v>
      </c>
      <c r="D206" s="70" t="s">
        <v>61</v>
      </c>
      <c r="E206" s="71" t="s">
        <v>66</v>
      </c>
      <c r="F206" s="86">
        <v>110</v>
      </c>
      <c r="G206" s="87">
        <v>44071</v>
      </c>
      <c r="H206" s="88">
        <v>45897</v>
      </c>
      <c r="I206" s="86" t="s">
        <v>183</v>
      </c>
      <c r="J206" s="70">
        <v>1</v>
      </c>
      <c r="K206" s="70" t="s">
        <v>72</v>
      </c>
      <c r="L206" s="74">
        <v>12.05</v>
      </c>
      <c r="M206" s="70">
        <v>4.8600000000000003</v>
      </c>
      <c r="N206" s="75">
        <v>17697</v>
      </c>
      <c r="O206" s="76">
        <f t="shared" si="245"/>
        <v>86007.420000000013</v>
      </c>
      <c r="P206" s="43">
        <v>0</v>
      </c>
      <c r="Q206" s="70"/>
      <c r="R206" s="70"/>
      <c r="S206" s="70">
        <v>0</v>
      </c>
      <c r="T206" s="70">
        <v>2</v>
      </c>
      <c r="U206" s="70"/>
      <c r="V206" s="70">
        <f t="shared" si="219"/>
        <v>0</v>
      </c>
      <c r="W206" s="70">
        <f t="shared" si="224"/>
        <v>2</v>
      </c>
      <c r="X206" s="70">
        <f t="shared" si="224"/>
        <v>0</v>
      </c>
      <c r="Y206" s="76">
        <f t="shared" si="174"/>
        <v>0</v>
      </c>
      <c r="Z206" s="76">
        <f t="shared" si="175"/>
        <v>0</v>
      </c>
      <c r="AA206" s="76">
        <f t="shared" si="176"/>
        <v>0</v>
      </c>
      <c r="AB206" s="76">
        <f t="shared" si="177"/>
        <v>0</v>
      </c>
      <c r="AC206" s="76">
        <f t="shared" si="178"/>
        <v>9556.380000000001</v>
      </c>
      <c r="AD206" s="76">
        <f t="shared" si="179"/>
        <v>0</v>
      </c>
      <c r="AE206" s="76">
        <f t="shared" si="180"/>
        <v>9556.380000000001</v>
      </c>
      <c r="AF206" s="76">
        <f t="shared" si="181"/>
        <v>2389.0950000000003</v>
      </c>
      <c r="AG206" s="76">
        <f t="shared" si="249"/>
        <v>1194.5475000000004</v>
      </c>
      <c r="AH206" s="76">
        <f t="shared" si="200"/>
        <v>393.26666666666665</v>
      </c>
      <c r="AI206" s="76">
        <f t="shared" si="213"/>
        <v>13533.289166666669</v>
      </c>
      <c r="AJ206" s="84"/>
      <c r="AK206" s="84"/>
      <c r="AL206" s="84"/>
      <c r="AM206" s="83"/>
      <c r="AN206" s="78">
        <f t="shared" si="202"/>
        <v>0</v>
      </c>
      <c r="AO206" s="83"/>
      <c r="AP206" s="78">
        <f t="shared" si="203"/>
        <v>0</v>
      </c>
      <c r="AQ206" s="78">
        <f t="shared" si="246"/>
        <v>0</v>
      </c>
      <c r="AR206" s="78">
        <f t="shared" si="163"/>
        <v>0</v>
      </c>
      <c r="AS206" s="83"/>
      <c r="AT206" s="78">
        <f t="shared" si="204"/>
        <v>0</v>
      </c>
      <c r="AU206" s="83"/>
      <c r="AV206" s="78">
        <f t="shared" si="205"/>
        <v>0</v>
      </c>
      <c r="AW206" s="77">
        <f t="shared" si="217"/>
        <v>0</v>
      </c>
      <c r="AX206" s="78">
        <f t="shared" si="217"/>
        <v>0</v>
      </c>
      <c r="AY206" s="77">
        <f t="shared" si="218"/>
        <v>0</v>
      </c>
      <c r="AZ206" s="78">
        <f t="shared" si="218"/>
        <v>0</v>
      </c>
      <c r="BA206" s="84"/>
      <c r="BB206" s="84"/>
      <c r="BC206" s="84"/>
      <c r="BD206" s="85"/>
      <c r="BE206" s="78">
        <f t="shared" si="206"/>
        <v>0</v>
      </c>
      <c r="BF206" s="70"/>
      <c r="BG206" s="70"/>
      <c r="BH206" s="70"/>
      <c r="BI206" s="76">
        <f t="shared" si="193"/>
        <v>0</v>
      </c>
      <c r="BJ206" s="76"/>
      <c r="BK206" s="76">
        <f>(O206/18*BJ206)*30%</f>
        <v>0</v>
      </c>
      <c r="BL206" s="76"/>
      <c r="BM206" s="76">
        <f t="shared" si="248"/>
        <v>0</v>
      </c>
      <c r="BN206" s="101">
        <f t="shared" si="208"/>
        <v>2</v>
      </c>
      <c r="BO206" s="76">
        <f>(AE206+AF206)*35%</f>
        <v>4180.9162500000002</v>
      </c>
      <c r="BP206" s="76"/>
      <c r="BQ206" s="101">
        <f t="shared" si="192"/>
        <v>0</v>
      </c>
      <c r="BR206" s="76">
        <f t="shared" si="207"/>
        <v>4180.9162500000002</v>
      </c>
      <c r="BS206" s="76">
        <f t="shared" si="185"/>
        <v>11144.194166666668</v>
      </c>
      <c r="BT206" s="76">
        <f t="shared" si="186"/>
        <v>0</v>
      </c>
      <c r="BU206" s="76">
        <f t="shared" si="187"/>
        <v>6570.0112500000005</v>
      </c>
      <c r="BV206" s="76">
        <f t="shared" si="188"/>
        <v>17714.205416666671</v>
      </c>
      <c r="BW206" s="173">
        <f t="shared" si="189"/>
        <v>212570.46500000005</v>
      </c>
      <c r="BX206" s="11" t="s">
        <v>270</v>
      </c>
    </row>
    <row r="207" spans="1:77" s="3" customFormat="1" ht="14.25" customHeight="1" x14ac:dyDescent="0.3">
      <c r="A207" s="242">
        <v>6</v>
      </c>
      <c r="B207" s="48" t="s">
        <v>171</v>
      </c>
      <c r="C207" s="48" t="s">
        <v>406</v>
      </c>
      <c r="D207" s="43" t="s">
        <v>61</v>
      </c>
      <c r="E207" s="93" t="s">
        <v>172</v>
      </c>
      <c r="F207" s="86">
        <v>5</v>
      </c>
      <c r="G207" s="87">
        <v>42607</v>
      </c>
      <c r="H207" s="87">
        <v>44433</v>
      </c>
      <c r="I207" s="86" t="s">
        <v>186</v>
      </c>
      <c r="J207" s="43" t="s">
        <v>58</v>
      </c>
      <c r="K207" s="43" t="s">
        <v>64</v>
      </c>
      <c r="L207" s="89">
        <v>25.1</v>
      </c>
      <c r="M207" s="89">
        <v>5.41</v>
      </c>
      <c r="N207" s="75">
        <v>17697</v>
      </c>
      <c r="O207" s="76">
        <f t="shared" si="245"/>
        <v>95740.77</v>
      </c>
      <c r="P207" s="43">
        <v>0</v>
      </c>
      <c r="Q207" s="43"/>
      <c r="R207" s="43"/>
      <c r="S207" s="43">
        <v>0</v>
      </c>
      <c r="T207" s="43">
        <v>1</v>
      </c>
      <c r="U207" s="43"/>
      <c r="V207" s="70">
        <f t="shared" si="219"/>
        <v>0</v>
      </c>
      <c r="W207" s="70">
        <f t="shared" si="224"/>
        <v>1</v>
      </c>
      <c r="X207" s="70">
        <f t="shared" si="224"/>
        <v>0</v>
      </c>
      <c r="Y207" s="76">
        <f t="shared" si="174"/>
        <v>0</v>
      </c>
      <c r="Z207" s="76">
        <f t="shared" si="175"/>
        <v>0</v>
      </c>
      <c r="AA207" s="76">
        <f t="shared" si="176"/>
        <v>0</v>
      </c>
      <c r="AB207" s="76">
        <f t="shared" si="177"/>
        <v>0</v>
      </c>
      <c r="AC207" s="76">
        <f t="shared" si="178"/>
        <v>5318.9316666666673</v>
      </c>
      <c r="AD207" s="76">
        <f t="shared" si="179"/>
        <v>0</v>
      </c>
      <c r="AE207" s="76">
        <f t="shared" si="180"/>
        <v>5318.9316666666673</v>
      </c>
      <c r="AF207" s="76">
        <f t="shared" si="181"/>
        <v>1329.7329166666668</v>
      </c>
      <c r="AG207" s="76">
        <f t="shared" si="249"/>
        <v>664.86645833333341</v>
      </c>
      <c r="AH207" s="76">
        <f t="shared" si="200"/>
        <v>196.63333333333333</v>
      </c>
      <c r="AI207" s="76">
        <f t="shared" si="213"/>
        <v>7510.1643750000003</v>
      </c>
      <c r="AJ207" s="82"/>
      <c r="AK207" s="82"/>
      <c r="AL207" s="82"/>
      <c r="AM207" s="99"/>
      <c r="AN207" s="78">
        <f t="shared" si="202"/>
        <v>0</v>
      </c>
      <c r="AO207" s="99"/>
      <c r="AP207" s="78">
        <f t="shared" si="203"/>
        <v>0</v>
      </c>
      <c r="AQ207" s="78">
        <f t="shared" si="246"/>
        <v>0</v>
      </c>
      <c r="AR207" s="78">
        <f t="shared" si="163"/>
        <v>0</v>
      </c>
      <c r="AS207" s="99"/>
      <c r="AT207" s="78">
        <f t="shared" si="204"/>
        <v>0</v>
      </c>
      <c r="AU207" s="99"/>
      <c r="AV207" s="78">
        <f t="shared" si="205"/>
        <v>0</v>
      </c>
      <c r="AW207" s="77">
        <f t="shared" si="217"/>
        <v>0</v>
      </c>
      <c r="AX207" s="78">
        <f t="shared" si="217"/>
        <v>0</v>
      </c>
      <c r="AY207" s="77">
        <f t="shared" si="218"/>
        <v>0</v>
      </c>
      <c r="AZ207" s="78">
        <f t="shared" si="218"/>
        <v>0</v>
      </c>
      <c r="BA207" s="100"/>
      <c r="BB207" s="177"/>
      <c r="BC207" s="177"/>
      <c r="BD207" s="177"/>
      <c r="BE207" s="78">
        <f t="shared" si="206"/>
        <v>0</v>
      </c>
      <c r="BF207" s="43"/>
      <c r="BG207" s="43"/>
      <c r="BH207" s="43"/>
      <c r="BI207" s="76">
        <f t="shared" si="193"/>
        <v>0</v>
      </c>
      <c r="BJ207" s="101"/>
      <c r="BK207" s="76">
        <f t="shared" ref="BK207" si="251">(O207/18*BJ207)*1.25*30%</f>
        <v>0</v>
      </c>
      <c r="BL207" s="101"/>
      <c r="BM207" s="101">
        <f t="shared" si="248"/>
        <v>0</v>
      </c>
      <c r="BN207" s="101">
        <f t="shared" si="208"/>
        <v>1</v>
      </c>
      <c r="BO207" s="76">
        <f t="shared" si="195"/>
        <v>2659.4658333333336</v>
      </c>
      <c r="BP207" s="101"/>
      <c r="BQ207" s="101">
        <f t="shared" si="192"/>
        <v>0</v>
      </c>
      <c r="BR207" s="76">
        <f t="shared" si="207"/>
        <v>2659.4658333333336</v>
      </c>
      <c r="BS207" s="76">
        <f t="shared" si="185"/>
        <v>6180.4314583333344</v>
      </c>
      <c r="BT207" s="76">
        <f t="shared" si="186"/>
        <v>0</v>
      </c>
      <c r="BU207" s="76">
        <f t="shared" si="187"/>
        <v>3989.1987500000005</v>
      </c>
      <c r="BV207" s="76">
        <f t="shared" si="188"/>
        <v>10169.630208333334</v>
      </c>
      <c r="BW207" s="173">
        <f t="shared" si="189"/>
        <v>122035.5625</v>
      </c>
      <c r="BX207" s="3" t="s">
        <v>339</v>
      </c>
    </row>
    <row r="208" spans="1:77" s="11" customFormat="1" ht="14.25" customHeight="1" x14ac:dyDescent="0.3">
      <c r="A208" s="243">
        <v>7</v>
      </c>
      <c r="B208" s="69" t="s">
        <v>75</v>
      </c>
      <c r="C208" s="69" t="s">
        <v>230</v>
      </c>
      <c r="D208" s="70" t="s">
        <v>61</v>
      </c>
      <c r="E208" s="75" t="s">
        <v>76</v>
      </c>
      <c r="F208" s="86">
        <v>82</v>
      </c>
      <c r="G208" s="87">
        <v>43335</v>
      </c>
      <c r="H208" s="87">
        <v>45161</v>
      </c>
      <c r="I208" s="86" t="s">
        <v>185</v>
      </c>
      <c r="J208" s="43" t="s">
        <v>58</v>
      </c>
      <c r="K208" s="70" t="s">
        <v>64</v>
      </c>
      <c r="L208" s="74">
        <v>25</v>
      </c>
      <c r="M208" s="70">
        <v>5.41</v>
      </c>
      <c r="N208" s="75">
        <v>17697</v>
      </c>
      <c r="O208" s="76">
        <f t="shared" si="245"/>
        <v>95740.77</v>
      </c>
      <c r="P208" s="43">
        <v>0</v>
      </c>
      <c r="Q208" s="70"/>
      <c r="R208" s="70"/>
      <c r="S208" s="70">
        <v>1</v>
      </c>
      <c r="T208" s="70"/>
      <c r="U208" s="70"/>
      <c r="V208" s="70">
        <f t="shared" si="219"/>
        <v>1</v>
      </c>
      <c r="W208" s="70">
        <f t="shared" si="224"/>
        <v>0</v>
      </c>
      <c r="X208" s="70">
        <f t="shared" si="224"/>
        <v>0</v>
      </c>
      <c r="Y208" s="76">
        <f t="shared" si="174"/>
        <v>0</v>
      </c>
      <c r="Z208" s="76">
        <f t="shared" si="175"/>
        <v>0</v>
      </c>
      <c r="AA208" s="76">
        <f t="shared" si="176"/>
        <v>0</v>
      </c>
      <c r="AB208" s="76">
        <f t="shared" si="177"/>
        <v>5318.9316666666673</v>
      </c>
      <c r="AC208" s="76">
        <f t="shared" si="178"/>
        <v>0</v>
      </c>
      <c r="AD208" s="76">
        <f t="shared" si="179"/>
        <v>0</v>
      </c>
      <c r="AE208" s="76">
        <f t="shared" si="180"/>
        <v>5318.9316666666673</v>
      </c>
      <c r="AF208" s="76">
        <f t="shared" si="181"/>
        <v>1329.7329166666668</v>
      </c>
      <c r="AG208" s="76">
        <f t="shared" si="249"/>
        <v>664.86645833333341</v>
      </c>
      <c r="AH208" s="76">
        <f t="shared" si="200"/>
        <v>196.63333333333333</v>
      </c>
      <c r="AI208" s="76">
        <f t="shared" si="213"/>
        <v>7510.1643750000003</v>
      </c>
      <c r="AJ208" s="84"/>
      <c r="AK208" s="84"/>
      <c r="AL208" s="84"/>
      <c r="AM208" s="83"/>
      <c r="AN208" s="78">
        <f t="shared" si="202"/>
        <v>0</v>
      </c>
      <c r="AO208" s="83"/>
      <c r="AP208" s="78">
        <f t="shared" si="203"/>
        <v>0</v>
      </c>
      <c r="AQ208" s="78">
        <f t="shared" si="246"/>
        <v>0</v>
      </c>
      <c r="AR208" s="78">
        <f t="shared" si="163"/>
        <v>0</v>
      </c>
      <c r="AS208" s="83"/>
      <c r="AT208" s="78">
        <f t="shared" si="204"/>
        <v>0</v>
      </c>
      <c r="AU208" s="78"/>
      <c r="AV208" s="78">
        <f t="shared" si="205"/>
        <v>0</v>
      </c>
      <c r="AW208" s="77">
        <f t="shared" si="217"/>
        <v>0</v>
      </c>
      <c r="AX208" s="78">
        <f t="shared" si="217"/>
        <v>0</v>
      </c>
      <c r="AY208" s="77">
        <f t="shared" si="218"/>
        <v>0</v>
      </c>
      <c r="AZ208" s="78">
        <f t="shared" si="218"/>
        <v>0</v>
      </c>
      <c r="BA208" s="84"/>
      <c r="BB208" s="84"/>
      <c r="BC208" s="84"/>
      <c r="BD208" s="84"/>
      <c r="BE208" s="78">
        <f t="shared" si="206"/>
        <v>0</v>
      </c>
      <c r="BF208" s="70"/>
      <c r="BG208" s="70"/>
      <c r="BH208" s="70"/>
      <c r="BI208" s="76">
        <f t="shared" si="193"/>
        <v>0</v>
      </c>
      <c r="BJ208" s="76"/>
      <c r="BK208" s="76">
        <f t="shared" ref="BK208:BK211" si="252">(O208/18*BJ208)*30%</f>
        <v>0</v>
      </c>
      <c r="BL208" s="76"/>
      <c r="BM208" s="76">
        <f t="shared" si="248"/>
        <v>0</v>
      </c>
      <c r="BN208" s="101">
        <f t="shared" si="208"/>
        <v>1</v>
      </c>
      <c r="BO208" s="76">
        <f t="shared" si="195"/>
        <v>2659.4658333333336</v>
      </c>
      <c r="BP208" s="76"/>
      <c r="BQ208" s="101">
        <f t="shared" si="192"/>
        <v>0</v>
      </c>
      <c r="BR208" s="76">
        <f t="shared" si="207"/>
        <v>2659.4658333333336</v>
      </c>
      <c r="BS208" s="76">
        <f t="shared" si="185"/>
        <v>6180.4314583333344</v>
      </c>
      <c r="BT208" s="76">
        <f t="shared" si="186"/>
        <v>0</v>
      </c>
      <c r="BU208" s="76">
        <f t="shared" si="187"/>
        <v>3989.1987500000005</v>
      </c>
      <c r="BV208" s="76">
        <f t="shared" si="188"/>
        <v>10169.630208333334</v>
      </c>
      <c r="BW208" s="173">
        <f t="shared" si="189"/>
        <v>122035.5625</v>
      </c>
      <c r="BX208" s="3" t="s">
        <v>344</v>
      </c>
      <c r="BY208" s="12"/>
    </row>
    <row r="209" spans="1:77" s="11" customFormat="1" ht="14.25" customHeight="1" x14ac:dyDescent="0.3">
      <c r="A209" s="242">
        <v>8</v>
      </c>
      <c r="B209" s="69" t="s">
        <v>75</v>
      </c>
      <c r="C209" s="69" t="s">
        <v>422</v>
      </c>
      <c r="D209" s="70" t="s">
        <v>61</v>
      </c>
      <c r="E209" s="75" t="s">
        <v>76</v>
      </c>
      <c r="F209" s="86">
        <v>82</v>
      </c>
      <c r="G209" s="87">
        <v>43335</v>
      </c>
      <c r="H209" s="87">
        <v>45161</v>
      </c>
      <c r="I209" s="86" t="s">
        <v>185</v>
      </c>
      <c r="J209" s="43" t="s">
        <v>58</v>
      </c>
      <c r="K209" s="70" t="s">
        <v>64</v>
      </c>
      <c r="L209" s="74">
        <v>25</v>
      </c>
      <c r="M209" s="70">
        <v>5.41</v>
      </c>
      <c r="N209" s="75">
        <v>17697</v>
      </c>
      <c r="O209" s="76">
        <f t="shared" si="245"/>
        <v>95740.77</v>
      </c>
      <c r="P209" s="43">
        <v>0</v>
      </c>
      <c r="Q209" s="70"/>
      <c r="R209" s="70"/>
      <c r="S209" s="70">
        <v>1</v>
      </c>
      <c r="T209" s="70"/>
      <c r="U209" s="70"/>
      <c r="V209" s="70">
        <f t="shared" si="219"/>
        <v>1</v>
      </c>
      <c r="W209" s="70">
        <f t="shared" si="224"/>
        <v>0</v>
      </c>
      <c r="X209" s="70">
        <f t="shared" si="224"/>
        <v>0</v>
      </c>
      <c r="Y209" s="76">
        <f t="shared" si="174"/>
        <v>0</v>
      </c>
      <c r="Z209" s="76">
        <f t="shared" si="175"/>
        <v>0</v>
      </c>
      <c r="AA209" s="76">
        <f t="shared" si="176"/>
        <v>0</v>
      </c>
      <c r="AB209" s="76">
        <f t="shared" si="177"/>
        <v>5318.9316666666673</v>
      </c>
      <c r="AC209" s="76">
        <f t="shared" si="178"/>
        <v>0</v>
      </c>
      <c r="AD209" s="76">
        <f t="shared" si="179"/>
        <v>0</v>
      </c>
      <c r="AE209" s="76">
        <f t="shared" si="180"/>
        <v>5318.9316666666673</v>
      </c>
      <c r="AF209" s="76">
        <f t="shared" si="181"/>
        <v>1329.7329166666668</v>
      </c>
      <c r="AG209" s="76">
        <f t="shared" si="249"/>
        <v>664.86645833333341</v>
      </c>
      <c r="AH209" s="76">
        <f t="shared" si="200"/>
        <v>196.63333333333333</v>
      </c>
      <c r="AI209" s="76">
        <f t="shared" si="213"/>
        <v>7510.1643750000003</v>
      </c>
      <c r="AJ209" s="84"/>
      <c r="AK209" s="84"/>
      <c r="AL209" s="84"/>
      <c r="AM209" s="83"/>
      <c r="AN209" s="78">
        <f t="shared" si="202"/>
        <v>0</v>
      </c>
      <c r="AO209" s="83"/>
      <c r="AP209" s="78">
        <f t="shared" si="203"/>
        <v>0</v>
      </c>
      <c r="AQ209" s="78">
        <f t="shared" si="246"/>
        <v>0</v>
      </c>
      <c r="AR209" s="78">
        <f t="shared" si="163"/>
        <v>0</v>
      </c>
      <c r="AS209" s="83"/>
      <c r="AT209" s="78">
        <f t="shared" si="204"/>
        <v>0</v>
      </c>
      <c r="AU209" s="78"/>
      <c r="AV209" s="78">
        <f t="shared" si="205"/>
        <v>0</v>
      </c>
      <c r="AW209" s="77">
        <f t="shared" si="217"/>
        <v>0</v>
      </c>
      <c r="AX209" s="78">
        <f t="shared" si="217"/>
        <v>0</v>
      </c>
      <c r="AY209" s="77">
        <f t="shared" si="218"/>
        <v>0</v>
      </c>
      <c r="AZ209" s="78">
        <f t="shared" si="218"/>
        <v>0</v>
      </c>
      <c r="BA209" s="84"/>
      <c r="BB209" s="84"/>
      <c r="BC209" s="84"/>
      <c r="BD209" s="84"/>
      <c r="BE209" s="78">
        <f t="shared" si="206"/>
        <v>0</v>
      </c>
      <c r="BF209" s="70"/>
      <c r="BG209" s="70"/>
      <c r="BH209" s="70"/>
      <c r="BI209" s="76">
        <f t="shared" si="193"/>
        <v>0</v>
      </c>
      <c r="BJ209" s="76"/>
      <c r="BK209" s="76">
        <f t="shared" si="252"/>
        <v>0</v>
      </c>
      <c r="BL209" s="76"/>
      <c r="BM209" s="76">
        <f t="shared" si="248"/>
        <v>0</v>
      </c>
      <c r="BN209" s="101">
        <f t="shared" si="208"/>
        <v>1</v>
      </c>
      <c r="BO209" s="76">
        <f t="shared" si="195"/>
        <v>2659.4658333333336</v>
      </c>
      <c r="BP209" s="76"/>
      <c r="BQ209" s="101">
        <f t="shared" si="192"/>
        <v>0</v>
      </c>
      <c r="BR209" s="76">
        <f t="shared" si="207"/>
        <v>2659.4658333333336</v>
      </c>
      <c r="BS209" s="76">
        <f t="shared" si="185"/>
        <v>6180.4314583333344</v>
      </c>
      <c r="BT209" s="76">
        <f t="shared" si="186"/>
        <v>0</v>
      </c>
      <c r="BU209" s="76">
        <f t="shared" si="187"/>
        <v>3989.1987500000005</v>
      </c>
      <c r="BV209" s="76">
        <f t="shared" si="188"/>
        <v>10169.630208333334</v>
      </c>
      <c r="BW209" s="173">
        <f t="shared" si="189"/>
        <v>122035.5625</v>
      </c>
      <c r="BX209" s="3" t="s">
        <v>344</v>
      </c>
      <c r="BY209" s="12"/>
    </row>
    <row r="210" spans="1:77" s="11" customFormat="1" ht="14.25" customHeight="1" x14ac:dyDescent="0.3">
      <c r="A210" s="243">
        <v>9</v>
      </c>
      <c r="B210" s="69" t="s">
        <v>75</v>
      </c>
      <c r="C210" s="69" t="s">
        <v>181</v>
      </c>
      <c r="D210" s="70" t="s">
        <v>61</v>
      </c>
      <c r="E210" s="75" t="s">
        <v>76</v>
      </c>
      <c r="F210" s="86">
        <v>82</v>
      </c>
      <c r="G210" s="87">
        <v>43335</v>
      </c>
      <c r="H210" s="87">
        <v>45161</v>
      </c>
      <c r="I210" s="86" t="s">
        <v>185</v>
      </c>
      <c r="J210" s="43" t="s">
        <v>58</v>
      </c>
      <c r="K210" s="70" t="s">
        <v>64</v>
      </c>
      <c r="L210" s="74">
        <v>25</v>
      </c>
      <c r="M210" s="70">
        <v>5.41</v>
      </c>
      <c r="N210" s="75">
        <v>17697</v>
      </c>
      <c r="O210" s="76">
        <f t="shared" si="245"/>
        <v>95740.77</v>
      </c>
      <c r="P210" s="43">
        <v>0</v>
      </c>
      <c r="Q210" s="70"/>
      <c r="R210" s="70"/>
      <c r="S210" s="70">
        <v>1</v>
      </c>
      <c r="T210" s="70"/>
      <c r="U210" s="70"/>
      <c r="V210" s="70">
        <f t="shared" si="219"/>
        <v>1</v>
      </c>
      <c r="W210" s="70">
        <f t="shared" si="224"/>
        <v>0</v>
      </c>
      <c r="X210" s="70">
        <f t="shared" si="224"/>
        <v>0</v>
      </c>
      <c r="Y210" s="76">
        <f t="shared" si="174"/>
        <v>0</v>
      </c>
      <c r="Z210" s="76">
        <f t="shared" si="175"/>
        <v>0</v>
      </c>
      <c r="AA210" s="76">
        <f t="shared" si="176"/>
        <v>0</v>
      </c>
      <c r="AB210" s="76">
        <f t="shared" si="177"/>
        <v>5318.9316666666673</v>
      </c>
      <c r="AC210" s="76">
        <f t="shared" si="178"/>
        <v>0</v>
      </c>
      <c r="AD210" s="76">
        <f t="shared" si="179"/>
        <v>0</v>
      </c>
      <c r="AE210" s="76">
        <f t="shared" si="180"/>
        <v>5318.9316666666673</v>
      </c>
      <c r="AF210" s="76">
        <f t="shared" si="181"/>
        <v>1329.7329166666668</v>
      </c>
      <c r="AG210" s="76">
        <f t="shared" si="249"/>
        <v>664.86645833333341</v>
      </c>
      <c r="AH210" s="76">
        <f t="shared" si="200"/>
        <v>196.63333333333333</v>
      </c>
      <c r="AI210" s="76">
        <f t="shared" si="213"/>
        <v>7510.1643750000003</v>
      </c>
      <c r="AJ210" s="84"/>
      <c r="AK210" s="84"/>
      <c r="AL210" s="84"/>
      <c r="AM210" s="83"/>
      <c r="AN210" s="78">
        <f t="shared" si="202"/>
        <v>0</v>
      </c>
      <c r="AO210" s="83"/>
      <c r="AP210" s="78">
        <f t="shared" si="203"/>
        <v>0</v>
      </c>
      <c r="AQ210" s="78">
        <f t="shared" si="246"/>
        <v>0</v>
      </c>
      <c r="AR210" s="78">
        <f t="shared" si="163"/>
        <v>0</v>
      </c>
      <c r="AS210" s="83"/>
      <c r="AT210" s="78">
        <f t="shared" si="204"/>
        <v>0</v>
      </c>
      <c r="AU210" s="78"/>
      <c r="AV210" s="78">
        <f t="shared" si="205"/>
        <v>0</v>
      </c>
      <c r="AW210" s="77">
        <f t="shared" si="217"/>
        <v>0</v>
      </c>
      <c r="AX210" s="78">
        <f t="shared" si="217"/>
        <v>0</v>
      </c>
      <c r="AY210" s="77">
        <f t="shared" si="218"/>
        <v>0</v>
      </c>
      <c r="AZ210" s="78">
        <f t="shared" si="218"/>
        <v>0</v>
      </c>
      <c r="BA210" s="84"/>
      <c r="BB210" s="84"/>
      <c r="BC210" s="84"/>
      <c r="BD210" s="84"/>
      <c r="BE210" s="78">
        <f t="shared" si="206"/>
        <v>0</v>
      </c>
      <c r="BF210" s="70"/>
      <c r="BG210" s="70"/>
      <c r="BH210" s="70"/>
      <c r="BI210" s="76">
        <f t="shared" si="193"/>
        <v>0</v>
      </c>
      <c r="BJ210" s="76"/>
      <c r="BK210" s="76">
        <f t="shared" si="252"/>
        <v>0</v>
      </c>
      <c r="BL210" s="76"/>
      <c r="BM210" s="76">
        <f t="shared" si="248"/>
        <v>0</v>
      </c>
      <c r="BN210" s="101">
        <f t="shared" si="208"/>
        <v>1</v>
      </c>
      <c r="BO210" s="76">
        <f t="shared" si="195"/>
        <v>2659.4658333333336</v>
      </c>
      <c r="BP210" s="76"/>
      <c r="BQ210" s="101">
        <f t="shared" si="192"/>
        <v>0</v>
      </c>
      <c r="BR210" s="76">
        <f t="shared" si="207"/>
        <v>2659.4658333333336</v>
      </c>
      <c r="BS210" s="76">
        <f t="shared" si="185"/>
        <v>6180.4314583333344</v>
      </c>
      <c r="BT210" s="76">
        <f t="shared" si="186"/>
        <v>0</v>
      </c>
      <c r="BU210" s="76">
        <f t="shared" si="187"/>
        <v>3989.1987500000005</v>
      </c>
      <c r="BV210" s="76">
        <f t="shared" si="188"/>
        <v>10169.630208333334</v>
      </c>
      <c r="BW210" s="173">
        <f t="shared" si="189"/>
        <v>122035.5625</v>
      </c>
      <c r="BX210" s="3" t="s">
        <v>344</v>
      </c>
      <c r="BY210" s="12"/>
    </row>
    <row r="211" spans="1:77" s="11" customFormat="1" ht="14.25" customHeight="1" x14ac:dyDescent="0.3">
      <c r="A211" s="242">
        <v>10</v>
      </c>
      <c r="B211" s="69" t="s">
        <v>75</v>
      </c>
      <c r="C211" s="69" t="s">
        <v>231</v>
      </c>
      <c r="D211" s="70" t="s">
        <v>61</v>
      </c>
      <c r="E211" s="75" t="s">
        <v>76</v>
      </c>
      <c r="F211" s="86">
        <v>82</v>
      </c>
      <c r="G211" s="87">
        <v>43335</v>
      </c>
      <c r="H211" s="87">
        <v>45161</v>
      </c>
      <c r="I211" s="86" t="s">
        <v>185</v>
      </c>
      <c r="J211" s="43" t="s">
        <v>58</v>
      </c>
      <c r="K211" s="70" t="s">
        <v>64</v>
      </c>
      <c r="L211" s="74">
        <v>25</v>
      </c>
      <c r="M211" s="70">
        <v>5.41</v>
      </c>
      <c r="N211" s="75">
        <v>17697</v>
      </c>
      <c r="O211" s="76">
        <f t="shared" si="245"/>
        <v>95740.77</v>
      </c>
      <c r="P211" s="43">
        <v>0</v>
      </c>
      <c r="Q211" s="70"/>
      <c r="R211" s="70"/>
      <c r="S211" s="70">
        <v>1</v>
      </c>
      <c r="T211" s="70"/>
      <c r="U211" s="70"/>
      <c r="V211" s="70">
        <f t="shared" si="219"/>
        <v>1</v>
      </c>
      <c r="W211" s="70">
        <f t="shared" si="224"/>
        <v>0</v>
      </c>
      <c r="X211" s="70">
        <f t="shared" si="224"/>
        <v>0</v>
      </c>
      <c r="Y211" s="76">
        <f t="shared" si="174"/>
        <v>0</v>
      </c>
      <c r="Z211" s="76">
        <f t="shared" si="175"/>
        <v>0</v>
      </c>
      <c r="AA211" s="76">
        <f t="shared" si="176"/>
        <v>0</v>
      </c>
      <c r="AB211" s="76">
        <f t="shared" si="177"/>
        <v>5318.9316666666673</v>
      </c>
      <c r="AC211" s="76">
        <f t="shared" si="178"/>
        <v>0</v>
      </c>
      <c r="AD211" s="76">
        <f t="shared" si="179"/>
        <v>0</v>
      </c>
      <c r="AE211" s="76">
        <f t="shared" si="180"/>
        <v>5318.9316666666673</v>
      </c>
      <c r="AF211" s="76">
        <f t="shared" si="181"/>
        <v>1329.7329166666668</v>
      </c>
      <c r="AG211" s="76">
        <f t="shared" si="249"/>
        <v>664.86645833333341</v>
      </c>
      <c r="AH211" s="76">
        <f t="shared" si="200"/>
        <v>196.63333333333333</v>
      </c>
      <c r="AI211" s="76">
        <f t="shared" si="213"/>
        <v>7510.1643750000003</v>
      </c>
      <c r="AJ211" s="84"/>
      <c r="AK211" s="84"/>
      <c r="AL211" s="84"/>
      <c r="AM211" s="83"/>
      <c r="AN211" s="78">
        <f t="shared" si="202"/>
        <v>0</v>
      </c>
      <c r="AO211" s="83"/>
      <c r="AP211" s="78">
        <f t="shared" si="203"/>
        <v>0</v>
      </c>
      <c r="AQ211" s="78">
        <f t="shared" si="246"/>
        <v>0</v>
      </c>
      <c r="AR211" s="78">
        <f t="shared" si="163"/>
        <v>0</v>
      </c>
      <c r="AS211" s="83"/>
      <c r="AT211" s="78">
        <f t="shared" si="204"/>
        <v>0</v>
      </c>
      <c r="AU211" s="78"/>
      <c r="AV211" s="78">
        <f t="shared" si="205"/>
        <v>0</v>
      </c>
      <c r="AW211" s="77">
        <f t="shared" si="217"/>
        <v>0</v>
      </c>
      <c r="AX211" s="78">
        <f t="shared" si="217"/>
        <v>0</v>
      </c>
      <c r="AY211" s="77">
        <f t="shared" si="218"/>
        <v>0</v>
      </c>
      <c r="AZ211" s="78">
        <f t="shared" si="218"/>
        <v>0</v>
      </c>
      <c r="BA211" s="84"/>
      <c r="BB211" s="84"/>
      <c r="BC211" s="84"/>
      <c r="BD211" s="84"/>
      <c r="BE211" s="78">
        <f t="shared" si="206"/>
        <v>0</v>
      </c>
      <c r="BF211" s="70"/>
      <c r="BG211" s="70"/>
      <c r="BH211" s="70"/>
      <c r="BI211" s="76">
        <f t="shared" si="193"/>
        <v>0</v>
      </c>
      <c r="BJ211" s="76"/>
      <c r="BK211" s="76">
        <f t="shared" si="252"/>
        <v>0</v>
      </c>
      <c r="BL211" s="76"/>
      <c r="BM211" s="76">
        <f t="shared" si="248"/>
        <v>0</v>
      </c>
      <c r="BN211" s="101">
        <f t="shared" si="208"/>
        <v>1</v>
      </c>
      <c r="BO211" s="76">
        <f t="shared" si="195"/>
        <v>2659.4658333333336</v>
      </c>
      <c r="BP211" s="76"/>
      <c r="BQ211" s="101">
        <f t="shared" si="192"/>
        <v>0</v>
      </c>
      <c r="BR211" s="76">
        <f t="shared" si="207"/>
        <v>2659.4658333333336</v>
      </c>
      <c r="BS211" s="76">
        <f t="shared" si="185"/>
        <v>6180.4314583333344</v>
      </c>
      <c r="BT211" s="76">
        <f t="shared" si="186"/>
        <v>0</v>
      </c>
      <c r="BU211" s="76">
        <f t="shared" si="187"/>
        <v>3989.1987500000005</v>
      </c>
      <c r="BV211" s="76">
        <f t="shared" si="188"/>
        <v>10169.630208333334</v>
      </c>
      <c r="BW211" s="173">
        <f t="shared" si="189"/>
        <v>122035.5625</v>
      </c>
      <c r="BX211" s="3" t="s">
        <v>344</v>
      </c>
      <c r="BY211" s="12"/>
    </row>
    <row r="212" spans="1:77" s="11" customFormat="1" ht="14.25" customHeight="1" x14ac:dyDescent="0.3">
      <c r="A212" s="243">
        <v>13</v>
      </c>
      <c r="B212" s="69" t="s">
        <v>311</v>
      </c>
      <c r="C212" s="69" t="s">
        <v>133</v>
      </c>
      <c r="D212" s="70" t="s">
        <v>61</v>
      </c>
      <c r="E212" s="71" t="s">
        <v>332</v>
      </c>
      <c r="F212" s="86">
        <v>89</v>
      </c>
      <c r="G212" s="87">
        <v>43462</v>
      </c>
      <c r="H212" s="87">
        <v>45288</v>
      </c>
      <c r="I212" s="86" t="s">
        <v>185</v>
      </c>
      <c r="J212" s="70">
        <v>1</v>
      </c>
      <c r="K212" s="70" t="s">
        <v>72</v>
      </c>
      <c r="L212" s="74">
        <v>16.03</v>
      </c>
      <c r="M212" s="70">
        <v>5.03</v>
      </c>
      <c r="N212" s="75">
        <v>17697</v>
      </c>
      <c r="O212" s="76">
        <f t="shared" si="245"/>
        <v>89015.91</v>
      </c>
      <c r="P212" s="70">
        <v>0</v>
      </c>
      <c r="Q212" s="70"/>
      <c r="R212" s="70"/>
      <c r="S212" s="70">
        <v>2</v>
      </c>
      <c r="T212" s="70"/>
      <c r="U212" s="70"/>
      <c r="V212" s="70">
        <f t="shared" si="219"/>
        <v>2</v>
      </c>
      <c r="W212" s="70">
        <f t="shared" si="224"/>
        <v>0</v>
      </c>
      <c r="X212" s="70">
        <f t="shared" si="224"/>
        <v>0</v>
      </c>
      <c r="Y212" s="76">
        <f t="shared" si="174"/>
        <v>0</v>
      </c>
      <c r="Z212" s="76">
        <f t="shared" si="175"/>
        <v>0</v>
      </c>
      <c r="AA212" s="76">
        <f t="shared" si="176"/>
        <v>0</v>
      </c>
      <c r="AB212" s="76">
        <f t="shared" si="177"/>
        <v>9890.6566666666677</v>
      </c>
      <c r="AC212" s="76">
        <f t="shared" si="178"/>
        <v>0</v>
      </c>
      <c r="AD212" s="76">
        <f t="shared" si="179"/>
        <v>0</v>
      </c>
      <c r="AE212" s="76">
        <f t="shared" si="180"/>
        <v>9890.6566666666677</v>
      </c>
      <c r="AF212" s="76">
        <f t="shared" si="181"/>
        <v>2472.6641666666669</v>
      </c>
      <c r="AG212" s="76">
        <f t="shared" si="249"/>
        <v>1236.3320833333337</v>
      </c>
      <c r="AH212" s="76">
        <f t="shared" si="200"/>
        <v>393.26666666666665</v>
      </c>
      <c r="AI212" s="76">
        <f t="shared" si="213"/>
        <v>13992.919583333336</v>
      </c>
      <c r="AJ212" s="84"/>
      <c r="AK212" s="84"/>
      <c r="AL212" s="84"/>
      <c r="AM212" s="83"/>
      <c r="AN212" s="78">
        <f t="shared" si="202"/>
        <v>0</v>
      </c>
      <c r="AO212" s="83"/>
      <c r="AP212" s="78">
        <f t="shared" si="203"/>
        <v>0</v>
      </c>
      <c r="AQ212" s="78"/>
      <c r="AR212" s="78">
        <f t="shared" si="246"/>
        <v>0</v>
      </c>
      <c r="AS212" s="83"/>
      <c r="AT212" s="78">
        <f t="shared" si="204"/>
        <v>0</v>
      </c>
      <c r="AU212" s="78"/>
      <c r="AV212" s="78">
        <f t="shared" si="205"/>
        <v>0</v>
      </c>
      <c r="AW212" s="77">
        <f t="shared" si="217"/>
        <v>0</v>
      </c>
      <c r="AX212" s="78">
        <f t="shared" si="217"/>
        <v>0</v>
      </c>
      <c r="AY212" s="77">
        <f t="shared" si="218"/>
        <v>0</v>
      </c>
      <c r="AZ212" s="78">
        <f t="shared" si="218"/>
        <v>0</v>
      </c>
      <c r="BA212" s="84"/>
      <c r="BB212" s="84"/>
      <c r="BC212" s="84"/>
      <c r="BD212" s="84"/>
      <c r="BE212" s="78">
        <f t="shared" si="206"/>
        <v>0</v>
      </c>
      <c r="BF212" s="70"/>
      <c r="BG212" s="70"/>
      <c r="BH212" s="70"/>
      <c r="BI212" s="76">
        <f t="shared" si="193"/>
        <v>0</v>
      </c>
      <c r="BJ212" s="76"/>
      <c r="BK212" s="76"/>
      <c r="BL212" s="76"/>
      <c r="BM212" s="76"/>
      <c r="BN212" s="101">
        <f t="shared" si="208"/>
        <v>2</v>
      </c>
      <c r="BO212" s="76">
        <f>(AE212+AF212)*35%</f>
        <v>4327.1622916666665</v>
      </c>
      <c r="BP212" s="76"/>
      <c r="BQ212" s="101">
        <f t="shared" si="192"/>
        <v>0</v>
      </c>
      <c r="BR212" s="76">
        <f t="shared" si="207"/>
        <v>4327.1622916666665</v>
      </c>
      <c r="BS212" s="76">
        <f t="shared" si="185"/>
        <v>11520.255416666667</v>
      </c>
      <c r="BT212" s="76">
        <f t="shared" si="186"/>
        <v>0</v>
      </c>
      <c r="BU212" s="76">
        <f t="shared" si="187"/>
        <v>6799.826458333333</v>
      </c>
      <c r="BV212" s="76">
        <f t="shared" si="188"/>
        <v>18320.081875000003</v>
      </c>
      <c r="BW212" s="173">
        <f t="shared" si="189"/>
        <v>219840.98250000004</v>
      </c>
      <c r="BX212" s="11" t="s">
        <v>265</v>
      </c>
    </row>
    <row r="213" spans="1:77" s="11" customFormat="1" ht="14.25" customHeight="1" x14ac:dyDescent="0.3">
      <c r="A213" s="242">
        <v>14</v>
      </c>
      <c r="B213" s="69" t="s">
        <v>311</v>
      </c>
      <c r="C213" s="69" t="s">
        <v>446</v>
      </c>
      <c r="D213" s="70" t="s">
        <v>61</v>
      </c>
      <c r="E213" s="71" t="s">
        <v>332</v>
      </c>
      <c r="F213" s="86">
        <v>89</v>
      </c>
      <c r="G213" s="87">
        <v>43462</v>
      </c>
      <c r="H213" s="87">
        <v>45288</v>
      </c>
      <c r="I213" s="86" t="s">
        <v>185</v>
      </c>
      <c r="J213" s="70">
        <v>1</v>
      </c>
      <c r="K213" s="70" t="s">
        <v>72</v>
      </c>
      <c r="L213" s="74">
        <v>16.03</v>
      </c>
      <c r="M213" s="70">
        <v>5.03</v>
      </c>
      <c r="N213" s="75">
        <v>17697</v>
      </c>
      <c r="O213" s="76">
        <f t="shared" si="245"/>
        <v>89015.91</v>
      </c>
      <c r="P213" s="43">
        <v>0</v>
      </c>
      <c r="Q213" s="70"/>
      <c r="R213" s="70"/>
      <c r="S213" s="70">
        <v>1</v>
      </c>
      <c r="T213" s="70"/>
      <c r="U213" s="70"/>
      <c r="V213" s="70">
        <f t="shared" si="219"/>
        <v>1</v>
      </c>
      <c r="W213" s="70">
        <f t="shared" si="224"/>
        <v>0</v>
      </c>
      <c r="X213" s="70">
        <f t="shared" si="224"/>
        <v>0</v>
      </c>
      <c r="Y213" s="76">
        <f t="shared" si="174"/>
        <v>0</v>
      </c>
      <c r="Z213" s="76">
        <f t="shared" si="175"/>
        <v>0</v>
      </c>
      <c r="AA213" s="76">
        <f t="shared" si="176"/>
        <v>0</v>
      </c>
      <c r="AB213" s="76">
        <f t="shared" si="177"/>
        <v>4945.3283333333338</v>
      </c>
      <c r="AC213" s="76">
        <f t="shared" si="178"/>
        <v>0</v>
      </c>
      <c r="AD213" s="76">
        <f t="shared" si="179"/>
        <v>0</v>
      </c>
      <c r="AE213" s="76">
        <f t="shared" si="180"/>
        <v>4945.3283333333338</v>
      </c>
      <c r="AF213" s="76">
        <f t="shared" si="181"/>
        <v>1236.3320833333335</v>
      </c>
      <c r="AG213" s="76">
        <f t="shared" si="249"/>
        <v>618.16604166666684</v>
      </c>
      <c r="AH213" s="76">
        <f t="shared" si="200"/>
        <v>196.63333333333333</v>
      </c>
      <c r="AI213" s="76">
        <f t="shared" si="213"/>
        <v>6996.459791666668</v>
      </c>
      <c r="AJ213" s="84"/>
      <c r="AK213" s="84"/>
      <c r="AL213" s="84"/>
      <c r="AM213" s="83"/>
      <c r="AN213" s="78">
        <f t="shared" si="202"/>
        <v>0</v>
      </c>
      <c r="AO213" s="83"/>
      <c r="AP213" s="78">
        <f t="shared" si="203"/>
        <v>0</v>
      </c>
      <c r="AQ213" s="78"/>
      <c r="AR213" s="78">
        <f t="shared" si="246"/>
        <v>0</v>
      </c>
      <c r="AS213" s="83"/>
      <c r="AT213" s="78">
        <f t="shared" si="204"/>
        <v>0</v>
      </c>
      <c r="AU213" s="78"/>
      <c r="AV213" s="78">
        <f t="shared" si="205"/>
        <v>0</v>
      </c>
      <c r="AW213" s="77">
        <f t="shared" si="217"/>
        <v>0</v>
      </c>
      <c r="AX213" s="78">
        <f t="shared" si="217"/>
        <v>0</v>
      </c>
      <c r="AY213" s="77">
        <f t="shared" si="218"/>
        <v>0</v>
      </c>
      <c r="AZ213" s="78">
        <f t="shared" si="218"/>
        <v>0</v>
      </c>
      <c r="BA213" s="84"/>
      <c r="BB213" s="84"/>
      <c r="BC213" s="84"/>
      <c r="BD213" s="84"/>
      <c r="BE213" s="78">
        <f t="shared" si="206"/>
        <v>0</v>
      </c>
      <c r="BF213" s="70"/>
      <c r="BG213" s="70"/>
      <c r="BH213" s="70"/>
      <c r="BI213" s="76">
        <f t="shared" si="193"/>
        <v>0</v>
      </c>
      <c r="BJ213" s="76"/>
      <c r="BK213" s="76"/>
      <c r="BL213" s="76"/>
      <c r="BM213" s="76"/>
      <c r="BN213" s="101">
        <f t="shared" si="208"/>
        <v>1</v>
      </c>
      <c r="BO213" s="76">
        <f t="shared" ref="BO213:BO214" si="253">(AE213+AF213)*35%</f>
        <v>2163.5811458333333</v>
      </c>
      <c r="BP213" s="76"/>
      <c r="BQ213" s="101">
        <f t="shared" si="192"/>
        <v>0</v>
      </c>
      <c r="BR213" s="76">
        <f t="shared" si="207"/>
        <v>2163.5811458333333</v>
      </c>
      <c r="BS213" s="76">
        <f t="shared" si="185"/>
        <v>5760.1277083333334</v>
      </c>
      <c r="BT213" s="76">
        <f t="shared" si="186"/>
        <v>0</v>
      </c>
      <c r="BU213" s="76">
        <f t="shared" si="187"/>
        <v>3399.9132291666665</v>
      </c>
      <c r="BV213" s="76">
        <f t="shared" si="188"/>
        <v>9160.0409375000017</v>
      </c>
      <c r="BW213" s="173">
        <f t="shared" si="189"/>
        <v>109920.49125000002</v>
      </c>
      <c r="BX213" s="11" t="s">
        <v>265</v>
      </c>
    </row>
    <row r="214" spans="1:77" s="11" customFormat="1" ht="14.25" customHeight="1" x14ac:dyDescent="0.3">
      <c r="A214" s="243">
        <v>15</v>
      </c>
      <c r="B214" s="69" t="s">
        <v>311</v>
      </c>
      <c r="C214" s="69" t="s">
        <v>258</v>
      </c>
      <c r="D214" s="70" t="s">
        <v>61</v>
      </c>
      <c r="E214" s="71" t="s">
        <v>332</v>
      </c>
      <c r="F214" s="86">
        <v>89</v>
      </c>
      <c r="G214" s="87">
        <v>43462</v>
      </c>
      <c r="H214" s="87">
        <v>45288</v>
      </c>
      <c r="I214" s="86" t="s">
        <v>185</v>
      </c>
      <c r="J214" s="70">
        <v>1</v>
      </c>
      <c r="K214" s="70" t="s">
        <v>72</v>
      </c>
      <c r="L214" s="74">
        <v>16.03</v>
      </c>
      <c r="M214" s="70">
        <v>5.03</v>
      </c>
      <c r="N214" s="75">
        <v>17697</v>
      </c>
      <c r="O214" s="76">
        <f t="shared" si="245"/>
        <v>89015.91</v>
      </c>
      <c r="P214" s="43">
        <v>0</v>
      </c>
      <c r="Q214" s="70"/>
      <c r="R214" s="70"/>
      <c r="S214" s="70">
        <v>1</v>
      </c>
      <c r="T214" s="70"/>
      <c r="U214" s="70"/>
      <c r="V214" s="70">
        <f t="shared" si="219"/>
        <v>1</v>
      </c>
      <c r="W214" s="70">
        <f t="shared" si="224"/>
        <v>0</v>
      </c>
      <c r="X214" s="70">
        <f t="shared" si="224"/>
        <v>0</v>
      </c>
      <c r="Y214" s="76">
        <f t="shared" ref="Y214:Y240" si="254">SUM(O214/18*P214)</f>
        <v>0</v>
      </c>
      <c r="Z214" s="76">
        <f t="shared" ref="Z214:Z240" si="255">SUM(O214/18*Q214)</f>
        <v>0</v>
      </c>
      <c r="AA214" s="76">
        <f t="shared" ref="AA214:AA240" si="256">SUM(O214/18*R214)</f>
        <v>0</v>
      </c>
      <c r="AB214" s="76">
        <f t="shared" ref="AB214:AB240" si="257">SUM(O214/18*S214)</f>
        <v>4945.3283333333338</v>
      </c>
      <c r="AC214" s="76">
        <f t="shared" ref="AC214:AC240" si="258">SUM(O214/18*T214)</f>
        <v>0</v>
      </c>
      <c r="AD214" s="76">
        <f t="shared" ref="AD214:AD240" si="259">SUM(O214/18*U214)</f>
        <v>0</v>
      </c>
      <c r="AE214" s="76">
        <f t="shared" si="180"/>
        <v>4945.3283333333338</v>
      </c>
      <c r="AF214" s="76">
        <f t="shared" si="181"/>
        <v>1236.3320833333335</v>
      </c>
      <c r="AG214" s="76">
        <f t="shared" si="249"/>
        <v>618.16604166666684</v>
      </c>
      <c r="AH214" s="76">
        <f t="shared" si="200"/>
        <v>196.63333333333333</v>
      </c>
      <c r="AI214" s="76">
        <f t="shared" si="213"/>
        <v>6996.459791666668</v>
      </c>
      <c r="AJ214" s="84"/>
      <c r="AK214" s="84"/>
      <c r="AL214" s="84"/>
      <c r="AM214" s="83"/>
      <c r="AN214" s="78">
        <f t="shared" si="202"/>
        <v>0</v>
      </c>
      <c r="AO214" s="83"/>
      <c r="AP214" s="78">
        <f t="shared" si="203"/>
        <v>0</v>
      </c>
      <c r="AQ214" s="78"/>
      <c r="AR214" s="78">
        <f t="shared" si="246"/>
        <v>0</v>
      </c>
      <c r="AS214" s="83"/>
      <c r="AT214" s="78">
        <f t="shared" si="204"/>
        <v>0</v>
      </c>
      <c r="AU214" s="78"/>
      <c r="AV214" s="78">
        <f t="shared" si="205"/>
        <v>0</v>
      </c>
      <c r="AW214" s="77">
        <f t="shared" si="217"/>
        <v>0</v>
      </c>
      <c r="AX214" s="78">
        <f t="shared" si="217"/>
        <v>0</v>
      </c>
      <c r="AY214" s="77">
        <f t="shared" si="218"/>
        <v>0</v>
      </c>
      <c r="AZ214" s="78">
        <f t="shared" si="218"/>
        <v>0</v>
      </c>
      <c r="BA214" s="84"/>
      <c r="BB214" s="84"/>
      <c r="BC214" s="84"/>
      <c r="BD214" s="84"/>
      <c r="BE214" s="78">
        <f t="shared" si="206"/>
        <v>0</v>
      </c>
      <c r="BF214" s="70"/>
      <c r="BG214" s="70"/>
      <c r="BH214" s="70"/>
      <c r="BI214" s="76">
        <f t="shared" si="193"/>
        <v>0</v>
      </c>
      <c r="BJ214" s="76"/>
      <c r="BK214" s="76"/>
      <c r="BL214" s="76"/>
      <c r="BM214" s="76"/>
      <c r="BN214" s="101">
        <f t="shared" si="208"/>
        <v>1</v>
      </c>
      <c r="BO214" s="76">
        <f t="shared" si="253"/>
        <v>2163.5811458333333</v>
      </c>
      <c r="BP214" s="76"/>
      <c r="BQ214" s="101">
        <f t="shared" si="192"/>
        <v>0</v>
      </c>
      <c r="BR214" s="76">
        <f t="shared" si="207"/>
        <v>2163.5811458333333</v>
      </c>
      <c r="BS214" s="76">
        <f t="shared" si="185"/>
        <v>5760.1277083333334</v>
      </c>
      <c r="BT214" s="76">
        <f t="shared" si="186"/>
        <v>0</v>
      </c>
      <c r="BU214" s="76">
        <f t="shared" si="187"/>
        <v>3399.9132291666665</v>
      </c>
      <c r="BV214" s="76">
        <f t="shared" si="188"/>
        <v>9160.0409375000017</v>
      </c>
      <c r="BW214" s="173">
        <f t="shared" si="189"/>
        <v>109920.49125000002</v>
      </c>
      <c r="BX214" s="11" t="s">
        <v>265</v>
      </c>
    </row>
    <row r="215" spans="1:77" s="7" customFormat="1" ht="14.25" customHeight="1" x14ac:dyDescent="0.3">
      <c r="A215" s="242">
        <v>16</v>
      </c>
      <c r="B215" s="69" t="s">
        <v>360</v>
      </c>
      <c r="C215" s="69" t="s">
        <v>322</v>
      </c>
      <c r="D215" s="70" t="s">
        <v>61</v>
      </c>
      <c r="E215" s="71" t="s">
        <v>293</v>
      </c>
      <c r="F215" s="86"/>
      <c r="G215" s="87"/>
      <c r="H215" s="87"/>
      <c r="I215" s="86"/>
      <c r="J215" s="70" t="s">
        <v>65</v>
      </c>
      <c r="K215" s="70" t="s">
        <v>62</v>
      </c>
      <c r="L215" s="74">
        <v>7.04</v>
      </c>
      <c r="M215" s="70">
        <v>4.33</v>
      </c>
      <c r="N215" s="75">
        <v>17697</v>
      </c>
      <c r="O215" s="76">
        <f t="shared" si="245"/>
        <v>76628.009999999995</v>
      </c>
      <c r="P215" s="43">
        <v>0</v>
      </c>
      <c r="Q215" s="70"/>
      <c r="R215" s="70"/>
      <c r="S215" s="70">
        <v>0</v>
      </c>
      <c r="T215" s="70">
        <v>4</v>
      </c>
      <c r="U215" s="70"/>
      <c r="V215" s="70">
        <f t="shared" si="219"/>
        <v>0</v>
      </c>
      <c r="W215" s="70">
        <f t="shared" si="224"/>
        <v>4</v>
      </c>
      <c r="X215" s="70">
        <f t="shared" si="224"/>
        <v>0</v>
      </c>
      <c r="Y215" s="76">
        <f t="shared" si="254"/>
        <v>0</v>
      </c>
      <c r="Z215" s="76">
        <f t="shared" si="255"/>
        <v>0</v>
      </c>
      <c r="AA215" s="76">
        <f t="shared" si="256"/>
        <v>0</v>
      </c>
      <c r="AB215" s="76">
        <f t="shared" si="257"/>
        <v>0</v>
      </c>
      <c r="AC215" s="76">
        <f t="shared" si="258"/>
        <v>17028.446666666667</v>
      </c>
      <c r="AD215" s="76">
        <f t="shared" si="259"/>
        <v>0</v>
      </c>
      <c r="AE215" s="76">
        <f t="shared" si="180"/>
        <v>17028.446666666667</v>
      </c>
      <c r="AF215" s="76">
        <f t="shared" si="181"/>
        <v>4257.1116666666667</v>
      </c>
      <c r="AG215" s="76">
        <f t="shared" si="249"/>
        <v>2128.5558333333333</v>
      </c>
      <c r="AH215" s="76">
        <f t="shared" si="200"/>
        <v>786.5333333333333</v>
      </c>
      <c r="AI215" s="76">
        <f t="shared" si="213"/>
        <v>24200.647499999999</v>
      </c>
      <c r="AJ215" s="84"/>
      <c r="AK215" s="84"/>
      <c r="AL215" s="84"/>
      <c r="AM215" s="83"/>
      <c r="AN215" s="78">
        <f t="shared" si="202"/>
        <v>0</v>
      </c>
      <c r="AO215" s="83"/>
      <c r="AP215" s="78">
        <f t="shared" si="203"/>
        <v>0</v>
      </c>
      <c r="AQ215" s="78"/>
      <c r="AR215" s="78">
        <f t="shared" si="246"/>
        <v>0</v>
      </c>
      <c r="AS215" s="83"/>
      <c r="AT215" s="78">
        <f t="shared" si="204"/>
        <v>0</v>
      </c>
      <c r="AU215" s="78"/>
      <c r="AV215" s="78">
        <f t="shared" si="205"/>
        <v>0</v>
      </c>
      <c r="AW215" s="77">
        <f t="shared" si="217"/>
        <v>0</v>
      </c>
      <c r="AX215" s="78">
        <f t="shared" si="217"/>
        <v>0</v>
      </c>
      <c r="AY215" s="77">
        <f t="shared" si="218"/>
        <v>0</v>
      </c>
      <c r="AZ215" s="78">
        <f t="shared" si="218"/>
        <v>0</v>
      </c>
      <c r="BA215" s="84"/>
      <c r="BB215" s="85"/>
      <c r="BC215" s="85"/>
      <c r="BD215" s="85"/>
      <c r="BE215" s="78">
        <f t="shared" si="206"/>
        <v>0</v>
      </c>
      <c r="BF215" s="70"/>
      <c r="BG215" s="70"/>
      <c r="BH215" s="70"/>
      <c r="BI215" s="76">
        <f t="shared" si="193"/>
        <v>0</v>
      </c>
      <c r="BJ215" s="76"/>
      <c r="BK215" s="76"/>
      <c r="BL215" s="76"/>
      <c r="BM215" s="76"/>
      <c r="BN215" s="101"/>
      <c r="BO215" s="76"/>
      <c r="BP215" s="76"/>
      <c r="BQ215" s="101">
        <f t="shared" si="192"/>
        <v>0</v>
      </c>
      <c r="BR215" s="76">
        <f t="shared" si="207"/>
        <v>0</v>
      </c>
      <c r="BS215" s="76">
        <f t="shared" si="185"/>
        <v>19943.535833333332</v>
      </c>
      <c r="BT215" s="76">
        <f t="shared" si="186"/>
        <v>0</v>
      </c>
      <c r="BU215" s="76">
        <f t="shared" si="187"/>
        <v>4257.1116666666667</v>
      </c>
      <c r="BV215" s="76">
        <f t="shared" si="188"/>
        <v>24200.647499999999</v>
      </c>
      <c r="BW215" s="173">
        <f t="shared" si="189"/>
        <v>290407.77</v>
      </c>
    </row>
    <row r="216" spans="1:77" s="7" customFormat="1" ht="14.25" customHeight="1" x14ac:dyDescent="0.3">
      <c r="A216" s="243">
        <v>17</v>
      </c>
      <c r="B216" s="69" t="s">
        <v>360</v>
      </c>
      <c r="C216" s="69" t="s">
        <v>323</v>
      </c>
      <c r="D216" s="70" t="s">
        <v>61</v>
      </c>
      <c r="E216" s="75" t="s">
        <v>295</v>
      </c>
      <c r="F216" s="86">
        <v>12</v>
      </c>
      <c r="G216" s="87">
        <v>42875</v>
      </c>
      <c r="H216" s="87">
        <v>44701</v>
      </c>
      <c r="I216" s="86" t="s">
        <v>89</v>
      </c>
      <c r="J216" s="70" t="s">
        <v>296</v>
      </c>
      <c r="K216" s="70" t="s">
        <v>68</v>
      </c>
      <c r="L216" s="74">
        <v>7.04</v>
      </c>
      <c r="M216" s="70">
        <v>4.74</v>
      </c>
      <c r="N216" s="75">
        <v>17697</v>
      </c>
      <c r="O216" s="76">
        <f t="shared" si="245"/>
        <v>83883.78</v>
      </c>
      <c r="P216" s="43">
        <v>0</v>
      </c>
      <c r="Q216" s="70"/>
      <c r="R216" s="70"/>
      <c r="S216" s="70">
        <v>0</v>
      </c>
      <c r="T216" s="70">
        <v>3</v>
      </c>
      <c r="U216" s="70"/>
      <c r="V216" s="70">
        <f t="shared" si="219"/>
        <v>0</v>
      </c>
      <c r="W216" s="70">
        <f t="shared" si="224"/>
        <v>3</v>
      </c>
      <c r="X216" s="70">
        <f t="shared" si="224"/>
        <v>0</v>
      </c>
      <c r="Y216" s="76">
        <f t="shared" si="254"/>
        <v>0</v>
      </c>
      <c r="Z216" s="76">
        <f t="shared" si="255"/>
        <v>0</v>
      </c>
      <c r="AA216" s="76">
        <f t="shared" si="256"/>
        <v>0</v>
      </c>
      <c r="AB216" s="76">
        <f t="shared" si="257"/>
        <v>0</v>
      </c>
      <c r="AC216" s="76">
        <f t="shared" si="258"/>
        <v>13980.630000000001</v>
      </c>
      <c r="AD216" s="76">
        <f t="shared" si="259"/>
        <v>0</v>
      </c>
      <c r="AE216" s="76">
        <f t="shared" ref="AE216:AE240" si="260">SUM(Y216:AD216)</f>
        <v>13980.630000000001</v>
      </c>
      <c r="AF216" s="76">
        <f t="shared" ref="AF216:AF240" si="261">AE216*25%</f>
        <v>3495.1575000000003</v>
      </c>
      <c r="AG216" s="76">
        <f t="shared" si="249"/>
        <v>1747.5787500000004</v>
      </c>
      <c r="AH216" s="76">
        <f t="shared" si="200"/>
        <v>589.9</v>
      </c>
      <c r="AI216" s="76">
        <f t="shared" si="213"/>
        <v>19813.266250000001</v>
      </c>
      <c r="AJ216" s="84"/>
      <c r="AK216" s="84"/>
      <c r="AL216" s="84"/>
      <c r="AM216" s="83"/>
      <c r="AN216" s="78">
        <f t="shared" si="202"/>
        <v>0</v>
      </c>
      <c r="AO216" s="83"/>
      <c r="AP216" s="78">
        <f t="shared" si="203"/>
        <v>0</v>
      </c>
      <c r="AQ216" s="78"/>
      <c r="AR216" s="78">
        <f t="shared" ref="AR216:AR240" si="262">AN216+AP216</f>
        <v>0</v>
      </c>
      <c r="AS216" s="83"/>
      <c r="AT216" s="78">
        <f t="shared" si="204"/>
        <v>0</v>
      </c>
      <c r="AU216" s="78"/>
      <c r="AV216" s="78">
        <f t="shared" si="205"/>
        <v>0</v>
      </c>
      <c r="AW216" s="77">
        <f t="shared" si="217"/>
        <v>0</v>
      </c>
      <c r="AX216" s="78">
        <f t="shared" si="217"/>
        <v>0</v>
      </c>
      <c r="AY216" s="77">
        <f t="shared" si="218"/>
        <v>0</v>
      </c>
      <c r="AZ216" s="78">
        <f t="shared" si="218"/>
        <v>0</v>
      </c>
      <c r="BA216" s="84"/>
      <c r="BB216" s="85"/>
      <c r="BC216" s="85"/>
      <c r="BD216" s="85"/>
      <c r="BE216" s="78">
        <f t="shared" si="206"/>
        <v>0</v>
      </c>
      <c r="BF216" s="70"/>
      <c r="BG216" s="70"/>
      <c r="BH216" s="70"/>
      <c r="BI216" s="76">
        <f t="shared" si="193"/>
        <v>0</v>
      </c>
      <c r="BJ216" s="76"/>
      <c r="BK216" s="76"/>
      <c r="BL216" s="76"/>
      <c r="BM216" s="76"/>
      <c r="BN216" s="101"/>
      <c r="BO216" s="76"/>
      <c r="BP216" s="76"/>
      <c r="BQ216" s="101">
        <f t="shared" si="192"/>
        <v>0</v>
      </c>
      <c r="BR216" s="76">
        <f t="shared" si="207"/>
        <v>0</v>
      </c>
      <c r="BS216" s="76">
        <f t="shared" ref="BS216:BS240" si="263">AE216+AG216+AH216+AJ216+AK216+AL216+BI216+BQ216</f>
        <v>16318.108750000001</v>
      </c>
      <c r="BT216" s="76">
        <f t="shared" ref="BT216:BT240" si="264">AZ216+BE216+BK216+BM216</f>
        <v>0</v>
      </c>
      <c r="BU216" s="76">
        <f t="shared" ref="BU216:BU240" si="265">AF216+BO216</f>
        <v>3495.1575000000003</v>
      </c>
      <c r="BV216" s="76">
        <f t="shared" ref="BV216:BV240" si="266">SUM(AI216+BR216)</f>
        <v>19813.266250000001</v>
      </c>
      <c r="BW216" s="173">
        <f t="shared" ref="BW216:BW240" si="267">BV216*12</f>
        <v>237759.19500000001</v>
      </c>
    </row>
    <row r="217" spans="1:77" s="135" customFormat="1" ht="14.25" customHeight="1" x14ac:dyDescent="0.3">
      <c r="A217" s="242">
        <v>18</v>
      </c>
      <c r="B217" s="69" t="s">
        <v>174</v>
      </c>
      <c r="C217" s="69" t="s">
        <v>175</v>
      </c>
      <c r="D217" s="70" t="s">
        <v>61</v>
      </c>
      <c r="E217" s="71" t="s">
        <v>273</v>
      </c>
      <c r="F217" s="72"/>
      <c r="G217" s="73"/>
      <c r="H217" s="73"/>
      <c r="I217" s="72"/>
      <c r="J217" s="70" t="s">
        <v>65</v>
      </c>
      <c r="K217" s="70" t="s">
        <v>274</v>
      </c>
      <c r="L217" s="74">
        <v>3.09</v>
      </c>
      <c r="M217" s="70">
        <v>4.2300000000000004</v>
      </c>
      <c r="N217" s="75">
        <v>17697</v>
      </c>
      <c r="O217" s="76">
        <f t="shared" si="245"/>
        <v>74858.310000000012</v>
      </c>
      <c r="P217" s="43">
        <v>0</v>
      </c>
      <c r="Q217" s="70"/>
      <c r="R217" s="70"/>
      <c r="S217" s="70">
        <v>0</v>
      </c>
      <c r="T217" s="70">
        <v>1</v>
      </c>
      <c r="U217" s="70"/>
      <c r="V217" s="70">
        <f t="shared" si="219"/>
        <v>0</v>
      </c>
      <c r="W217" s="70">
        <f t="shared" si="224"/>
        <v>1</v>
      </c>
      <c r="X217" s="70">
        <f t="shared" si="224"/>
        <v>0</v>
      </c>
      <c r="Y217" s="76">
        <f t="shared" si="254"/>
        <v>0</v>
      </c>
      <c r="Z217" s="76">
        <f t="shared" si="255"/>
        <v>0</v>
      </c>
      <c r="AA217" s="76">
        <f t="shared" si="256"/>
        <v>0</v>
      </c>
      <c r="AB217" s="76">
        <f t="shared" si="257"/>
        <v>0</v>
      </c>
      <c r="AC217" s="76">
        <f t="shared" si="258"/>
        <v>4158.795000000001</v>
      </c>
      <c r="AD217" s="76">
        <f t="shared" si="259"/>
        <v>0</v>
      </c>
      <c r="AE217" s="76">
        <f t="shared" si="260"/>
        <v>4158.795000000001</v>
      </c>
      <c r="AF217" s="76">
        <f t="shared" si="261"/>
        <v>1039.6987500000002</v>
      </c>
      <c r="AG217" s="76">
        <f t="shared" si="249"/>
        <v>519.84937500000012</v>
      </c>
      <c r="AH217" s="76">
        <f t="shared" si="200"/>
        <v>196.63333333333333</v>
      </c>
      <c r="AI217" s="76">
        <f t="shared" si="213"/>
        <v>5914.9764583333344</v>
      </c>
      <c r="AJ217" s="84"/>
      <c r="AK217" s="84"/>
      <c r="AL217" s="84"/>
      <c r="AM217" s="83"/>
      <c r="AN217" s="78">
        <f t="shared" si="202"/>
        <v>0</v>
      </c>
      <c r="AO217" s="83"/>
      <c r="AP217" s="78">
        <f t="shared" si="203"/>
        <v>0</v>
      </c>
      <c r="AQ217" s="78">
        <f t="shared" ref="AQ217:AQ230" si="268">AM217+AO217</f>
        <v>0</v>
      </c>
      <c r="AR217" s="78">
        <f t="shared" si="262"/>
        <v>0</v>
      </c>
      <c r="AS217" s="83"/>
      <c r="AT217" s="78">
        <f t="shared" si="204"/>
        <v>0</v>
      </c>
      <c r="AU217" s="83"/>
      <c r="AV217" s="78">
        <f t="shared" si="205"/>
        <v>0</v>
      </c>
      <c r="AW217" s="77">
        <f t="shared" si="217"/>
        <v>0</v>
      </c>
      <c r="AX217" s="78">
        <f t="shared" si="217"/>
        <v>0</v>
      </c>
      <c r="AY217" s="77">
        <f t="shared" si="218"/>
        <v>0</v>
      </c>
      <c r="AZ217" s="78">
        <f t="shared" si="218"/>
        <v>0</v>
      </c>
      <c r="BA217" s="84"/>
      <c r="BB217" s="85"/>
      <c r="BC217" s="85"/>
      <c r="BD217" s="85"/>
      <c r="BE217" s="78">
        <f t="shared" si="206"/>
        <v>0</v>
      </c>
      <c r="BF217" s="70"/>
      <c r="BG217" s="70"/>
      <c r="BH217" s="70"/>
      <c r="BI217" s="76">
        <f t="shared" si="193"/>
        <v>0</v>
      </c>
      <c r="BJ217" s="76"/>
      <c r="BK217" s="76">
        <f t="shared" ref="BK217:BK230" si="269">(O217/18*BJ217)*30%</f>
        <v>0</v>
      </c>
      <c r="BL217" s="76"/>
      <c r="BM217" s="76">
        <f t="shared" ref="BM217:BM230" si="270">(O217/18*BL217)*30%</f>
        <v>0</v>
      </c>
      <c r="BN217" s="101"/>
      <c r="BO217" s="76"/>
      <c r="BP217" s="76"/>
      <c r="BQ217" s="101">
        <f t="shared" si="192"/>
        <v>0</v>
      </c>
      <c r="BR217" s="76">
        <f t="shared" si="207"/>
        <v>0</v>
      </c>
      <c r="BS217" s="76">
        <f t="shared" si="263"/>
        <v>4875.277708333334</v>
      </c>
      <c r="BT217" s="76">
        <f t="shared" si="264"/>
        <v>0</v>
      </c>
      <c r="BU217" s="76">
        <f t="shared" si="265"/>
        <v>1039.6987500000002</v>
      </c>
      <c r="BV217" s="76">
        <f t="shared" si="266"/>
        <v>5914.9764583333344</v>
      </c>
      <c r="BW217" s="173">
        <f t="shared" si="267"/>
        <v>70979.717500000013</v>
      </c>
    </row>
    <row r="218" spans="1:77" s="11" customFormat="1" ht="14.25" customHeight="1" x14ac:dyDescent="0.3">
      <c r="A218" s="243">
        <v>19</v>
      </c>
      <c r="B218" s="69" t="s">
        <v>90</v>
      </c>
      <c r="C218" s="69" t="s">
        <v>324</v>
      </c>
      <c r="D218" s="70" t="s">
        <v>61</v>
      </c>
      <c r="E218" s="71" t="s">
        <v>91</v>
      </c>
      <c r="F218" s="86">
        <v>86</v>
      </c>
      <c r="G218" s="87">
        <v>43462</v>
      </c>
      <c r="H218" s="87">
        <v>45288</v>
      </c>
      <c r="I218" s="86" t="s">
        <v>186</v>
      </c>
      <c r="J218" s="43" t="s">
        <v>58</v>
      </c>
      <c r="K218" s="70" t="s">
        <v>64</v>
      </c>
      <c r="L218" s="74">
        <v>29</v>
      </c>
      <c r="M218" s="70">
        <v>5.41</v>
      </c>
      <c r="N218" s="75">
        <v>17697</v>
      </c>
      <c r="O218" s="76">
        <f t="shared" si="245"/>
        <v>95740.77</v>
      </c>
      <c r="P218" s="43">
        <v>0</v>
      </c>
      <c r="Q218" s="70"/>
      <c r="R218" s="70"/>
      <c r="S218" s="70">
        <v>0</v>
      </c>
      <c r="T218" s="70">
        <v>2</v>
      </c>
      <c r="U218" s="70"/>
      <c r="V218" s="70">
        <f t="shared" si="219"/>
        <v>0</v>
      </c>
      <c r="W218" s="70">
        <f t="shared" si="224"/>
        <v>2</v>
      </c>
      <c r="X218" s="70">
        <f t="shared" si="224"/>
        <v>0</v>
      </c>
      <c r="Y218" s="76">
        <f t="shared" si="254"/>
        <v>0</v>
      </c>
      <c r="Z218" s="76">
        <f t="shared" si="255"/>
        <v>0</v>
      </c>
      <c r="AA218" s="76">
        <f t="shared" si="256"/>
        <v>0</v>
      </c>
      <c r="AB218" s="76">
        <f t="shared" si="257"/>
        <v>0</v>
      </c>
      <c r="AC218" s="76">
        <f t="shared" si="258"/>
        <v>10637.863333333335</v>
      </c>
      <c r="AD218" s="76">
        <f t="shared" si="259"/>
        <v>0</v>
      </c>
      <c r="AE218" s="76">
        <f t="shared" si="260"/>
        <v>10637.863333333335</v>
      </c>
      <c r="AF218" s="76">
        <f t="shared" si="261"/>
        <v>2659.4658333333336</v>
      </c>
      <c r="AG218" s="76">
        <f t="shared" si="249"/>
        <v>1329.7329166666668</v>
      </c>
      <c r="AH218" s="76">
        <f t="shared" si="200"/>
        <v>393.26666666666665</v>
      </c>
      <c r="AI218" s="76">
        <f t="shared" si="213"/>
        <v>15020.328750000001</v>
      </c>
      <c r="AJ218" s="84"/>
      <c r="AK218" s="84"/>
      <c r="AL218" s="84"/>
      <c r="AM218" s="83"/>
      <c r="AN218" s="78">
        <f t="shared" si="202"/>
        <v>0</v>
      </c>
      <c r="AO218" s="83"/>
      <c r="AP218" s="78">
        <f t="shared" si="203"/>
        <v>0</v>
      </c>
      <c r="AQ218" s="78">
        <f t="shared" si="268"/>
        <v>0</v>
      </c>
      <c r="AR218" s="78">
        <f t="shared" si="262"/>
        <v>0</v>
      </c>
      <c r="AS218" s="83"/>
      <c r="AT218" s="78">
        <f t="shared" si="204"/>
        <v>0</v>
      </c>
      <c r="AU218" s="83"/>
      <c r="AV218" s="78">
        <f t="shared" si="205"/>
        <v>0</v>
      </c>
      <c r="AW218" s="77">
        <f t="shared" si="217"/>
        <v>0</v>
      </c>
      <c r="AX218" s="78">
        <f t="shared" si="217"/>
        <v>0</v>
      </c>
      <c r="AY218" s="77">
        <f t="shared" si="218"/>
        <v>0</v>
      </c>
      <c r="AZ218" s="78">
        <f t="shared" si="218"/>
        <v>0</v>
      </c>
      <c r="BA218" s="84"/>
      <c r="BB218" s="85"/>
      <c r="BC218" s="84"/>
      <c r="BD218" s="85"/>
      <c r="BE218" s="78">
        <f t="shared" si="206"/>
        <v>0</v>
      </c>
      <c r="BF218" s="70"/>
      <c r="BG218" s="70"/>
      <c r="BH218" s="70"/>
      <c r="BI218" s="76">
        <f t="shared" si="193"/>
        <v>0</v>
      </c>
      <c r="BJ218" s="76"/>
      <c r="BK218" s="76">
        <f t="shared" si="269"/>
        <v>0</v>
      </c>
      <c r="BL218" s="76"/>
      <c r="BM218" s="76">
        <f t="shared" si="270"/>
        <v>0</v>
      </c>
      <c r="BN218" s="101">
        <f t="shared" si="208"/>
        <v>2</v>
      </c>
      <c r="BO218" s="76">
        <f t="shared" si="195"/>
        <v>5318.9316666666673</v>
      </c>
      <c r="BP218" s="76"/>
      <c r="BQ218" s="101">
        <f t="shared" si="192"/>
        <v>0</v>
      </c>
      <c r="BR218" s="76">
        <f t="shared" si="207"/>
        <v>5318.9316666666673</v>
      </c>
      <c r="BS218" s="76">
        <f t="shared" si="263"/>
        <v>12360.862916666669</v>
      </c>
      <c r="BT218" s="76">
        <f t="shared" si="264"/>
        <v>0</v>
      </c>
      <c r="BU218" s="76">
        <f t="shared" si="265"/>
        <v>7978.3975000000009</v>
      </c>
      <c r="BV218" s="76">
        <f t="shared" si="266"/>
        <v>20339.260416666668</v>
      </c>
      <c r="BW218" s="173">
        <f t="shared" si="267"/>
        <v>244071.125</v>
      </c>
      <c r="BX218" s="3" t="s">
        <v>344</v>
      </c>
    </row>
    <row r="219" spans="1:77" s="11" customFormat="1" ht="14.25" customHeight="1" x14ac:dyDescent="0.3">
      <c r="A219" s="242">
        <v>20</v>
      </c>
      <c r="B219" s="69" t="s">
        <v>90</v>
      </c>
      <c r="C219" s="69" t="s">
        <v>404</v>
      </c>
      <c r="D219" s="70" t="s">
        <v>61</v>
      </c>
      <c r="E219" s="71" t="s">
        <v>91</v>
      </c>
      <c r="F219" s="86">
        <v>86</v>
      </c>
      <c r="G219" s="87">
        <v>43462</v>
      </c>
      <c r="H219" s="87">
        <v>45288</v>
      </c>
      <c r="I219" s="86" t="s">
        <v>186</v>
      </c>
      <c r="J219" s="43" t="s">
        <v>58</v>
      </c>
      <c r="K219" s="70" t="s">
        <v>64</v>
      </c>
      <c r="L219" s="74">
        <v>29</v>
      </c>
      <c r="M219" s="70">
        <v>5.41</v>
      </c>
      <c r="N219" s="75">
        <v>17697</v>
      </c>
      <c r="O219" s="76">
        <f t="shared" si="245"/>
        <v>95740.77</v>
      </c>
      <c r="P219" s="43">
        <v>0</v>
      </c>
      <c r="Q219" s="70"/>
      <c r="R219" s="70"/>
      <c r="S219" s="70">
        <v>0</v>
      </c>
      <c r="T219" s="70">
        <v>1</v>
      </c>
      <c r="U219" s="70"/>
      <c r="V219" s="70">
        <f t="shared" si="219"/>
        <v>0</v>
      </c>
      <c r="W219" s="70">
        <f t="shared" si="224"/>
        <v>1</v>
      </c>
      <c r="X219" s="70">
        <f t="shared" si="224"/>
        <v>0</v>
      </c>
      <c r="Y219" s="76">
        <f t="shared" si="254"/>
        <v>0</v>
      </c>
      <c r="Z219" s="76">
        <f t="shared" si="255"/>
        <v>0</v>
      </c>
      <c r="AA219" s="76">
        <f t="shared" si="256"/>
        <v>0</v>
      </c>
      <c r="AB219" s="76">
        <f t="shared" si="257"/>
        <v>0</v>
      </c>
      <c r="AC219" s="76">
        <f t="shared" si="258"/>
        <v>5318.9316666666673</v>
      </c>
      <c r="AD219" s="76">
        <f t="shared" si="259"/>
        <v>0</v>
      </c>
      <c r="AE219" s="76">
        <f t="shared" si="260"/>
        <v>5318.9316666666673</v>
      </c>
      <c r="AF219" s="76">
        <f t="shared" si="261"/>
        <v>1329.7329166666668</v>
      </c>
      <c r="AG219" s="76">
        <f t="shared" si="249"/>
        <v>664.86645833333341</v>
      </c>
      <c r="AH219" s="76">
        <f t="shared" si="200"/>
        <v>196.63333333333333</v>
      </c>
      <c r="AI219" s="76">
        <f t="shared" si="213"/>
        <v>7510.1643750000003</v>
      </c>
      <c r="AJ219" s="84"/>
      <c r="AK219" s="84"/>
      <c r="AL219" s="84"/>
      <c r="AM219" s="83"/>
      <c r="AN219" s="78">
        <f t="shared" si="202"/>
        <v>0</v>
      </c>
      <c r="AO219" s="83"/>
      <c r="AP219" s="78">
        <f t="shared" si="203"/>
        <v>0</v>
      </c>
      <c r="AQ219" s="78">
        <f t="shared" si="268"/>
        <v>0</v>
      </c>
      <c r="AR219" s="78">
        <f t="shared" si="262"/>
        <v>0</v>
      </c>
      <c r="AS219" s="83"/>
      <c r="AT219" s="78">
        <f t="shared" si="204"/>
        <v>0</v>
      </c>
      <c r="AU219" s="83"/>
      <c r="AV219" s="78">
        <f t="shared" si="205"/>
        <v>0</v>
      </c>
      <c r="AW219" s="77">
        <f t="shared" si="217"/>
        <v>0</v>
      </c>
      <c r="AX219" s="78">
        <f t="shared" si="217"/>
        <v>0</v>
      </c>
      <c r="AY219" s="77">
        <f t="shared" si="218"/>
        <v>0</v>
      </c>
      <c r="AZ219" s="78">
        <f t="shared" si="218"/>
        <v>0</v>
      </c>
      <c r="BA219" s="84"/>
      <c r="BB219" s="85"/>
      <c r="BC219" s="84"/>
      <c r="BD219" s="85"/>
      <c r="BE219" s="78">
        <f t="shared" si="206"/>
        <v>0</v>
      </c>
      <c r="BF219" s="70"/>
      <c r="BG219" s="70"/>
      <c r="BH219" s="70"/>
      <c r="BI219" s="76">
        <f t="shared" si="193"/>
        <v>0</v>
      </c>
      <c r="BJ219" s="76"/>
      <c r="BK219" s="76">
        <f t="shared" si="269"/>
        <v>0</v>
      </c>
      <c r="BL219" s="76"/>
      <c r="BM219" s="76">
        <f t="shared" si="270"/>
        <v>0</v>
      </c>
      <c r="BN219" s="101">
        <f t="shared" si="208"/>
        <v>1</v>
      </c>
      <c r="BO219" s="76">
        <f t="shared" si="195"/>
        <v>2659.4658333333336</v>
      </c>
      <c r="BP219" s="76"/>
      <c r="BQ219" s="101">
        <f t="shared" si="192"/>
        <v>0</v>
      </c>
      <c r="BR219" s="76">
        <f t="shared" si="207"/>
        <v>2659.4658333333336</v>
      </c>
      <c r="BS219" s="76">
        <f t="shared" si="263"/>
        <v>6180.4314583333344</v>
      </c>
      <c r="BT219" s="76">
        <f t="shared" si="264"/>
        <v>0</v>
      </c>
      <c r="BU219" s="76">
        <f t="shared" si="265"/>
        <v>3989.1987500000005</v>
      </c>
      <c r="BV219" s="76">
        <f t="shared" si="266"/>
        <v>10169.630208333334</v>
      </c>
      <c r="BW219" s="173">
        <f t="shared" si="267"/>
        <v>122035.5625</v>
      </c>
      <c r="BX219" s="3" t="s">
        <v>344</v>
      </c>
    </row>
    <row r="220" spans="1:77" s="11" customFormat="1" ht="14.25" customHeight="1" x14ac:dyDescent="0.3">
      <c r="A220" s="243">
        <v>21</v>
      </c>
      <c r="B220" s="69" t="s">
        <v>90</v>
      </c>
      <c r="C220" s="69" t="s">
        <v>405</v>
      </c>
      <c r="D220" s="70" t="s">
        <v>61</v>
      </c>
      <c r="E220" s="71" t="s">
        <v>91</v>
      </c>
      <c r="F220" s="86">
        <v>86</v>
      </c>
      <c r="G220" s="87">
        <v>43462</v>
      </c>
      <c r="H220" s="87">
        <v>45288</v>
      </c>
      <c r="I220" s="86" t="s">
        <v>186</v>
      </c>
      <c r="J220" s="43" t="s">
        <v>58</v>
      </c>
      <c r="K220" s="70" t="s">
        <v>64</v>
      </c>
      <c r="L220" s="74">
        <v>29</v>
      </c>
      <c r="M220" s="70">
        <v>5.41</v>
      </c>
      <c r="N220" s="75">
        <v>17697</v>
      </c>
      <c r="O220" s="76">
        <f t="shared" si="245"/>
        <v>95740.77</v>
      </c>
      <c r="P220" s="43">
        <v>0</v>
      </c>
      <c r="Q220" s="70"/>
      <c r="R220" s="70"/>
      <c r="S220" s="70">
        <v>0</v>
      </c>
      <c r="T220" s="70">
        <v>1</v>
      </c>
      <c r="U220" s="70"/>
      <c r="V220" s="70">
        <f t="shared" si="219"/>
        <v>0</v>
      </c>
      <c r="W220" s="70">
        <f t="shared" si="224"/>
        <v>1</v>
      </c>
      <c r="X220" s="70">
        <f t="shared" si="224"/>
        <v>0</v>
      </c>
      <c r="Y220" s="76">
        <f t="shared" si="254"/>
        <v>0</v>
      </c>
      <c r="Z220" s="76">
        <f t="shared" si="255"/>
        <v>0</v>
      </c>
      <c r="AA220" s="76">
        <f t="shared" si="256"/>
        <v>0</v>
      </c>
      <c r="AB220" s="76">
        <f t="shared" si="257"/>
        <v>0</v>
      </c>
      <c r="AC220" s="76">
        <f t="shared" si="258"/>
        <v>5318.9316666666673</v>
      </c>
      <c r="AD220" s="76">
        <f t="shared" si="259"/>
        <v>0</v>
      </c>
      <c r="AE220" s="76">
        <f t="shared" si="260"/>
        <v>5318.9316666666673</v>
      </c>
      <c r="AF220" s="76">
        <f t="shared" si="261"/>
        <v>1329.7329166666668</v>
      </c>
      <c r="AG220" s="76">
        <f t="shared" si="249"/>
        <v>664.86645833333341</v>
      </c>
      <c r="AH220" s="76">
        <f t="shared" si="200"/>
        <v>196.63333333333333</v>
      </c>
      <c r="AI220" s="76">
        <f t="shared" si="213"/>
        <v>7510.1643750000003</v>
      </c>
      <c r="AJ220" s="84"/>
      <c r="AK220" s="84"/>
      <c r="AL220" s="84"/>
      <c r="AM220" s="83"/>
      <c r="AN220" s="78">
        <f t="shared" si="202"/>
        <v>0</v>
      </c>
      <c r="AO220" s="83"/>
      <c r="AP220" s="78">
        <f t="shared" si="203"/>
        <v>0</v>
      </c>
      <c r="AQ220" s="78">
        <f t="shared" si="268"/>
        <v>0</v>
      </c>
      <c r="AR220" s="78">
        <f t="shared" si="262"/>
        <v>0</v>
      </c>
      <c r="AS220" s="83"/>
      <c r="AT220" s="78">
        <f t="shared" si="204"/>
        <v>0</v>
      </c>
      <c r="AU220" s="83"/>
      <c r="AV220" s="78">
        <f t="shared" si="205"/>
        <v>0</v>
      </c>
      <c r="AW220" s="77">
        <f t="shared" si="217"/>
        <v>0</v>
      </c>
      <c r="AX220" s="78">
        <f t="shared" si="217"/>
        <v>0</v>
      </c>
      <c r="AY220" s="77">
        <f t="shared" si="218"/>
        <v>0</v>
      </c>
      <c r="AZ220" s="78">
        <f t="shared" si="218"/>
        <v>0</v>
      </c>
      <c r="BA220" s="84"/>
      <c r="BB220" s="85"/>
      <c r="BC220" s="84"/>
      <c r="BD220" s="85"/>
      <c r="BE220" s="78">
        <f t="shared" si="206"/>
        <v>0</v>
      </c>
      <c r="BF220" s="70"/>
      <c r="BG220" s="70"/>
      <c r="BH220" s="70"/>
      <c r="BI220" s="76">
        <f t="shared" si="193"/>
        <v>0</v>
      </c>
      <c r="BJ220" s="76"/>
      <c r="BK220" s="76">
        <f t="shared" si="269"/>
        <v>0</v>
      </c>
      <c r="BL220" s="76"/>
      <c r="BM220" s="76">
        <f t="shared" si="270"/>
        <v>0</v>
      </c>
      <c r="BN220" s="101">
        <f t="shared" si="208"/>
        <v>1</v>
      </c>
      <c r="BO220" s="76">
        <f t="shared" si="195"/>
        <v>2659.4658333333336</v>
      </c>
      <c r="BP220" s="76"/>
      <c r="BQ220" s="101">
        <f t="shared" si="192"/>
        <v>0</v>
      </c>
      <c r="BR220" s="76">
        <f t="shared" si="207"/>
        <v>2659.4658333333336</v>
      </c>
      <c r="BS220" s="76">
        <f t="shared" si="263"/>
        <v>6180.4314583333344</v>
      </c>
      <c r="BT220" s="76">
        <f t="shared" si="264"/>
        <v>0</v>
      </c>
      <c r="BU220" s="76">
        <f t="shared" si="265"/>
        <v>3989.1987500000005</v>
      </c>
      <c r="BV220" s="76">
        <f t="shared" si="266"/>
        <v>10169.630208333334</v>
      </c>
      <c r="BW220" s="173">
        <f t="shared" si="267"/>
        <v>122035.5625</v>
      </c>
      <c r="BX220" s="3" t="s">
        <v>344</v>
      </c>
    </row>
    <row r="221" spans="1:77" s="2" customFormat="1" ht="14.25" customHeight="1" x14ac:dyDescent="0.3">
      <c r="A221" s="242">
        <v>22</v>
      </c>
      <c r="B221" s="69" t="s">
        <v>92</v>
      </c>
      <c r="C221" s="69" t="s">
        <v>325</v>
      </c>
      <c r="D221" s="70" t="s">
        <v>61</v>
      </c>
      <c r="E221" s="71" t="s">
        <v>94</v>
      </c>
      <c r="F221" s="86">
        <v>66</v>
      </c>
      <c r="G221" s="87">
        <v>42971</v>
      </c>
      <c r="H221" s="87">
        <v>44797</v>
      </c>
      <c r="I221" s="86" t="s">
        <v>187</v>
      </c>
      <c r="J221" s="70" t="s">
        <v>71</v>
      </c>
      <c r="K221" s="70" t="s">
        <v>72</v>
      </c>
      <c r="L221" s="74">
        <v>20.11</v>
      </c>
      <c r="M221" s="70">
        <v>5.12</v>
      </c>
      <c r="N221" s="75">
        <v>17697</v>
      </c>
      <c r="O221" s="76">
        <f t="shared" si="245"/>
        <v>90608.639999999999</v>
      </c>
      <c r="P221" s="43">
        <v>0</v>
      </c>
      <c r="Q221" s="70"/>
      <c r="R221" s="70"/>
      <c r="S221" s="70">
        <v>2</v>
      </c>
      <c r="T221" s="70"/>
      <c r="U221" s="70"/>
      <c r="V221" s="70">
        <f t="shared" si="219"/>
        <v>2</v>
      </c>
      <c r="W221" s="70">
        <f t="shared" si="224"/>
        <v>0</v>
      </c>
      <c r="X221" s="70">
        <f t="shared" si="224"/>
        <v>0</v>
      </c>
      <c r="Y221" s="76">
        <f t="shared" si="254"/>
        <v>0</v>
      </c>
      <c r="Z221" s="76">
        <f t="shared" si="255"/>
        <v>0</v>
      </c>
      <c r="AA221" s="76">
        <f t="shared" si="256"/>
        <v>0</v>
      </c>
      <c r="AB221" s="76">
        <f t="shared" si="257"/>
        <v>10067.626666666667</v>
      </c>
      <c r="AC221" s="76">
        <f t="shared" si="258"/>
        <v>0</v>
      </c>
      <c r="AD221" s="76">
        <f t="shared" si="259"/>
        <v>0</v>
      </c>
      <c r="AE221" s="76">
        <f t="shared" si="260"/>
        <v>10067.626666666667</v>
      </c>
      <c r="AF221" s="76">
        <f t="shared" si="261"/>
        <v>2516.9066666666668</v>
      </c>
      <c r="AG221" s="76">
        <f t="shared" si="249"/>
        <v>1258.4533333333334</v>
      </c>
      <c r="AH221" s="76">
        <f t="shared" si="200"/>
        <v>393.26666666666665</v>
      </c>
      <c r="AI221" s="76">
        <f t="shared" si="213"/>
        <v>14236.253333333334</v>
      </c>
      <c r="AJ221" s="84"/>
      <c r="AK221" s="84"/>
      <c r="AL221" s="84"/>
      <c r="AM221" s="83"/>
      <c r="AN221" s="78">
        <f t="shared" si="202"/>
        <v>0</v>
      </c>
      <c r="AO221" s="83"/>
      <c r="AP221" s="78">
        <f t="shared" si="203"/>
        <v>0</v>
      </c>
      <c r="AQ221" s="78">
        <f t="shared" si="268"/>
        <v>0</v>
      </c>
      <c r="AR221" s="78">
        <f t="shared" si="262"/>
        <v>0</v>
      </c>
      <c r="AS221" s="83"/>
      <c r="AT221" s="78">
        <f t="shared" si="204"/>
        <v>0</v>
      </c>
      <c r="AU221" s="83"/>
      <c r="AV221" s="78">
        <f t="shared" si="205"/>
        <v>0</v>
      </c>
      <c r="AW221" s="77">
        <f t="shared" si="217"/>
        <v>0</v>
      </c>
      <c r="AX221" s="78">
        <f t="shared" si="217"/>
        <v>0</v>
      </c>
      <c r="AY221" s="77">
        <f t="shared" si="218"/>
        <v>0</v>
      </c>
      <c r="AZ221" s="78">
        <f t="shared" si="218"/>
        <v>0</v>
      </c>
      <c r="BA221" s="84"/>
      <c r="BB221" s="85"/>
      <c r="BC221" s="84"/>
      <c r="BD221" s="85"/>
      <c r="BE221" s="78">
        <f t="shared" si="206"/>
        <v>0</v>
      </c>
      <c r="BF221" s="70"/>
      <c r="BG221" s="70"/>
      <c r="BH221" s="70"/>
      <c r="BI221" s="76">
        <f t="shared" si="193"/>
        <v>0</v>
      </c>
      <c r="BJ221" s="76"/>
      <c r="BK221" s="76">
        <f t="shared" si="269"/>
        <v>0</v>
      </c>
      <c r="BL221" s="76"/>
      <c r="BM221" s="76">
        <f t="shared" si="270"/>
        <v>0</v>
      </c>
      <c r="BN221" s="101"/>
      <c r="BO221" s="76"/>
      <c r="BP221" s="76"/>
      <c r="BQ221" s="101">
        <f t="shared" si="192"/>
        <v>0</v>
      </c>
      <c r="BR221" s="76">
        <f t="shared" si="207"/>
        <v>0</v>
      </c>
      <c r="BS221" s="76">
        <f t="shared" si="263"/>
        <v>11719.346666666666</v>
      </c>
      <c r="BT221" s="76">
        <f t="shared" si="264"/>
        <v>0</v>
      </c>
      <c r="BU221" s="76">
        <f t="shared" si="265"/>
        <v>2516.9066666666668</v>
      </c>
      <c r="BV221" s="76">
        <f t="shared" si="266"/>
        <v>14236.253333333334</v>
      </c>
      <c r="BW221" s="173">
        <f t="shared" si="267"/>
        <v>170835.04</v>
      </c>
      <c r="BY221" s="131"/>
    </row>
    <row r="222" spans="1:77" s="3" customFormat="1" ht="14.25" customHeight="1" x14ac:dyDescent="0.3">
      <c r="A222" s="243">
        <v>23</v>
      </c>
      <c r="B222" s="108" t="s">
        <v>244</v>
      </c>
      <c r="C222" s="48" t="s">
        <v>320</v>
      </c>
      <c r="D222" s="43" t="s">
        <v>61</v>
      </c>
      <c r="E222" s="108" t="s">
        <v>164</v>
      </c>
      <c r="F222" s="86">
        <v>45</v>
      </c>
      <c r="G222" s="87">
        <v>42243</v>
      </c>
      <c r="H222" s="87">
        <v>44070</v>
      </c>
      <c r="I222" s="86" t="s">
        <v>185</v>
      </c>
      <c r="J222" s="43" t="s">
        <v>71</v>
      </c>
      <c r="K222" s="43" t="s">
        <v>72</v>
      </c>
      <c r="L222" s="89">
        <v>37</v>
      </c>
      <c r="M222" s="43">
        <v>5.2</v>
      </c>
      <c r="N222" s="75">
        <v>17697</v>
      </c>
      <c r="O222" s="76">
        <f t="shared" si="245"/>
        <v>92024.400000000009</v>
      </c>
      <c r="P222" s="43">
        <v>0</v>
      </c>
      <c r="Q222" s="43"/>
      <c r="R222" s="43"/>
      <c r="S222" s="43">
        <v>1</v>
      </c>
      <c r="T222" s="43"/>
      <c r="U222" s="43"/>
      <c r="V222" s="70">
        <f t="shared" si="219"/>
        <v>1</v>
      </c>
      <c r="W222" s="70">
        <f t="shared" si="224"/>
        <v>0</v>
      </c>
      <c r="X222" s="70">
        <f t="shared" si="224"/>
        <v>0</v>
      </c>
      <c r="Y222" s="76">
        <f t="shared" si="254"/>
        <v>0</v>
      </c>
      <c r="Z222" s="76">
        <f t="shared" si="255"/>
        <v>0</v>
      </c>
      <c r="AA222" s="76">
        <f t="shared" si="256"/>
        <v>0</v>
      </c>
      <c r="AB222" s="76">
        <f t="shared" si="257"/>
        <v>5112.4666666666672</v>
      </c>
      <c r="AC222" s="76">
        <f t="shared" si="258"/>
        <v>0</v>
      </c>
      <c r="AD222" s="76">
        <f t="shared" si="259"/>
        <v>0</v>
      </c>
      <c r="AE222" s="76">
        <f t="shared" si="260"/>
        <v>5112.4666666666672</v>
      </c>
      <c r="AF222" s="76">
        <f t="shared" si="261"/>
        <v>1278.1166666666668</v>
      </c>
      <c r="AG222" s="76">
        <f t="shared" si="249"/>
        <v>639.05833333333339</v>
      </c>
      <c r="AH222" s="76">
        <f t="shared" si="200"/>
        <v>196.63333333333333</v>
      </c>
      <c r="AI222" s="76">
        <f t="shared" si="213"/>
        <v>7226.2750000000005</v>
      </c>
      <c r="AJ222" s="100"/>
      <c r="AK222" s="100"/>
      <c r="AL222" s="100"/>
      <c r="AM222" s="99"/>
      <c r="AN222" s="78">
        <f t="shared" si="202"/>
        <v>0</v>
      </c>
      <c r="AO222" s="99"/>
      <c r="AP222" s="78">
        <f t="shared" si="203"/>
        <v>0</v>
      </c>
      <c r="AQ222" s="78">
        <f t="shared" si="268"/>
        <v>0</v>
      </c>
      <c r="AR222" s="78">
        <f t="shared" si="262"/>
        <v>0</v>
      </c>
      <c r="AS222" s="99"/>
      <c r="AT222" s="78">
        <f t="shared" si="204"/>
        <v>0</v>
      </c>
      <c r="AU222" s="99"/>
      <c r="AV222" s="78">
        <f t="shared" si="205"/>
        <v>0</v>
      </c>
      <c r="AW222" s="77">
        <f t="shared" si="217"/>
        <v>0</v>
      </c>
      <c r="AX222" s="78">
        <f t="shared" si="217"/>
        <v>0</v>
      </c>
      <c r="AY222" s="77">
        <f t="shared" si="218"/>
        <v>0</v>
      </c>
      <c r="AZ222" s="78">
        <f t="shared" si="218"/>
        <v>0</v>
      </c>
      <c r="BA222" s="100"/>
      <c r="BB222" s="100"/>
      <c r="BC222" s="100"/>
      <c r="BD222" s="100"/>
      <c r="BE222" s="78">
        <f t="shared" si="206"/>
        <v>0</v>
      </c>
      <c r="BF222" s="43"/>
      <c r="BG222" s="43"/>
      <c r="BH222" s="43"/>
      <c r="BI222" s="76">
        <f t="shared" si="193"/>
        <v>0</v>
      </c>
      <c r="BJ222" s="101"/>
      <c r="BK222" s="101">
        <f t="shared" si="269"/>
        <v>0</v>
      </c>
      <c r="BL222" s="101"/>
      <c r="BM222" s="101">
        <f t="shared" si="270"/>
        <v>0</v>
      </c>
      <c r="BN222" s="101">
        <f t="shared" si="208"/>
        <v>1</v>
      </c>
      <c r="BO222" s="76">
        <f t="shared" ref="BO222:BO223" si="271">(AE222+AF222)*35%</f>
        <v>2236.7041666666669</v>
      </c>
      <c r="BP222" s="101"/>
      <c r="BQ222" s="101">
        <f t="shared" ref="BQ222:BQ240" si="272">7079/18*BP222</f>
        <v>0</v>
      </c>
      <c r="BR222" s="76">
        <f t="shared" si="207"/>
        <v>2236.7041666666669</v>
      </c>
      <c r="BS222" s="76">
        <f t="shared" si="263"/>
        <v>5948.1583333333338</v>
      </c>
      <c r="BT222" s="76">
        <f t="shared" si="264"/>
        <v>0</v>
      </c>
      <c r="BU222" s="76">
        <f t="shared" si="265"/>
        <v>3514.8208333333337</v>
      </c>
      <c r="BV222" s="76">
        <f t="shared" si="266"/>
        <v>9462.9791666666679</v>
      </c>
      <c r="BW222" s="173">
        <f t="shared" si="267"/>
        <v>113555.75000000001</v>
      </c>
    </row>
    <row r="223" spans="1:77" s="3" customFormat="1" ht="14.25" customHeight="1" x14ac:dyDescent="0.3">
      <c r="A223" s="242">
        <v>24</v>
      </c>
      <c r="B223" s="108" t="s">
        <v>244</v>
      </c>
      <c r="C223" s="48" t="s">
        <v>231</v>
      </c>
      <c r="D223" s="43" t="s">
        <v>61</v>
      </c>
      <c r="E223" s="108" t="s">
        <v>164</v>
      </c>
      <c r="F223" s="86">
        <v>45</v>
      </c>
      <c r="G223" s="87">
        <v>42243</v>
      </c>
      <c r="H223" s="87">
        <v>44070</v>
      </c>
      <c r="I223" s="86" t="s">
        <v>185</v>
      </c>
      <c r="J223" s="43" t="s">
        <v>71</v>
      </c>
      <c r="K223" s="43" t="s">
        <v>72</v>
      </c>
      <c r="L223" s="89">
        <v>37</v>
      </c>
      <c r="M223" s="43">
        <v>5.2</v>
      </c>
      <c r="N223" s="75">
        <v>17697</v>
      </c>
      <c r="O223" s="76">
        <f t="shared" si="245"/>
        <v>92024.400000000009</v>
      </c>
      <c r="P223" s="43">
        <v>0</v>
      </c>
      <c r="Q223" s="43"/>
      <c r="R223" s="43"/>
      <c r="S223" s="43">
        <v>1</v>
      </c>
      <c r="T223" s="43"/>
      <c r="U223" s="43"/>
      <c r="V223" s="70">
        <f t="shared" si="219"/>
        <v>1</v>
      </c>
      <c r="W223" s="70">
        <f t="shared" si="224"/>
        <v>0</v>
      </c>
      <c r="X223" s="70">
        <f t="shared" si="224"/>
        <v>0</v>
      </c>
      <c r="Y223" s="76">
        <f t="shared" si="254"/>
        <v>0</v>
      </c>
      <c r="Z223" s="76">
        <f t="shared" si="255"/>
        <v>0</v>
      </c>
      <c r="AA223" s="76">
        <f t="shared" si="256"/>
        <v>0</v>
      </c>
      <c r="AB223" s="76">
        <f t="shared" si="257"/>
        <v>5112.4666666666672</v>
      </c>
      <c r="AC223" s="76">
        <f t="shared" si="258"/>
        <v>0</v>
      </c>
      <c r="AD223" s="76">
        <f t="shared" si="259"/>
        <v>0</v>
      </c>
      <c r="AE223" s="76">
        <f t="shared" si="260"/>
        <v>5112.4666666666672</v>
      </c>
      <c r="AF223" s="76">
        <f t="shared" si="261"/>
        <v>1278.1166666666668</v>
      </c>
      <c r="AG223" s="76">
        <f t="shared" si="249"/>
        <v>639.05833333333339</v>
      </c>
      <c r="AH223" s="76">
        <f t="shared" si="200"/>
        <v>196.63333333333333</v>
      </c>
      <c r="AI223" s="76">
        <f t="shared" si="213"/>
        <v>7226.2750000000005</v>
      </c>
      <c r="AJ223" s="100"/>
      <c r="AK223" s="100"/>
      <c r="AL223" s="100"/>
      <c r="AM223" s="99"/>
      <c r="AN223" s="78">
        <f t="shared" si="202"/>
        <v>0</v>
      </c>
      <c r="AO223" s="99"/>
      <c r="AP223" s="78">
        <f t="shared" si="203"/>
        <v>0</v>
      </c>
      <c r="AQ223" s="78">
        <f t="shared" si="268"/>
        <v>0</v>
      </c>
      <c r="AR223" s="78">
        <f t="shared" si="262"/>
        <v>0</v>
      </c>
      <c r="AS223" s="99"/>
      <c r="AT223" s="78">
        <f t="shared" si="204"/>
        <v>0</v>
      </c>
      <c r="AU223" s="99"/>
      <c r="AV223" s="78">
        <f t="shared" si="205"/>
        <v>0</v>
      </c>
      <c r="AW223" s="77">
        <f t="shared" si="217"/>
        <v>0</v>
      </c>
      <c r="AX223" s="78">
        <f t="shared" si="217"/>
        <v>0</v>
      </c>
      <c r="AY223" s="77">
        <f t="shared" si="218"/>
        <v>0</v>
      </c>
      <c r="AZ223" s="78">
        <f t="shared" si="218"/>
        <v>0</v>
      </c>
      <c r="BA223" s="100"/>
      <c r="BB223" s="100"/>
      <c r="BC223" s="100"/>
      <c r="BD223" s="100"/>
      <c r="BE223" s="78">
        <f t="shared" si="206"/>
        <v>0</v>
      </c>
      <c r="BF223" s="43"/>
      <c r="BG223" s="43"/>
      <c r="BH223" s="43"/>
      <c r="BI223" s="76">
        <f t="shared" ref="BI223:BI240" si="273">SUM(N223*BF223*20%)+(N223*BG223)*30%</f>
        <v>0</v>
      </c>
      <c r="BJ223" s="101"/>
      <c r="BK223" s="101">
        <f t="shared" si="269"/>
        <v>0</v>
      </c>
      <c r="BL223" s="101"/>
      <c r="BM223" s="101">
        <f t="shared" si="270"/>
        <v>0</v>
      </c>
      <c r="BN223" s="101">
        <f t="shared" si="208"/>
        <v>1</v>
      </c>
      <c r="BO223" s="76">
        <f t="shared" si="271"/>
        <v>2236.7041666666669</v>
      </c>
      <c r="BP223" s="101"/>
      <c r="BQ223" s="101">
        <f t="shared" si="272"/>
        <v>0</v>
      </c>
      <c r="BR223" s="76">
        <f t="shared" si="207"/>
        <v>2236.7041666666669</v>
      </c>
      <c r="BS223" s="76">
        <f t="shared" si="263"/>
        <v>5948.1583333333338</v>
      </c>
      <c r="BT223" s="76">
        <f t="shared" si="264"/>
        <v>0</v>
      </c>
      <c r="BU223" s="76">
        <f t="shared" si="265"/>
        <v>3514.8208333333337</v>
      </c>
      <c r="BV223" s="76">
        <f t="shared" si="266"/>
        <v>9462.9791666666679</v>
      </c>
      <c r="BW223" s="173">
        <f t="shared" si="267"/>
        <v>113555.75000000001</v>
      </c>
    </row>
    <row r="224" spans="1:77" s="3" customFormat="1" ht="14.25" customHeight="1" x14ac:dyDescent="0.3">
      <c r="A224" s="243">
        <v>25</v>
      </c>
      <c r="B224" s="108" t="s">
        <v>167</v>
      </c>
      <c r="C224" s="48" t="s">
        <v>129</v>
      </c>
      <c r="D224" s="43" t="s">
        <v>61</v>
      </c>
      <c r="E224" s="93" t="s">
        <v>95</v>
      </c>
      <c r="F224" s="97">
        <v>77</v>
      </c>
      <c r="G224" s="98">
        <v>43335</v>
      </c>
      <c r="H224" s="88">
        <v>45161</v>
      </c>
      <c r="I224" s="97" t="s">
        <v>182</v>
      </c>
      <c r="J224" s="43" t="s">
        <v>58</v>
      </c>
      <c r="K224" s="43" t="s">
        <v>64</v>
      </c>
      <c r="L224" s="89">
        <v>35</v>
      </c>
      <c r="M224" s="43">
        <v>5.41</v>
      </c>
      <c r="N224" s="75">
        <v>17697</v>
      </c>
      <c r="O224" s="76">
        <f t="shared" si="245"/>
        <v>95740.77</v>
      </c>
      <c r="P224" s="43">
        <v>0</v>
      </c>
      <c r="Q224" s="43"/>
      <c r="R224" s="43"/>
      <c r="S224" s="43">
        <v>0</v>
      </c>
      <c r="T224" s="43">
        <v>1</v>
      </c>
      <c r="U224" s="43"/>
      <c r="V224" s="70">
        <f t="shared" si="219"/>
        <v>0</v>
      </c>
      <c r="W224" s="70">
        <f t="shared" si="224"/>
        <v>1</v>
      </c>
      <c r="X224" s="70">
        <f t="shared" si="224"/>
        <v>0</v>
      </c>
      <c r="Y224" s="76">
        <f t="shared" si="254"/>
        <v>0</v>
      </c>
      <c r="Z224" s="76">
        <f t="shared" si="255"/>
        <v>0</v>
      </c>
      <c r="AA224" s="76">
        <f t="shared" si="256"/>
        <v>0</v>
      </c>
      <c r="AB224" s="76">
        <f t="shared" si="257"/>
        <v>0</v>
      </c>
      <c r="AC224" s="76">
        <f t="shared" si="258"/>
        <v>5318.9316666666673</v>
      </c>
      <c r="AD224" s="76">
        <f t="shared" si="259"/>
        <v>0</v>
      </c>
      <c r="AE224" s="76">
        <f t="shared" si="260"/>
        <v>5318.9316666666673</v>
      </c>
      <c r="AF224" s="76">
        <f t="shared" si="261"/>
        <v>1329.7329166666668</v>
      </c>
      <c r="AG224" s="76">
        <f t="shared" si="249"/>
        <v>664.86645833333341</v>
      </c>
      <c r="AH224" s="76">
        <f t="shared" si="200"/>
        <v>196.63333333333333</v>
      </c>
      <c r="AI224" s="76">
        <f t="shared" si="213"/>
        <v>7510.1643750000003</v>
      </c>
      <c r="AJ224" s="100"/>
      <c r="AK224" s="100"/>
      <c r="AL224" s="100"/>
      <c r="AM224" s="99"/>
      <c r="AN224" s="78">
        <f t="shared" si="202"/>
        <v>0</v>
      </c>
      <c r="AO224" s="99"/>
      <c r="AP224" s="78">
        <f t="shared" si="203"/>
        <v>0</v>
      </c>
      <c r="AQ224" s="78">
        <f t="shared" si="268"/>
        <v>0</v>
      </c>
      <c r="AR224" s="78">
        <f t="shared" si="262"/>
        <v>0</v>
      </c>
      <c r="AS224" s="99"/>
      <c r="AT224" s="78">
        <f t="shared" si="204"/>
        <v>0</v>
      </c>
      <c r="AU224" s="99"/>
      <c r="AV224" s="78">
        <f t="shared" si="205"/>
        <v>0</v>
      </c>
      <c r="AW224" s="77">
        <f t="shared" si="217"/>
        <v>0</v>
      </c>
      <c r="AX224" s="78">
        <f t="shared" si="217"/>
        <v>0</v>
      </c>
      <c r="AY224" s="77">
        <f t="shared" si="218"/>
        <v>0</v>
      </c>
      <c r="AZ224" s="78">
        <f t="shared" si="218"/>
        <v>0</v>
      </c>
      <c r="BA224" s="100"/>
      <c r="BB224" s="177"/>
      <c r="BC224" s="100"/>
      <c r="BD224" s="177"/>
      <c r="BE224" s="78">
        <f t="shared" si="206"/>
        <v>0</v>
      </c>
      <c r="BF224" s="43"/>
      <c r="BG224" s="43"/>
      <c r="BH224" s="43"/>
      <c r="BI224" s="76">
        <f t="shared" si="273"/>
        <v>0</v>
      </c>
      <c r="BJ224" s="101"/>
      <c r="BK224" s="101">
        <f t="shared" si="269"/>
        <v>0</v>
      </c>
      <c r="BL224" s="101"/>
      <c r="BM224" s="101">
        <f t="shared" si="270"/>
        <v>0</v>
      </c>
      <c r="BN224" s="101">
        <f t="shared" si="208"/>
        <v>1</v>
      </c>
      <c r="BO224" s="76">
        <f t="shared" ref="BO224" si="274">(AE224+AF224)*40%</f>
        <v>2659.4658333333336</v>
      </c>
      <c r="BP224" s="76"/>
      <c r="BQ224" s="101">
        <f t="shared" si="272"/>
        <v>0</v>
      </c>
      <c r="BR224" s="76">
        <f t="shared" si="207"/>
        <v>2659.4658333333336</v>
      </c>
      <c r="BS224" s="76">
        <f t="shared" si="263"/>
        <v>6180.4314583333344</v>
      </c>
      <c r="BT224" s="76">
        <f t="shared" si="264"/>
        <v>0</v>
      </c>
      <c r="BU224" s="76">
        <f t="shared" si="265"/>
        <v>3989.1987500000005</v>
      </c>
      <c r="BV224" s="76">
        <f t="shared" si="266"/>
        <v>10169.630208333334</v>
      </c>
      <c r="BW224" s="173">
        <f t="shared" si="267"/>
        <v>122035.5625</v>
      </c>
      <c r="BX224" s="3" t="s">
        <v>345</v>
      </c>
    </row>
    <row r="225" spans="1:76" s="4" customFormat="1" ht="14.25" customHeight="1" x14ac:dyDescent="0.3">
      <c r="A225" s="242">
        <v>26</v>
      </c>
      <c r="B225" s="108" t="s">
        <v>251</v>
      </c>
      <c r="C225" s="48" t="s">
        <v>326</v>
      </c>
      <c r="D225" s="43" t="s">
        <v>61</v>
      </c>
      <c r="E225" s="108" t="s">
        <v>252</v>
      </c>
      <c r="F225" s="86"/>
      <c r="G225" s="87"/>
      <c r="H225" s="87"/>
      <c r="I225" s="86"/>
      <c r="J225" s="43" t="s">
        <v>65</v>
      </c>
      <c r="K225" s="43" t="s">
        <v>62</v>
      </c>
      <c r="L225" s="89">
        <v>1.04</v>
      </c>
      <c r="M225" s="43">
        <v>4.1399999999999997</v>
      </c>
      <c r="N225" s="75">
        <v>17697</v>
      </c>
      <c r="O225" s="76">
        <f t="shared" si="245"/>
        <v>73265.579999999987</v>
      </c>
      <c r="P225" s="43">
        <v>0</v>
      </c>
      <c r="Q225" s="43"/>
      <c r="R225" s="43"/>
      <c r="S225" s="43">
        <v>0</v>
      </c>
      <c r="T225" s="43">
        <v>6</v>
      </c>
      <c r="U225" s="43"/>
      <c r="V225" s="70">
        <f t="shared" si="219"/>
        <v>0</v>
      </c>
      <c r="W225" s="70">
        <f t="shared" si="224"/>
        <v>6</v>
      </c>
      <c r="X225" s="70">
        <f t="shared" si="224"/>
        <v>0</v>
      </c>
      <c r="Y225" s="76">
        <f t="shared" si="254"/>
        <v>0</v>
      </c>
      <c r="Z225" s="76">
        <f t="shared" si="255"/>
        <v>0</v>
      </c>
      <c r="AA225" s="76">
        <f t="shared" si="256"/>
        <v>0</v>
      </c>
      <c r="AB225" s="76">
        <f t="shared" si="257"/>
        <v>0</v>
      </c>
      <c r="AC225" s="76">
        <f t="shared" si="258"/>
        <v>24421.859999999997</v>
      </c>
      <c r="AD225" s="76">
        <f t="shared" si="259"/>
        <v>0</v>
      </c>
      <c r="AE225" s="76">
        <f t="shared" si="260"/>
        <v>24421.859999999997</v>
      </c>
      <c r="AF225" s="76">
        <f t="shared" si="261"/>
        <v>6105.4649999999992</v>
      </c>
      <c r="AG225" s="76">
        <f t="shared" si="249"/>
        <v>3052.7325000000001</v>
      </c>
      <c r="AH225" s="76">
        <f t="shared" ref="AH225:AH240" si="275">SUM(N225/18*S225+N225/18*T225+N225/18*U225)*20%</f>
        <v>1179.8</v>
      </c>
      <c r="AI225" s="76">
        <f t="shared" si="213"/>
        <v>34759.857499999998</v>
      </c>
      <c r="AJ225" s="100"/>
      <c r="AK225" s="100"/>
      <c r="AL225" s="100"/>
      <c r="AM225" s="99"/>
      <c r="AN225" s="78">
        <f t="shared" si="202"/>
        <v>0</v>
      </c>
      <c r="AO225" s="99"/>
      <c r="AP225" s="78">
        <f t="shared" si="203"/>
        <v>0</v>
      </c>
      <c r="AQ225" s="78">
        <f t="shared" si="268"/>
        <v>0</v>
      </c>
      <c r="AR225" s="78">
        <f t="shared" si="262"/>
        <v>0</v>
      </c>
      <c r="AS225" s="99"/>
      <c r="AT225" s="78">
        <f t="shared" si="204"/>
        <v>0</v>
      </c>
      <c r="AU225" s="99"/>
      <c r="AV225" s="78">
        <f t="shared" si="205"/>
        <v>0</v>
      </c>
      <c r="AW225" s="77">
        <f t="shared" si="217"/>
        <v>0</v>
      </c>
      <c r="AX225" s="78">
        <f t="shared" si="217"/>
        <v>0</v>
      </c>
      <c r="AY225" s="77">
        <f t="shared" si="218"/>
        <v>0</v>
      </c>
      <c r="AZ225" s="78">
        <f t="shared" si="218"/>
        <v>0</v>
      </c>
      <c r="BA225" s="100"/>
      <c r="BB225" s="100"/>
      <c r="BC225" s="100"/>
      <c r="BD225" s="100"/>
      <c r="BE225" s="78">
        <f t="shared" si="206"/>
        <v>0</v>
      </c>
      <c r="BF225" s="43"/>
      <c r="BG225" s="43"/>
      <c r="BH225" s="43"/>
      <c r="BI225" s="76">
        <f t="shared" si="273"/>
        <v>0</v>
      </c>
      <c r="BJ225" s="101"/>
      <c r="BK225" s="101">
        <f t="shared" si="269"/>
        <v>0</v>
      </c>
      <c r="BL225" s="101"/>
      <c r="BM225" s="101">
        <f t="shared" si="270"/>
        <v>0</v>
      </c>
      <c r="BN225" s="101"/>
      <c r="BO225" s="76"/>
      <c r="BP225" s="101"/>
      <c r="BQ225" s="101">
        <f t="shared" si="272"/>
        <v>0</v>
      </c>
      <c r="BR225" s="76">
        <f t="shared" si="207"/>
        <v>0</v>
      </c>
      <c r="BS225" s="76">
        <f t="shared" si="263"/>
        <v>28654.392499999998</v>
      </c>
      <c r="BT225" s="76">
        <f t="shared" si="264"/>
        <v>0</v>
      </c>
      <c r="BU225" s="76">
        <f t="shared" si="265"/>
        <v>6105.4649999999992</v>
      </c>
      <c r="BV225" s="76">
        <f t="shared" si="266"/>
        <v>34759.857499999998</v>
      </c>
      <c r="BW225" s="173">
        <f t="shared" si="267"/>
        <v>417118.29</v>
      </c>
    </row>
    <row r="226" spans="1:76" s="2" customFormat="1" ht="14.25" customHeight="1" x14ac:dyDescent="0.3">
      <c r="A226" s="243">
        <v>27</v>
      </c>
      <c r="B226" s="48" t="s">
        <v>243</v>
      </c>
      <c r="C226" s="48" t="s">
        <v>328</v>
      </c>
      <c r="D226" s="43" t="s">
        <v>61</v>
      </c>
      <c r="E226" s="93" t="s">
        <v>211</v>
      </c>
      <c r="F226" s="97"/>
      <c r="G226" s="98"/>
      <c r="H226" s="98"/>
      <c r="I226" s="97"/>
      <c r="J226" s="43" t="s">
        <v>65</v>
      </c>
      <c r="K226" s="43" t="s">
        <v>62</v>
      </c>
      <c r="L226" s="89">
        <v>8</v>
      </c>
      <c r="M226" s="43">
        <v>4.33</v>
      </c>
      <c r="N226" s="75">
        <v>17697</v>
      </c>
      <c r="O226" s="76">
        <f t="shared" si="245"/>
        <v>76628.009999999995</v>
      </c>
      <c r="P226" s="43">
        <v>0</v>
      </c>
      <c r="Q226" s="43"/>
      <c r="R226" s="43"/>
      <c r="S226" s="43">
        <v>0</v>
      </c>
      <c r="T226" s="43">
        <v>1</v>
      </c>
      <c r="U226" s="43"/>
      <c r="V226" s="70">
        <f t="shared" si="219"/>
        <v>0</v>
      </c>
      <c r="W226" s="70">
        <f t="shared" si="224"/>
        <v>1</v>
      </c>
      <c r="X226" s="70">
        <f t="shared" si="224"/>
        <v>0</v>
      </c>
      <c r="Y226" s="76">
        <f t="shared" si="254"/>
        <v>0</v>
      </c>
      <c r="Z226" s="76">
        <f t="shared" si="255"/>
        <v>0</v>
      </c>
      <c r="AA226" s="76">
        <f t="shared" si="256"/>
        <v>0</v>
      </c>
      <c r="AB226" s="76">
        <f t="shared" si="257"/>
        <v>0</v>
      </c>
      <c r="AC226" s="76">
        <f t="shared" si="258"/>
        <v>4257.1116666666667</v>
      </c>
      <c r="AD226" s="76">
        <f t="shared" si="259"/>
        <v>0</v>
      </c>
      <c r="AE226" s="76">
        <f t="shared" si="260"/>
        <v>4257.1116666666667</v>
      </c>
      <c r="AF226" s="76">
        <f t="shared" si="261"/>
        <v>1064.2779166666667</v>
      </c>
      <c r="AG226" s="76">
        <f t="shared" si="249"/>
        <v>532.13895833333333</v>
      </c>
      <c r="AH226" s="76">
        <f t="shared" si="275"/>
        <v>196.63333333333333</v>
      </c>
      <c r="AI226" s="76">
        <f t="shared" si="213"/>
        <v>6050.1618749999998</v>
      </c>
      <c r="AJ226" s="100"/>
      <c r="AK226" s="100"/>
      <c r="AL226" s="100"/>
      <c r="AM226" s="99"/>
      <c r="AN226" s="78">
        <f t="shared" si="202"/>
        <v>0</v>
      </c>
      <c r="AO226" s="99"/>
      <c r="AP226" s="78">
        <f t="shared" si="203"/>
        <v>0</v>
      </c>
      <c r="AQ226" s="78">
        <f t="shared" si="268"/>
        <v>0</v>
      </c>
      <c r="AR226" s="78">
        <f t="shared" si="262"/>
        <v>0</v>
      </c>
      <c r="AS226" s="99"/>
      <c r="AT226" s="78">
        <f t="shared" si="204"/>
        <v>0</v>
      </c>
      <c r="AU226" s="99"/>
      <c r="AV226" s="78">
        <f t="shared" si="205"/>
        <v>0</v>
      </c>
      <c r="AW226" s="77">
        <f t="shared" si="217"/>
        <v>0</v>
      </c>
      <c r="AX226" s="78">
        <f t="shared" si="217"/>
        <v>0</v>
      </c>
      <c r="AY226" s="77">
        <f t="shared" si="218"/>
        <v>0</v>
      </c>
      <c r="AZ226" s="78">
        <f t="shared" si="218"/>
        <v>0</v>
      </c>
      <c r="BA226" s="100"/>
      <c r="BB226" s="100"/>
      <c r="BC226" s="100"/>
      <c r="BD226" s="100"/>
      <c r="BE226" s="78">
        <f t="shared" si="206"/>
        <v>0</v>
      </c>
      <c r="BF226" s="43"/>
      <c r="BG226" s="43"/>
      <c r="BH226" s="43"/>
      <c r="BI226" s="76">
        <f t="shared" si="273"/>
        <v>0</v>
      </c>
      <c r="BJ226" s="101"/>
      <c r="BK226" s="101">
        <f t="shared" si="269"/>
        <v>0</v>
      </c>
      <c r="BL226" s="101"/>
      <c r="BM226" s="101">
        <f t="shared" si="270"/>
        <v>0</v>
      </c>
      <c r="BN226" s="101"/>
      <c r="BO226" s="76"/>
      <c r="BP226" s="101"/>
      <c r="BQ226" s="101">
        <f t="shared" si="272"/>
        <v>0</v>
      </c>
      <c r="BR226" s="76">
        <f t="shared" si="207"/>
        <v>0</v>
      </c>
      <c r="BS226" s="76">
        <f t="shared" si="263"/>
        <v>4985.8839583333329</v>
      </c>
      <c r="BT226" s="76">
        <f t="shared" si="264"/>
        <v>0</v>
      </c>
      <c r="BU226" s="76">
        <f t="shared" si="265"/>
        <v>1064.2779166666667</v>
      </c>
      <c r="BV226" s="76">
        <f t="shared" si="266"/>
        <v>6050.1618749999998</v>
      </c>
      <c r="BW226" s="173">
        <f t="shared" si="267"/>
        <v>72601.942500000005</v>
      </c>
    </row>
    <row r="227" spans="1:76" s="3" customFormat="1" ht="14.25" customHeight="1" x14ac:dyDescent="0.3">
      <c r="A227" s="242">
        <v>28</v>
      </c>
      <c r="B227" s="48" t="s">
        <v>112</v>
      </c>
      <c r="C227" s="48" t="s">
        <v>325</v>
      </c>
      <c r="D227" s="43" t="s">
        <v>61</v>
      </c>
      <c r="E227" s="108" t="s">
        <v>113</v>
      </c>
      <c r="F227" s="86">
        <v>91</v>
      </c>
      <c r="G227" s="87">
        <v>43462</v>
      </c>
      <c r="H227" s="87">
        <v>45279</v>
      </c>
      <c r="I227" s="86" t="s">
        <v>187</v>
      </c>
      <c r="J227" s="43">
        <v>1</v>
      </c>
      <c r="K227" s="43" t="s">
        <v>72</v>
      </c>
      <c r="L227" s="89">
        <v>16</v>
      </c>
      <c r="M227" s="43">
        <v>5.03</v>
      </c>
      <c r="N227" s="75">
        <v>17697</v>
      </c>
      <c r="O227" s="76">
        <f t="shared" si="245"/>
        <v>89015.91</v>
      </c>
      <c r="P227" s="43">
        <v>0</v>
      </c>
      <c r="Q227" s="43"/>
      <c r="R227" s="43"/>
      <c r="S227" s="43">
        <v>0</v>
      </c>
      <c r="T227" s="43">
        <v>4</v>
      </c>
      <c r="U227" s="43"/>
      <c r="V227" s="70">
        <f t="shared" si="219"/>
        <v>0</v>
      </c>
      <c r="W227" s="70">
        <f t="shared" si="224"/>
        <v>4</v>
      </c>
      <c r="X227" s="70">
        <f t="shared" si="224"/>
        <v>0</v>
      </c>
      <c r="Y227" s="76">
        <f t="shared" si="254"/>
        <v>0</v>
      </c>
      <c r="Z227" s="76">
        <f t="shared" si="255"/>
        <v>0</v>
      </c>
      <c r="AA227" s="76">
        <f t="shared" si="256"/>
        <v>0</v>
      </c>
      <c r="AB227" s="76">
        <f t="shared" si="257"/>
        <v>0</v>
      </c>
      <c r="AC227" s="76">
        <f t="shared" si="258"/>
        <v>19781.313333333335</v>
      </c>
      <c r="AD227" s="76">
        <f t="shared" si="259"/>
        <v>0</v>
      </c>
      <c r="AE227" s="76">
        <f t="shared" si="260"/>
        <v>19781.313333333335</v>
      </c>
      <c r="AF227" s="76">
        <f t="shared" si="261"/>
        <v>4945.3283333333338</v>
      </c>
      <c r="AG227" s="76">
        <f t="shared" si="249"/>
        <v>2472.6641666666674</v>
      </c>
      <c r="AH227" s="76">
        <f t="shared" si="275"/>
        <v>786.5333333333333</v>
      </c>
      <c r="AI227" s="76">
        <f t="shared" si="213"/>
        <v>27985.839166666672</v>
      </c>
      <c r="AJ227" s="100"/>
      <c r="AK227" s="100"/>
      <c r="AL227" s="100"/>
      <c r="AM227" s="99"/>
      <c r="AN227" s="78">
        <f t="shared" si="202"/>
        <v>0</v>
      </c>
      <c r="AO227" s="99"/>
      <c r="AP227" s="78">
        <f t="shared" si="203"/>
        <v>0</v>
      </c>
      <c r="AQ227" s="78">
        <f t="shared" si="268"/>
        <v>0</v>
      </c>
      <c r="AR227" s="78">
        <f t="shared" si="262"/>
        <v>0</v>
      </c>
      <c r="AS227" s="99"/>
      <c r="AT227" s="78">
        <f t="shared" si="204"/>
        <v>0</v>
      </c>
      <c r="AU227" s="99"/>
      <c r="AV227" s="78">
        <f t="shared" si="205"/>
        <v>0</v>
      </c>
      <c r="AW227" s="77">
        <f t="shared" si="217"/>
        <v>0</v>
      </c>
      <c r="AX227" s="78">
        <f t="shared" si="217"/>
        <v>0</v>
      </c>
      <c r="AY227" s="77">
        <f t="shared" si="218"/>
        <v>0</v>
      </c>
      <c r="AZ227" s="78">
        <f t="shared" si="218"/>
        <v>0</v>
      </c>
      <c r="BA227" s="100"/>
      <c r="BB227" s="177"/>
      <c r="BC227" s="177"/>
      <c r="BD227" s="177"/>
      <c r="BE227" s="78">
        <f t="shared" si="206"/>
        <v>0</v>
      </c>
      <c r="BF227" s="43"/>
      <c r="BG227" s="43"/>
      <c r="BH227" s="43"/>
      <c r="BI227" s="76">
        <f t="shared" si="273"/>
        <v>0</v>
      </c>
      <c r="BJ227" s="101"/>
      <c r="BK227" s="101">
        <f t="shared" si="269"/>
        <v>0</v>
      </c>
      <c r="BL227" s="101"/>
      <c r="BM227" s="101">
        <f t="shared" si="270"/>
        <v>0</v>
      </c>
      <c r="BN227" s="101">
        <f t="shared" ref="BN227:BN243" si="276">V227+W227+X227</f>
        <v>4</v>
      </c>
      <c r="BO227" s="76">
        <f>(AE227+AF227)*35%</f>
        <v>8654.3245833333331</v>
      </c>
      <c r="BP227" s="76"/>
      <c r="BQ227" s="101">
        <f t="shared" si="272"/>
        <v>0</v>
      </c>
      <c r="BR227" s="76">
        <f t="shared" si="207"/>
        <v>8654.3245833333331</v>
      </c>
      <c r="BS227" s="76">
        <f t="shared" si="263"/>
        <v>23040.510833333334</v>
      </c>
      <c r="BT227" s="76">
        <f t="shared" si="264"/>
        <v>0</v>
      </c>
      <c r="BU227" s="76">
        <f t="shared" si="265"/>
        <v>13599.652916666666</v>
      </c>
      <c r="BV227" s="76">
        <f t="shared" si="266"/>
        <v>36640.163750000007</v>
      </c>
      <c r="BW227" s="173">
        <f t="shared" si="267"/>
        <v>439681.96500000008</v>
      </c>
      <c r="BX227" s="3" t="s">
        <v>346</v>
      </c>
    </row>
    <row r="228" spans="1:76" s="2" customFormat="1" ht="14.25" customHeight="1" x14ac:dyDescent="0.3">
      <c r="A228" s="243">
        <v>29</v>
      </c>
      <c r="B228" s="48" t="s">
        <v>114</v>
      </c>
      <c r="C228" s="48" t="s">
        <v>229</v>
      </c>
      <c r="D228" s="43" t="s">
        <v>108</v>
      </c>
      <c r="E228" s="93" t="s">
        <v>115</v>
      </c>
      <c r="F228" s="86">
        <v>30</v>
      </c>
      <c r="G228" s="87">
        <v>41514</v>
      </c>
      <c r="H228" s="88">
        <v>43340</v>
      </c>
      <c r="I228" s="86" t="s">
        <v>185</v>
      </c>
      <c r="J228" s="43" t="s">
        <v>58</v>
      </c>
      <c r="K228" s="43" t="s">
        <v>116</v>
      </c>
      <c r="L228" s="89">
        <v>40</v>
      </c>
      <c r="M228" s="43">
        <v>4.5199999999999996</v>
      </c>
      <c r="N228" s="75">
        <v>17697</v>
      </c>
      <c r="O228" s="76">
        <f t="shared" si="245"/>
        <v>79990.439999999988</v>
      </c>
      <c r="P228" s="43">
        <v>0</v>
      </c>
      <c r="Q228" s="43"/>
      <c r="R228" s="43"/>
      <c r="S228" s="43">
        <v>2</v>
      </c>
      <c r="T228" s="43"/>
      <c r="U228" s="43"/>
      <c r="V228" s="70">
        <f t="shared" si="219"/>
        <v>2</v>
      </c>
      <c r="W228" s="70">
        <f t="shared" si="224"/>
        <v>0</v>
      </c>
      <c r="X228" s="70">
        <f t="shared" si="224"/>
        <v>0</v>
      </c>
      <c r="Y228" s="76">
        <f t="shared" si="254"/>
        <v>0</v>
      </c>
      <c r="Z228" s="76">
        <f t="shared" si="255"/>
        <v>0</v>
      </c>
      <c r="AA228" s="76">
        <f t="shared" si="256"/>
        <v>0</v>
      </c>
      <c r="AB228" s="76">
        <f t="shared" si="257"/>
        <v>8887.8266666666659</v>
      </c>
      <c r="AC228" s="76">
        <f t="shared" si="258"/>
        <v>0</v>
      </c>
      <c r="AD228" s="76">
        <f t="shared" si="259"/>
        <v>0</v>
      </c>
      <c r="AE228" s="76">
        <f t="shared" si="260"/>
        <v>8887.8266666666659</v>
      </c>
      <c r="AF228" s="76">
        <f t="shared" si="261"/>
        <v>2221.9566666666665</v>
      </c>
      <c r="AG228" s="76">
        <f t="shared" si="249"/>
        <v>1110.9783333333332</v>
      </c>
      <c r="AH228" s="76">
        <f t="shared" si="275"/>
        <v>393.26666666666665</v>
      </c>
      <c r="AI228" s="76">
        <f t="shared" si="213"/>
        <v>12614.028333333332</v>
      </c>
      <c r="AJ228" s="100"/>
      <c r="AK228" s="100"/>
      <c r="AL228" s="100"/>
      <c r="AM228" s="99"/>
      <c r="AN228" s="78">
        <f t="shared" si="202"/>
        <v>0</v>
      </c>
      <c r="AO228" s="99"/>
      <c r="AP228" s="78">
        <f t="shared" si="203"/>
        <v>0</v>
      </c>
      <c r="AQ228" s="78">
        <f t="shared" si="268"/>
        <v>0</v>
      </c>
      <c r="AR228" s="78">
        <f t="shared" si="262"/>
        <v>0</v>
      </c>
      <c r="AS228" s="99"/>
      <c r="AT228" s="78">
        <f t="shared" si="204"/>
        <v>0</v>
      </c>
      <c r="AU228" s="99"/>
      <c r="AV228" s="78">
        <f t="shared" si="205"/>
        <v>0</v>
      </c>
      <c r="AW228" s="77">
        <f t="shared" si="217"/>
        <v>0</v>
      </c>
      <c r="AX228" s="78">
        <f t="shared" si="217"/>
        <v>0</v>
      </c>
      <c r="AY228" s="77">
        <f t="shared" si="218"/>
        <v>0</v>
      </c>
      <c r="AZ228" s="78">
        <f t="shared" si="218"/>
        <v>0</v>
      </c>
      <c r="BA228" s="100"/>
      <c r="BB228" s="177"/>
      <c r="BC228" s="177"/>
      <c r="BD228" s="177"/>
      <c r="BE228" s="78">
        <f t="shared" si="206"/>
        <v>0</v>
      </c>
      <c r="BF228" s="43"/>
      <c r="BG228" s="43"/>
      <c r="BH228" s="43"/>
      <c r="BI228" s="76">
        <f t="shared" si="273"/>
        <v>0</v>
      </c>
      <c r="BJ228" s="101"/>
      <c r="BK228" s="101">
        <f t="shared" si="269"/>
        <v>0</v>
      </c>
      <c r="BL228" s="101"/>
      <c r="BM228" s="101">
        <f t="shared" si="270"/>
        <v>0</v>
      </c>
      <c r="BN228" s="101"/>
      <c r="BO228" s="76"/>
      <c r="BP228" s="101"/>
      <c r="BQ228" s="101">
        <f t="shared" si="272"/>
        <v>0</v>
      </c>
      <c r="BR228" s="76">
        <f t="shared" si="207"/>
        <v>0</v>
      </c>
      <c r="BS228" s="76">
        <f t="shared" si="263"/>
        <v>10392.071666666665</v>
      </c>
      <c r="BT228" s="76">
        <f t="shared" si="264"/>
        <v>0</v>
      </c>
      <c r="BU228" s="76">
        <f t="shared" si="265"/>
        <v>2221.9566666666665</v>
      </c>
      <c r="BV228" s="76">
        <f t="shared" si="266"/>
        <v>12614.028333333332</v>
      </c>
      <c r="BW228" s="173">
        <f t="shared" si="267"/>
        <v>151368.33999999997</v>
      </c>
    </row>
    <row r="229" spans="1:76" s="2" customFormat="1" ht="14.25" customHeight="1" x14ac:dyDescent="0.3">
      <c r="A229" s="242">
        <v>30</v>
      </c>
      <c r="B229" s="48" t="s">
        <v>114</v>
      </c>
      <c r="C229" s="48" t="s">
        <v>232</v>
      </c>
      <c r="D229" s="43" t="s">
        <v>108</v>
      </c>
      <c r="E229" s="93" t="s">
        <v>115</v>
      </c>
      <c r="F229" s="86">
        <v>30</v>
      </c>
      <c r="G229" s="87">
        <v>41514</v>
      </c>
      <c r="H229" s="88">
        <v>43340</v>
      </c>
      <c r="I229" s="86" t="s">
        <v>185</v>
      </c>
      <c r="J229" s="43" t="s">
        <v>58</v>
      </c>
      <c r="K229" s="43" t="s">
        <v>116</v>
      </c>
      <c r="L229" s="89">
        <v>40</v>
      </c>
      <c r="M229" s="43">
        <v>4.5199999999999996</v>
      </c>
      <c r="N229" s="75">
        <v>17697</v>
      </c>
      <c r="O229" s="76">
        <f t="shared" si="245"/>
        <v>79990.439999999988</v>
      </c>
      <c r="P229" s="43">
        <v>0</v>
      </c>
      <c r="Q229" s="43"/>
      <c r="R229" s="43"/>
      <c r="S229" s="43">
        <v>1</v>
      </c>
      <c r="T229" s="43"/>
      <c r="U229" s="43"/>
      <c r="V229" s="70">
        <f t="shared" si="219"/>
        <v>1</v>
      </c>
      <c r="W229" s="70">
        <f t="shared" si="224"/>
        <v>0</v>
      </c>
      <c r="X229" s="70">
        <f t="shared" si="224"/>
        <v>0</v>
      </c>
      <c r="Y229" s="76">
        <f t="shared" si="254"/>
        <v>0</v>
      </c>
      <c r="Z229" s="76">
        <f t="shared" si="255"/>
        <v>0</v>
      </c>
      <c r="AA229" s="76">
        <f t="shared" si="256"/>
        <v>0</v>
      </c>
      <c r="AB229" s="76">
        <f t="shared" si="257"/>
        <v>4443.913333333333</v>
      </c>
      <c r="AC229" s="76">
        <f t="shared" si="258"/>
        <v>0</v>
      </c>
      <c r="AD229" s="76">
        <f t="shared" si="259"/>
        <v>0</v>
      </c>
      <c r="AE229" s="76">
        <f t="shared" si="260"/>
        <v>4443.913333333333</v>
      </c>
      <c r="AF229" s="76">
        <f t="shared" si="261"/>
        <v>1110.9783333333332</v>
      </c>
      <c r="AG229" s="76">
        <f t="shared" si="249"/>
        <v>555.48916666666662</v>
      </c>
      <c r="AH229" s="76">
        <f t="shared" si="275"/>
        <v>196.63333333333333</v>
      </c>
      <c r="AI229" s="76">
        <f t="shared" si="213"/>
        <v>6307.0141666666659</v>
      </c>
      <c r="AJ229" s="100"/>
      <c r="AK229" s="100"/>
      <c r="AL229" s="100"/>
      <c r="AM229" s="99"/>
      <c r="AN229" s="78">
        <f t="shared" si="202"/>
        <v>0</v>
      </c>
      <c r="AO229" s="99"/>
      <c r="AP229" s="78">
        <f t="shared" si="203"/>
        <v>0</v>
      </c>
      <c r="AQ229" s="78">
        <f t="shared" si="268"/>
        <v>0</v>
      </c>
      <c r="AR229" s="78">
        <f t="shared" si="262"/>
        <v>0</v>
      </c>
      <c r="AS229" s="99"/>
      <c r="AT229" s="78">
        <f t="shared" si="204"/>
        <v>0</v>
      </c>
      <c r="AU229" s="99"/>
      <c r="AV229" s="78">
        <f t="shared" si="205"/>
        <v>0</v>
      </c>
      <c r="AW229" s="77">
        <f t="shared" si="217"/>
        <v>0</v>
      </c>
      <c r="AX229" s="78">
        <f t="shared" si="217"/>
        <v>0</v>
      </c>
      <c r="AY229" s="77">
        <f t="shared" si="218"/>
        <v>0</v>
      </c>
      <c r="AZ229" s="78">
        <f t="shared" si="218"/>
        <v>0</v>
      </c>
      <c r="BA229" s="100"/>
      <c r="BB229" s="177"/>
      <c r="BC229" s="177"/>
      <c r="BD229" s="177"/>
      <c r="BE229" s="78">
        <f t="shared" si="206"/>
        <v>0</v>
      </c>
      <c r="BF229" s="43"/>
      <c r="BG229" s="43"/>
      <c r="BH229" s="43"/>
      <c r="BI229" s="76">
        <f t="shared" si="273"/>
        <v>0</v>
      </c>
      <c r="BJ229" s="101"/>
      <c r="BK229" s="101">
        <f t="shared" si="269"/>
        <v>0</v>
      </c>
      <c r="BL229" s="101"/>
      <c r="BM229" s="101">
        <f t="shared" si="270"/>
        <v>0</v>
      </c>
      <c r="BN229" s="101"/>
      <c r="BO229" s="76"/>
      <c r="BP229" s="101"/>
      <c r="BQ229" s="101">
        <f t="shared" si="272"/>
        <v>0</v>
      </c>
      <c r="BR229" s="76">
        <f t="shared" si="207"/>
        <v>0</v>
      </c>
      <c r="BS229" s="76">
        <f t="shared" si="263"/>
        <v>5196.0358333333324</v>
      </c>
      <c r="BT229" s="76">
        <f t="shared" si="264"/>
        <v>0</v>
      </c>
      <c r="BU229" s="76">
        <f t="shared" si="265"/>
        <v>1110.9783333333332</v>
      </c>
      <c r="BV229" s="76">
        <f t="shared" si="266"/>
        <v>6307.0141666666659</v>
      </c>
      <c r="BW229" s="173">
        <f t="shared" si="267"/>
        <v>75684.169999999984</v>
      </c>
    </row>
    <row r="230" spans="1:76" s="2" customFormat="1" ht="14.25" customHeight="1" x14ac:dyDescent="0.3">
      <c r="A230" s="243">
        <v>31</v>
      </c>
      <c r="B230" s="48" t="s">
        <v>114</v>
      </c>
      <c r="C230" s="48" t="s">
        <v>231</v>
      </c>
      <c r="D230" s="43" t="s">
        <v>108</v>
      </c>
      <c r="E230" s="93" t="s">
        <v>115</v>
      </c>
      <c r="F230" s="86">
        <v>30</v>
      </c>
      <c r="G230" s="87">
        <v>41514</v>
      </c>
      <c r="H230" s="88">
        <v>43340</v>
      </c>
      <c r="I230" s="86" t="s">
        <v>185</v>
      </c>
      <c r="J230" s="43" t="s">
        <v>58</v>
      </c>
      <c r="K230" s="43" t="s">
        <v>116</v>
      </c>
      <c r="L230" s="89">
        <v>40</v>
      </c>
      <c r="M230" s="43">
        <v>4.5199999999999996</v>
      </c>
      <c r="N230" s="75">
        <v>17697</v>
      </c>
      <c r="O230" s="76">
        <f t="shared" si="245"/>
        <v>79990.439999999988</v>
      </c>
      <c r="P230" s="43">
        <v>0</v>
      </c>
      <c r="Q230" s="43"/>
      <c r="R230" s="43"/>
      <c r="S230" s="43">
        <v>1</v>
      </c>
      <c r="T230" s="43"/>
      <c r="U230" s="43"/>
      <c r="V230" s="70">
        <f t="shared" si="219"/>
        <v>1</v>
      </c>
      <c r="W230" s="70">
        <f t="shared" ref="W230:X240" si="277">SUM(Q230+T230)</f>
        <v>0</v>
      </c>
      <c r="X230" s="70">
        <f t="shared" si="277"/>
        <v>0</v>
      </c>
      <c r="Y230" s="76">
        <f t="shared" si="254"/>
        <v>0</v>
      </c>
      <c r="Z230" s="76">
        <f t="shared" si="255"/>
        <v>0</v>
      </c>
      <c r="AA230" s="76">
        <f t="shared" si="256"/>
        <v>0</v>
      </c>
      <c r="AB230" s="76">
        <f t="shared" si="257"/>
        <v>4443.913333333333</v>
      </c>
      <c r="AC230" s="76">
        <f t="shared" si="258"/>
        <v>0</v>
      </c>
      <c r="AD230" s="76">
        <f t="shared" si="259"/>
        <v>0</v>
      </c>
      <c r="AE230" s="76">
        <f t="shared" si="260"/>
        <v>4443.913333333333</v>
      </c>
      <c r="AF230" s="76">
        <f t="shared" si="261"/>
        <v>1110.9783333333332</v>
      </c>
      <c r="AG230" s="76">
        <f t="shared" si="249"/>
        <v>555.48916666666662</v>
      </c>
      <c r="AH230" s="76">
        <f t="shared" si="275"/>
        <v>196.63333333333333</v>
      </c>
      <c r="AI230" s="76">
        <f t="shared" si="213"/>
        <v>6307.0141666666659</v>
      </c>
      <c r="AJ230" s="100"/>
      <c r="AK230" s="100"/>
      <c r="AL230" s="100"/>
      <c r="AM230" s="99"/>
      <c r="AN230" s="78">
        <f t="shared" ref="AN230:AN240" si="278">N230/18*AM230*40%</f>
        <v>0</v>
      </c>
      <c r="AO230" s="99"/>
      <c r="AP230" s="78">
        <f t="shared" ref="AP230:AP240" si="279">N230/18*AO230*50%</f>
        <v>0</v>
      </c>
      <c r="AQ230" s="78">
        <f t="shared" si="268"/>
        <v>0</v>
      </c>
      <c r="AR230" s="78">
        <f t="shared" si="262"/>
        <v>0</v>
      </c>
      <c r="AS230" s="99"/>
      <c r="AT230" s="78">
        <f t="shared" ref="AT230:AT240" si="280">N230/18*AS230*50%</f>
        <v>0</v>
      </c>
      <c r="AU230" s="99"/>
      <c r="AV230" s="78">
        <f t="shared" ref="AV230:AV240" si="281">N230/18*AU230*40%</f>
        <v>0</v>
      </c>
      <c r="AW230" s="77">
        <f t="shared" si="217"/>
        <v>0</v>
      </c>
      <c r="AX230" s="78">
        <f t="shared" si="217"/>
        <v>0</v>
      </c>
      <c r="AY230" s="77">
        <f t="shared" si="218"/>
        <v>0</v>
      </c>
      <c r="AZ230" s="78">
        <f t="shared" si="218"/>
        <v>0</v>
      </c>
      <c r="BA230" s="100"/>
      <c r="BB230" s="177"/>
      <c r="BC230" s="177"/>
      <c r="BD230" s="177"/>
      <c r="BE230" s="78">
        <f t="shared" ref="BE230:BE240" si="282">SUM(N230*BB230)*50%+(N230*BC230)*60%+(N230*BD230)*60%</f>
        <v>0</v>
      </c>
      <c r="BF230" s="43"/>
      <c r="BG230" s="43"/>
      <c r="BH230" s="43"/>
      <c r="BI230" s="76">
        <f t="shared" si="273"/>
        <v>0</v>
      </c>
      <c r="BJ230" s="101"/>
      <c r="BK230" s="101">
        <f t="shared" si="269"/>
        <v>0</v>
      </c>
      <c r="BL230" s="101"/>
      <c r="BM230" s="101">
        <f t="shared" si="270"/>
        <v>0</v>
      </c>
      <c r="BN230" s="101"/>
      <c r="BO230" s="76"/>
      <c r="BP230" s="101"/>
      <c r="BQ230" s="101">
        <f t="shared" si="272"/>
        <v>0</v>
      </c>
      <c r="BR230" s="76">
        <f t="shared" ref="BR230:BR240" si="283">AJ230+AK230+AL230+AZ230+BE230+BI230+BK230+BM230+BO230+BQ230</f>
        <v>0</v>
      </c>
      <c r="BS230" s="76">
        <f t="shared" si="263"/>
        <v>5196.0358333333324</v>
      </c>
      <c r="BT230" s="76">
        <f t="shared" si="264"/>
        <v>0</v>
      </c>
      <c r="BU230" s="76">
        <f t="shared" si="265"/>
        <v>1110.9783333333332</v>
      </c>
      <c r="BV230" s="76">
        <f t="shared" si="266"/>
        <v>6307.0141666666659</v>
      </c>
      <c r="BW230" s="173">
        <f t="shared" si="267"/>
        <v>75684.169999999984</v>
      </c>
    </row>
    <row r="231" spans="1:76" s="3" customFormat="1" ht="14.25" customHeight="1" x14ac:dyDescent="0.3">
      <c r="A231" s="242">
        <v>32</v>
      </c>
      <c r="B231" s="75" t="s">
        <v>387</v>
      </c>
      <c r="C231" s="69" t="s">
        <v>452</v>
      </c>
      <c r="D231" s="92" t="s">
        <v>178</v>
      </c>
      <c r="E231" s="93" t="s">
        <v>388</v>
      </c>
      <c r="F231" s="86">
        <v>84</v>
      </c>
      <c r="G231" s="87">
        <v>43335</v>
      </c>
      <c r="H231" s="87">
        <v>45161</v>
      </c>
      <c r="I231" s="86" t="s">
        <v>185</v>
      </c>
      <c r="J231" s="70" t="s">
        <v>296</v>
      </c>
      <c r="K231" s="70" t="s">
        <v>353</v>
      </c>
      <c r="L231" s="74">
        <v>10</v>
      </c>
      <c r="M231" s="70">
        <v>4.8099999999999996</v>
      </c>
      <c r="N231" s="75">
        <v>17697</v>
      </c>
      <c r="O231" s="76">
        <f t="shared" si="245"/>
        <v>85122.569999999992</v>
      </c>
      <c r="P231" s="43">
        <v>0</v>
      </c>
      <c r="Q231" s="70"/>
      <c r="R231" s="70"/>
      <c r="S231" s="70">
        <v>2</v>
      </c>
      <c r="T231" s="254"/>
      <c r="U231" s="70"/>
      <c r="V231" s="70">
        <f t="shared" si="219"/>
        <v>2</v>
      </c>
      <c r="W231" s="70">
        <f t="shared" si="277"/>
        <v>0</v>
      </c>
      <c r="X231" s="70">
        <f t="shared" si="277"/>
        <v>0</v>
      </c>
      <c r="Y231" s="76">
        <f t="shared" si="254"/>
        <v>0</v>
      </c>
      <c r="Z231" s="76">
        <f t="shared" si="255"/>
        <v>0</v>
      </c>
      <c r="AA231" s="76">
        <f t="shared" si="256"/>
        <v>0</v>
      </c>
      <c r="AB231" s="76">
        <f t="shared" si="257"/>
        <v>9458.0633333333317</v>
      </c>
      <c r="AC231" s="76">
        <f t="shared" si="258"/>
        <v>0</v>
      </c>
      <c r="AD231" s="76">
        <f t="shared" si="259"/>
        <v>0</v>
      </c>
      <c r="AE231" s="76">
        <f t="shared" si="260"/>
        <v>9458.0633333333317</v>
      </c>
      <c r="AF231" s="76">
        <f t="shared" si="261"/>
        <v>2364.5158333333329</v>
      </c>
      <c r="AG231" s="76">
        <f t="shared" si="249"/>
        <v>1182.2579166666665</v>
      </c>
      <c r="AH231" s="76">
        <f t="shared" si="275"/>
        <v>393.26666666666665</v>
      </c>
      <c r="AI231" s="76">
        <f t="shared" si="213"/>
        <v>13398.103749999998</v>
      </c>
      <c r="AJ231" s="82"/>
      <c r="AK231" s="82"/>
      <c r="AL231" s="82"/>
      <c r="AM231" s="83"/>
      <c r="AN231" s="78">
        <f t="shared" si="278"/>
        <v>0</v>
      </c>
      <c r="AO231" s="83"/>
      <c r="AP231" s="78">
        <f t="shared" si="279"/>
        <v>0</v>
      </c>
      <c r="AQ231" s="78"/>
      <c r="AR231" s="78">
        <f t="shared" si="262"/>
        <v>0</v>
      </c>
      <c r="AS231" s="83"/>
      <c r="AT231" s="78">
        <f t="shared" si="280"/>
        <v>0</v>
      </c>
      <c r="AU231" s="78"/>
      <c r="AV231" s="78">
        <f t="shared" si="281"/>
        <v>0</v>
      </c>
      <c r="AW231" s="77">
        <f t="shared" si="217"/>
        <v>0</v>
      </c>
      <c r="AX231" s="78">
        <f t="shared" si="217"/>
        <v>0</v>
      </c>
      <c r="AY231" s="77">
        <f t="shared" si="218"/>
        <v>0</v>
      </c>
      <c r="AZ231" s="78">
        <f t="shared" si="218"/>
        <v>0</v>
      </c>
      <c r="BA231" s="84"/>
      <c r="BB231" s="85"/>
      <c r="BC231" s="85"/>
      <c r="BD231" s="85"/>
      <c r="BE231" s="78">
        <f t="shared" si="282"/>
        <v>0</v>
      </c>
      <c r="BF231" s="70"/>
      <c r="BG231" s="70"/>
      <c r="BH231" s="70"/>
      <c r="BI231" s="76">
        <f t="shared" si="273"/>
        <v>0</v>
      </c>
      <c r="BJ231" s="76"/>
      <c r="BK231" s="76">
        <f t="shared" ref="BK231:BK232" si="284">(O231/18*BJ231)*1.25*30%</f>
        <v>0</v>
      </c>
      <c r="BL231" s="76"/>
      <c r="BM231" s="76"/>
      <c r="BN231" s="101">
        <f t="shared" si="276"/>
        <v>2</v>
      </c>
      <c r="BO231" s="76">
        <f>(AE231+AF231)*30%</f>
        <v>3546.7737499999994</v>
      </c>
      <c r="BP231" s="76"/>
      <c r="BQ231" s="101">
        <f t="shared" si="272"/>
        <v>0</v>
      </c>
      <c r="BR231" s="76">
        <f t="shared" si="283"/>
        <v>3546.7737499999994</v>
      </c>
      <c r="BS231" s="76">
        <f t="shared" si="263"/>
        <v>11033.587916666664</v>
      </c>
      <c r="BT231" s="76">
        <f t="shared" si="264"/>
        <v>0</v>
      </c>
      <c r="BU231" s="76">
        <f t="shared" si="265"/>
        <v>5911.2895833333323</v>
      </c>
      <c r="BV231" s="76">
        <f t="shared" si="266"/>
        <v>16944.877499999999</v>
      </c>
      <c r="BW231" s="173">
        <f t="shared" si="267"/>
        <v>203338.52999999997</v>
      </c>
      <c r="BX231" s="3" t="s">
        <v>271</v>
      </c>
    </row>
    <row r="232" spans="1:76" s="3" customFormat="1" ht="14.25" customHeight="1" x14ac:dyDescent="0.3">
      <c r="A232" s="243">
        <v>33</v>
      </c>
      <c r="B232" s="75" t="s">
        <v>387</v>
      </c>
      <c r="C232" s="69" t="s">
        <v>258</v>
      </c>
      <c r="D232" s="92" t="s">
        <v>178</v>
      </c>
      <c r="E232" s="93" t="s">
        <v>388</v>
      </c>
      <c r="F232" s="86">
        <v>84</v>
      </c>
      <c r="G232" s="87">
        <v>43335</v>
      </c>
      <c r="H232" s="87">
        <v>45161</v>
      </c>
      <c r="I232" s="86" t="s">
        <v>185</v>
      </c>
      <c r="J232" s="70" t="s">
        <v>296</v>
      </c>
      <c r="K232" s="70" t="s">
        <v>353</v>
      </c>
      <c r="L232" s="74">
        <v>10</v>
      </c>
      <c r="M232" s="70">
        <v>4.8099999999999996</v>
      </c>
      <c r="N232" s="75">
        <v>17697</v>
      </c>
      <c r="O232" s="76">
        <f t="shared" si="245"/>
        <v>85122.569999999992</v>
      </c>
      <c r="P232" s="43">
        <v>0</v>
      </c>
      <c r="Q232" s="70"/>
      <c r="R232" s="70"/>
      <c r="S232" s="70">
        <v>2</v>
      </c>
      <c r="T232" s="254"/>
      <c r="U232" s="70"/>
      <c r="V232" s="70">
        <f t="shared" si="219"/>
        <v>2</v>
      </c>
      <c r="W232" s="70">
        <f t="shared" si="277"/>
        <v>0</v>
      </c>
      <c r="X232" s="70">
        <f t="shared" si="277"/>
        <v>0</v>
      </c>
      <c r="Y232" s="76">
        <f t="shared" si="254"/>
        <v>0</v>
      </c>
      <c r="Z232" s="76">
        <f t="shared" si="255"/>
        <v>0</v>
      </c>
      <c r="AA232" s="76">
        <f t="shared" si="256"/>
        <v>0</v>
      </c>
      <c r="AB232" s="76">
        <f t="shared" si="257"/>
        <v>9458.0633333333317</v>
      </c>
      <c r="AC232" s="76">
        <f t="shared" si="258"/>
        <v>0</v>
      </c>
      <c r="AD232" s="76">
        <f t="shared" si="259"/>
        <v>0</v>
      </c>
      <c r="AE232" s="76">
        <f t="shared" si="260"/>
        <v>9458.0633333333317</v>
      </c>
      <c r="AF232" s="76">
        <f t="shared" si="261"/>
        <v>2364.5158333333329</v>
      </c>
      <c r="AG232" s="76">
        <f t="shared" si="249"/>
        <v>1182.2579166666665</v>
      </c>
      <c r="AH232" s="76">
        <f t="shared" si="275"/>
        <v>393.26666666666665</v>
      </c>
      <c r="AI232" s="76">
        <f t="shared" si="213"/>
        <v>13398.103749999998</v>
      </c>
      <c r="AJ232" s="82"/>
      <c r="AK232" s="82"/>
      <c r="AL232" s="82"/>
      <c r="AM232" s="83"/>
      <c r="AN232" s="78">
        <f t="shared" si="278"/>
        <v>0</v>
      </c>
      <c r="AO232" s="83"/>
      <c r="AP232" s="78">
        <f t="shared" si="279"/>
        <v>0</v>
      </c>
      <c r="AQ232" s="78"/>
      <c r="AR232" s="78">
        <f t="shared" si="262"/>
        <v>0</v>
      </c>
      <c r="AS232" s="83"/>
      <c r="AT232" s="78">
        <f t="shared" si="280"/>
        <v>0</v>
      </c>
      <c r="AU232" s="78"/>
      <c r="AV232" s="78">
        <f t="shared" si="281"/>
        <v>0</v>
      </c>
      <c r="AW232" s="77">
        <f t="shared" si="217"/>
        <v>0</v>
      </c>
      <c r="AX232" s="78">
        <f t="shared" si="217"/>
        <v>0</v>
      </c>
      <c r="AY232" s="77">
        <f t="shared" si="218"/>
        <v>0</v>
      </c>
      <c r="AZ232" s="78">
        <f t="shared" si="218"/>
        <v>0</v>
      </c>
      <c r="BA232" s="84"/>
      <c r="BB232" s="85"/>
      <c r="BC232" s="85"/>
      <c r="BD232" s="85"/>
      <c r="BE232" s="78">
        <f t="shared" si="282"/>
        <v>0</v>
      </c>
      <c r="BF232" s="70"/>
      <c r="BG232" s="70"/>
      <c r="BH232" s="70"/>
      <c r="BI232" s="76">
        <f t="shared" si="273"/>
        <v>0</v>
      </c>
      <c r="BJ232" s="76"/>
      <c r="BK232" s="76">
        <f t="shared" si="284"/>
        <v>0</v>
      </c>
      <c r="BL232" s="76"/>
      <c r="BM232" s="76"/>
      <c r="BN232" s="101">
        <f t="shared" si="276"/>
        <v>2</v>
      </c>
      <c r="BO232" s="76">
        <f>(AE232+AF232)*30%</f>
        <v>3546.7737499999994</v>
      </c>
      <c r="BP232" s="76"/>
      <c r="BQ232" s="101">
        <f t="shared" si="272"/>
        <v>0</v>
      </c>
      <c r="BR232" s="76">
        <f t="shared" si="283"/>
        <v>3546.7737499999994</v>
      </c>
      <c r="BS232" s="76">
        <f t="shared" si="263"/>
        <v>11033.587916666664</v>
      </c>
      <c r="BT232" s="76">
        <f t="shared" si="264"/>
        <v>0</v>
      </c>
      <c r="BU232" s="76">
        <f t="shared" si="265"/>
        <v>5911.2895833333323</v>
      </c>
      <c r="BV232" s="76">
        <f t="shared" si="266"/>
        <v>16944.877499999999</v>
      </c>
      <c r="BW232" s="173">
        <f t="shared" si="267"/>
        <v>203338.52999999997</v>
      </c>
      <c r="BX232" s="3" t="s">
        <v>271</v>
      </c>
    </row>
    <row r="233" spans="1:76" s="3" customFormat="1" ht="14.25" customHeight="1" x14ac:dyDescent="0.3">
      <c r="A233" s="242">
        <v>34</v>
      </c>
      <c r="B233" s="48" t="s">
        <v>117</v>
      </c>
      <c r="C233" s="48" t="s">
        <v>321</v>
      </c>
      <c r="D233" s="43" t="s">
        <v>61</v>
      </c>
      <c r="E233" s="93" t="s">
        <v>164</v>
      </c>
      <c r="F233" s="86">
        <v>90</v>
      </c>
      <c r="G233" s="87">
        <v>43462</v>
      </c>
      <c r="H233" s="87">
        <v>45288</v>
      </c>
      <c r="I233" s="86" t="s">
        <v>185</v>
      </c>
      <c r="J233" s="43">
        <v>1</v>
      </c>
      <c r="K233" s="43" t="s">
        <v>72</v>
      </c>
      <c r="L233" s="89">
        <v>16.05</v>
      </c>
      <c r="M233" s="43">
        <v>5.03</v>
      </c>
      <c r="N233" s="75">
        <v>17697</v>
      </c>
      <c r="O233" s="76">
        <f t="shared" si="245"/>
        <v>89015.91</v>
      </c>
      <c r="P233" s="43">
        <v>0</v>
      </c>
      <c r="Q233" s="43"/>
      <c r="R233" s="43"/>
      <c r="S233" s="43">
        <v>2</v>
      </c>
      <c r="T233" s="43"/>
      <c r="U233" s="43"/>
      <c r="V233" s="70">
        <f t="shared" si="219"/>
        <v>2</v>
      </c>
      <c r="W233" s="70">
        <f t="shared" si="277"/>
        <v>0</v>
      </c>
      <c r="X233" s="70">
        <f t="shared" si="277"/>
        <v>0</v>
      </c>
      <c r="Y233" s="76">
        <f t="shared" si="254"/>
        <v>0</v>
      </c>
      <c r="Z233" s="76">
        <f t="shared" si="255"/>
        <v>0</v>
      </c>
      <c r="AA233" s="76">
        <f t="shared" si="256"/>
        <v>0</v>
      </c>
      <c r="AB233" s="76">
        <f t="shared" si="257"/>
        <v>9890.6566666666677</v>
      </c>
      <c r="AC233" s="76">
        <f t="shared" si="258"/>
        <v>0</v>
      </c>
      <c r="AD233" s="76">
        <f t="shared" si="259"/>
        <v>0</v>
      </c>
      <c r="AE233" s="76">
        <f t="shared" si="260"/>
        <v>9890.6566666666677</v>
      </c>
      <c r="AF233" s="76">
        <f t="shared" si="261"/>
        <v>2472.6641666666669</v>
      </c>
      <c r="AG233" s="76">
        <f t="shared" si="249"/>
        <v>1236.3320833333337</v>
      </c>
      <c r="AH233" s="76">
        <f t="shared" si="275"/>
        <v>393.26666666666665</v>
      </c>
      <c r="AI233" s="76">
        <f t="shared" si="213"/>
        <v>13992.919583333336</v>
      </c>
      <c r="AJ233" s="100"/>
      <c r="AK233" s="100"/>
      <c r="AL233" s="100"/>
      <c r="AM233" s="99"/>
      <c r="AN233" s="78">
        <f t="shared" si="278"/>
        <v>0</v>
      </c>
      <c r="AO233" s="99"/>
      <c r="AP233" s="78">
        <f t="shared" si="279"/>
        <v>0</v>
      </c>
      <c r="AQ233" s="78">
        <f>AM233+AO233</f>
        <v>0</v>
      </c>
      <c r="AR233" s="78">
        <f t="shared" si="262"/>
        <v>0</v>
      </c>
      <c r="AS233" s="99"/>
      <c r="AT233" s="78">
        <f t="shared" si="280"/>
        <v>0</v>
      </c>
      <c r="AU233" s="99"/>
      <c r="AV233" s="78">
        <f t="shared" si="281"/>
        <v>0</v>
      </c>
      <c r="AW233" s="77">
        <f t="shared" si="217"/>
        <v>0</v>
      </c>
      <c r="AX233" s="78">
        <f t="shared" si="217"/>
        <v>0</v>
      </c>
      <c r="AY233" s="77">
        <f t="shared" si="218"/>
        <v>0</v>
      </c>
      <c r="AZ233" s="78">
        <f t="shared" si="218"/>
        <v>0</v>
      </c>
      <c r="BA233" s="100"/>
      <c r="BB233" s="177"/>
      <c r="BC233" s="177"/>
      <c r="BD233" s="177"/>
      <c r="BE233" s="78">
        <f t="shared" si="282"/>
        <v>0</v>
      </c>
      <c r="BF233" s="43"/>
      <c r="BG233" s="43"/>
      <c r="BH233" s="43"/>
      <c r="BI233" s="76">
        <f t="shared" si="273"/>
        <v>0</v>
      </c>
      <c r="BJ233" s="101"/>
      <c r="BK233" s="101">
        <f>(O233/18*BJ233)*30%</f>
        <v>0</v>
      </c>
      <c r="BL233" s="101"/>
      <c r="BM233" s="101">
        <f t="shared" ref="BM233:BM240" si="285">(O233/18*BL233)*30%</f>
        <v>0</v>
      </c>
      <c r="BN233" s="101">
        <f t="shared" si="276"/>
        <v>2</v>
      </c>
      <c r="BO233" s="76">
        <f>(AE233+AF233)*35%</f>
        <v>4327.1622916666665</v>
      </c>
      <c r="BP233" s="76"/>
      <c r="BQ233" s="101">
        <f t="shared" si="272"/>
        <v>0</v>
      </c>
      <c r="BR233" s="76">
        <f t="shared" si="283"/>
        <v>4327.1622916666665</v>
      </c>
      <c r="BS233" s="76">
        <f t="shared" si="263"/>
        <v>11520.255416666667</v>
      </c>
      <c r="BT233" s="76">
        <f t="shared" si="264"/>
        <v>0</v>
      </c>
      <c r="BU233" s="76">
        <f t="shared" si="265"/>
        <v>6799.826458333333</v>
      </c>
      <c r="BV233" s="76">
        <f t="shared" si="266"/>
        <v>18320.081875000003</v>
      </c>
      <c r="BW233" s="173">
        <f t="shared" si="267"/>
        <v>219840.98250000004</v>
      </c>
      <c r="BX233" s="3" t="s">
        <v>346</v>
      </c>
    </row>
    <row r="234" spans="1:76" s="3" customFormat="1" ht="14.25" customHeight="1" x14ac:dyDescent="0.3">
      <c r="A234" s="243">
        <v>35</v>
      </c>
      <c r="B234" s="48" t="s">
        <v>117</v>
      </c>
      <c r="C234" s="48" t="s">
        <v>258</v>
      </c>
      <c r="D234" s="43" t="s">
        <v>61</v>
      </c>
      <c r="E234" s="93" t="s">
        <v>164</v>
      </c>
      <c r="F234" s="86">
        <v>90</v>
      </c>
      <c r="G234" s="87">
        <v>43462</v>
      </c>
      <c r="H234" s="87">
        <v>45288</v>
      </c>
      <c r="I234" s="86" t="s">
        <v>185</v>
      </c>
      <c r="J234" s="43">
        <v>1</v>
      </c>
      <c r="K234" s="43" t="s">
        <v>72</v>
      </c>
      <c r="L234" s="89">
        <v>16.05</v>
      </c>
      <c r="M234" s="43">
        <v>5.03</v>
      </c>
      <c r="N234" s="75">
        <v>17697</v>
      </c>
      <c r="O234" s="76">
        <f t="shared" si="245"/>
        <v>89015.91</v>
      </c>
      <c r="P234" s="43">
        <v>0</v>
      </c>
      <c r="Q234" s="43"/>
      <c r="R234" s="43"/>
      <c r="S234" s="43">
        <v>2</v>
      </c>
      <c r="T234" s="43"/>
      <c r="U234" s="43"/>
      <c r="V234" s="70">
        <f t="shared" si="219"/>
        <v>2</v>
      </c>
      <c r="W234" s="70">
        <f t="shared" si="277"/>
        <v>0</v>
      </c>
      <c r="X234" s="70">
        <f t="shared" si="277"/>
        <v>0</v>
      </c>
      <c r="Y234" s="76">
        <f t="shared" si="254"/>
        <v>0</v>
      </c>
      <c r="Z234" s="76">
        <f t="shared" si="255"/>
        <v>0</v>
      </c>
      <c r="AA234" s="76">
        <f t="shared" si="256"/>
        <v>0</v>
      </c>
      <c r="AB234" s="76">
        <f t="shared" si="257"/>
        <v>9890.6566666666677</v>
      </c>
      <c r="AC234" s="76">
        <f t="shared" si="258"/>
        <v>0</v>
      </c>
      <c r="AD234" s="76">
        <f t="shared" si="259"/>
        <v>0</v>
      </c>
      <c r="AE234" s="76">
        <f t="shared" si="260"/>
        <v>9890.6566666666677</v>
      </c>
      <c r="AF234" s="76">
        <f t="shared" si="261"/>
        <v>2472.6641666666669</v>
      </c>
      <c r="AG234" s="76">
        <f t="shared" si="249"/>
        <v>1236.3320833333337</v>
      </c>
      <c r="AH234" s="76">
        <f t="shared" si="275"/>
        <v>393.26666666666665</v>
      </c>
      <c r="AI234" s="76">
        <f t="shared" si="213"/>
        <v>13992.919583333336</v>
      </c>
      <c r="AJ234" s="100"/>
      <c r="AK234" s="100"/>
      <c r="AL234" s="100"/>
      <c r="AM234" s="99"/>
      <c r="AN234" s="78">
        <f t="shared" si="278"/>
        <v>0</v>
      </c>
      <c r="AO234" s="99"/>
      <c r="AP234" s="78">
        <f t="shared" si="279"/>
        <v>0</v>
      </c>
      <c r="AQ234" s="78">
        <f t="shared" ref="AQ234:AQ240" si="286">AM234+AO234</f>
        <v>0</v>
      </c>
      <c r="AR234" s="78">
        <f t="shared" si="262"/>
        <v>0</v>
      </c>
      <c r="AS234" s="99"/>
      <c r="AT234" s="78">
        <f t="shared" si="280"/>
        <v>0</v>
      </c>
      <c r="AU234" s="99"/>
      <c r="AV234" s="78">
        <f t="shared" si="281"/>
        <v>0</v>
      </c>
      <c r="AW234" s="77">
        <f t="shared" si="217"/>
        <v>0</v>
      </c>
      <c r="AX234" s="78">
        <f t="shared" si="217"/>
        <v>0</v>
      </c>
      <c r="AY234" s="77">
        <f t="shared" si="218"/>
        <v>0</v>
      </c>
      <c r="AZ234" s="78">
        <f t="shared" si="218"/>
        <v>0</v>
      </c>
      <c r="BA234" s="100"/>
      <c r="BB234" s="177"/>
      <c r="BC234" s="177"/>
      <c r="BD234" s="177"/>
      <c r="BE234" s="78">
        <f t="shared" si="282"/>
        <v>0</v>
      </c>
      <c r="BF234" s="43"/>
      <c r="BG234" s="43"/>
      <c r="BH234" s="43"/>
      <c r="BI234" s="76">
        <f t="shared" si="273"/>
        <v>0</v>
      </c>
      <c r="BJ234" s="101"/>
      <c r="BK234" s="101">
        <f t="shared" ref="BK234" si="287">(O234/18*BJ234)*30%</f>
        <v>0</v>
      </c>
      <c r="BL234" s="101"/>
      <c r="BM234" s="101">
        <f t="shared" si="285"/>
        <v>0</v>
      </c>
      <c r="BN234" s="101">
        <f t="shared" si="276"/>
        <v>2</v>
      </c>
      <c r="BO234" s="76">
        <f>(AE234+AF234)*35%</f>
        <v>4327.1622916666665</v>
      </c>
      <c r="BP234" s="76"/>
      <c r="BQ234" s="101">
        <f t="shared" si="272"/>
        <v>0</v>
      </c>
      <c r="BR234" s="76">
        <f t="shared" si="283"/>
        <v>4327.1622916666665</v>
      </c>
      <c r="BS234" s="76">
        <f t="shared" si="263"/>
        <v>11520.255416666667</v>
      </c>
      <c r="BT234" s="76">
        <f t="shared" si="264"/>
        <v>0</v>
      </c>
      <c r="BU234" s="76">
        <f t="shared" si="265"/>
        <v>6799.826458333333</v>
      </c>
      <c r="BV234" s="76">
        <f t="shared" si="266"/>
        <v>18320.081875000003</v>
      </c>
      <c r="BW234" s="173">
        <f t="shared" si="267"/>
        <v>219840.98250000004</v>
      </c>
      <c r="BX234" s="3" t="s">
        <v>346</v>
      </c>
    </row>
    <row r="235" spans="1:76" s="3" customFormat="1" ht="14.25" customHeight="1" x14ac:dyDescent="0.3">
      <c r="A235" s="242">
        <v>36</v>
      </c>
      <c r="B235" s="48" t="s">
        <v>84</v>
      </c>
      <c r="C235" s="48" t="s">
        <v>447</v>
      </c>
      <c r="D235" s="43" t="s">
        <v>61</v>
      </c>
      <c r="E235" s="108" t="s">
        <v>303</v>
      </c>
      <c r="F235" s="48">
        <v>58</v>
      </c>
      <c r="G235" s="111">
        <v>42901</v>
      </c>
      <c r="H235" s="111">
        <v>44727</v>
      </c>
      <c r="I235" s="48" t="s">
        <v>185</v>
      </c>
      <c r="J235" s="43">
        <v>1</v>
      </c>
      <c r="K235" s="43" t="s">
        <v>72</v>
      </c>
      <c r="L235" s="89">
        <v>20.05</v>
      </c>
      <c r="M235" s="43">
        <v>5.12</v>
      </c>
      <c r="N235" s="75">
        <v>17697</v>
      </c>
      <c r="O235" s="76">
        <f t="shared" si="245"/>
        <v>90608.639999999999</v>
      </c>
      <c r="P235" s="43">
        <v>0</v>
      </c>
      <c r="Q235" s="43"/>
      <c r="R235" s="43"/>
      <c r="S235" s="43">
        <v>2</v>
      </c>
      <c r="T235" s="43"/>
      <c r="U235" s="43"/>
      <c r="V235" s="70">
        <f t="shared" si="219"/>
        <v>2</v>
      </c>
      <c r="W235" s="70">
        <f t="shared" si="277"/>
        <v>0</v>
      </c>
      <c r="X235" s="70">
        <f t="shared" si="277"/>
        <v>0</v>
      </c>
      <c r="Y235" s="76">
        <f t="shared" si="254"/>
        <v>0</v>
      </c>
      <c r="Z235" s="76">
        <f t="shared" si="255"/>
        <v>0</v>
      </c>
      <c r="AA235" s="76">
        <f t="shared" si="256"/>
        <v>0</v>
      </c>
      <c r="AB235" s="76">
        <f t="shared" si="257"/>
        <v>10067.626666666667</v>
      </c>
      <c r="AC235" s="76">
        <f t="shared" si="258"/>
        <v>0</v>
      </c>
      <c r="AD235" s="76">
        <f t="shared" si="259"/>
        <v>0</v>
      </c>
      <c r="AE235" s="76">
        <f t="shared" si="260"/>
        <v>10067.626666666667</v>
      </c>
      <c r="AF235" s="76">
        <f t="shared" si="261"/>
        <v>2516.9066666666668</v>
      </c>
      <c r="AG235" s="76">
        <f t="shared" si="249"/>
        <v>1258.4533333333334</v>
      </c>
      <c r="AH235" s="76">
        <f t="shared" si="275"/>
        <v>393.26666666666665</v>
      </c>
      <c r="AI235" s="76">
        <f t="shared" ref="AI235:AI240" si="288">AH235+AG235+AF235+AE235</f>
        <v>14236.253333333334</v>
      </c>
      <c r="AJ235" s="100"/>
      <c r="AK235" s="100"/>
      <c r="AL235" s="84"/>
      <c r="AM235" s="99"/>
      <c r="AN235" s="78">
        <f t="shared" si="278"/>
        <v>0</v>
      </c>
      <c r="AO235" s="99"/>
      <c r="AP235" s="78">
        <f t="shared" si="279"/>
        <v>0</v>
      </c>
      <c r="AQ235" s="78">
        <f t="shared" si="286"/>
        <v>0</v>
      </c>
      <c r="AR235" s="78">
        <f t="shared" si="262"/>
        <v>0</v>
      </c>
      <c r="AS235" s="99"/>
      <c r="AT235" s="78">
        <f t="shared" si="280"/>
        <v>0</v>
      </c>
      <c r="AU235" s="99"/>
      <c r="AV235" s="78">
        <f t="shared" si="281"/>
        <v>0</v>
      </c>
      <c r="AW235" s="77">
        <f t="shared" si="217"/>
        <v>0</v>
      </c>
      <c r="AX235" s="78">
        <f t="shared" si="217"/>
        <v>0</v>
      </c>
      <c r="AY235" s="77">
        <f t="shared" si="218"/>
        <v>0</v>
      </c>
      <c r="AZ235" s="78">
        <f t="shared" si="218"/>
        <v>0</v>
      </c>
      <c r="BA235" s="100"/>
      <c r="BB235" s="177"/>
      <c r="BC235" s="177"/>
      <c r="BD235" s="177"/>
      <c r="BE235" s="78">
        <f t="shared" si="282"/>
        <v>0</v>
      </c>
      <c r="BF235" s="43"/>
      <c r="BG235" s="43"/>
      <c r="BH235" s="43"/>
      <c r="BI235" s="76">
        <f t="shared" si="273"/>
        <v>0</v>
      </c>
      <c r="BJ235" s="101"/>
      <c r="BK235" s="101">
        <f>(O235/18*BJ235)*30%</f>
        <v>0</v>
      </c>
      <c r="BL235" s="101"/>
      <c r="BM235" s="101">
        <f t="shared" si="285"/>
        <v>0</v>
      </c>
      <c r="BN235" s="101">
        <f t="shared" si="276"/>
        <v>2</v>
      </c>
      <c r="BO235" s="76">
        <f t="shared" ref="BO235:BO237" si="289">(AE235+AF235)*35%</f>
        <v>4404.5866666666661</v>
      </c>
      <c r="BP235" s="76"/>
      <c r="BQ235" s="101">
        <f t="shared" si="272"/>
        <v>0</v>
      </c>
      <c r="BR235" s="76">
        <f t="shared" si="283"/>
        <v>4404.5866666666661</v>
      </c>
      <c r="BS235" s="76">
        <f t="shared" si="263"/>
        <v>11719.346666666666</v>
      </c>
      <c r="BT235" s="76">
        <f t="shared" si="264"/>
        <v>0</v>
      </c>
      <c r="BU235" s="76">
        <f t="shared" si="265"/>
        <v>6921.4933333333329</v>
      </c>
      <c r="BV235" s="76">
        <f t="shared" si="266"/>
        <v>18640.84</v>
      </c>
      <c r="BW235" s="173">
        <f t="shared" si="267"/>
        <v>223690.08000000002</v>
      </c>
      <c r="BX235" s="3" t="s">
        <v>265</v>
      </c>
    </row>
    <row r="236" spans="1:76" s="3" customFormat="1" ht="14.25" customHeight="1" x14ac:dyDescent="0.3">
      <c r="A236" s="243">
        <v>37</v>
      </c>
      <c r="B236" s="48" t="s">
        <v>84</v>
      </c>
      <c r="C236" s="48" t="s">
        <v>327</v>
      </c>
      <c r="D236" s="43" t="s">
        <v>61</v>
      </c>
      <c r="E236" s="108" t="s">
        <v>303</v>
      </c>
      <c r="F236" s="48">
        <v>58</v>
      </c>
      <c r="G236" s="111">
        <v>42901</v>
      </c>
      <c r="H236" s="111">
        <v>44727</v>
      </c>
      <c r="I236" s="48" t="s">
        <v>185</v>
      </c>
      <c r="J236" s="43">
        <v>1</v>
      </c>
      <c r="K236" s="43" t="s">
        <v>72</v>
      </c>
      <c r="L236" s="89">
        <v>20.05</v>
      </c>
      <c r="M236" s="43">
        <v>5.12</v>
      </c>
      <c r="N236" s="75">
        <v>17697</v>
      </c>
      <c r="O236" s="76">
        <f t="shared" si="245"/>
        <v>90608.639999999999</v>
      </c>
      <c r="P236" s="43">
        <v>0</v>
      </c>
      <c r="Q236" s="43"/>
      <c r="R236" s="43"/>
      <c r="S236" s="43">
        <v>1</v>
      </c>
      <c r="T236" s="43"/>
      <c r="U236" s="43"/>
      <c r="V236" s="70">
        <f t="shared" si="219"/>
        <v>1</v>
      </c>
      <c r="W236" s="70">
        <f t="shared" si="277"/>
        <v>0</v>
      </c>
      <c r="X236" s="70">
        <f t="shared" si="277"/>
        <v>0</v>
      </c>
      <c r="Y236" s="76">
        <f t="shared" si="254"/>
        <v>0</v>
      </c>
      <c r="Z236" s="76">
        <f t="shared" si="255"/>
        <v>0</v>
      </c>
      <c r="AA236" s="76">
        <f t="shared" si="256"/>
        <v>0</v>
      </c>
      <c r="AB236" s="76">
        <f t="shared" si="257"/>
        <v>5033.8133333333335</v>
      </c>
      <c r="AC236" s="76">
        <f t="shared" si="258"/>
        <v>0</v>
      </c>
      <c r="AD236" s="76">
        <f t="shared" si="259"/>
        <v>0</v>
      </c>
      <c r="AE236" s="76">
        <f t="shared" si="260"/>
        <v>5033.8133333333335</v>
      </c>
      <c r="AF236" s="76">
        <f t="shared" si="261"/>
        <v>1258.4533333333334</v>
      </c>
      <c r="AG236" s="76">
        <f t="shared" si="249"/>
        <v>629.22666666666669</v>
      </c>
      <c r="AH236" s="76">
        <f t="shared" si="275"/>
        <v>196.63333333333333</v>
      </c>
      <c r="AI236" s="76">
        <f t="shared" si="288"/>
        <v>7118.126666666667</v>
      </c>
      <c r="AJ236" s="100"/>
      <c r="AK236" s="100"/>
      <c r="AL236" s="84"/>
      <c r="AM236" s="99"/>
      <c r="AN236" s="78">
        <f t="shared" si="278"/>
        <v>0</v>
      </c>
      <c r="AO236" s="99"/>
      <c r="AP236" s="78">
        <f t="shared" si="279"/>
        <v>0</v>
      </c>
      <c r="AQ236" s="78">
        <f t="shared" si="286"/>
        <v>0</v>
      </c>
      <c r="AR236" s="78">
        <f t="shared" si="262"/>
        <v>0</v>
      </c>
      <c r="AS236" s="99"/>
      <c r="AT236" s="78">
        <f t="shared" si="280"/>
        <v>0</v>
      </c>
      <c r="AU236" s="99"/>
      <c r="AV236" s="78">
        <f t="shared" si="281"/>
        <v>0</v>
      </c>
      <c r="AW236" s="77">
        <f t="shared" si="217"/>
        <v>0</v>
      </c>
      <c r="AX236" s="78">
        <f t="shared" si="217"/>
        <v>0</v>
      </c>
      <c r="AY236" s="77">
        <f t="shared" si="218"/>
        <v>0</v>
      </c>
      <c r="AZ236" s="78">
        <f t="shared" si="218"/>
        <v>0</v>
      </c>
      <c r="BA236" s="100"/>
      <c r="BB236" s="177"/>
      <c r="BC236" s="177"/>
      <c r="BD236" s="177"/>
      <c r="BE236" s="78">
        <f t="shared" si="282"/>
        <v>0</v>
      </c>
      <c r="BF236" s="43"/>
      <c r="BG236" s="43"/>
      <c r="BH236" s="43"/>
      <c r="BI236" s="76">
        <f t="shared" si="273"/>
        <v>0</v>
      </c>
      <c r="BJ236" s="101"/>
      <c r="BK236" s="101">
        <f>(O236/18*BJ236)*30%</f>
        <v>0</v>
      </c>
      <c r="BL236" s="101"/>
      <c r="BM236" s="101">
        <f t="shared" si="285"/>
        <v>0</v>
      </c>
      <c r="BN236" s="101">
        <f t="shared" si="276"/>
        <v>1</v>
      </c>
      <c r="BO236" s="76">
        <f t="shared" si="289"/>
        <v>2202.2933333333331</v>
      </c>
      <c r="BP236" s="76"/>
      <c r="BQ236" s="101">
        <f t="shared" si="272"/>
        <v>0</v>
      </c>
      <c r="BR236" s="76">
        <f t="shared" si="283"/>
        <v>2202.2933333333331</v>
      </c>
      <c r="BS236" s="76">
        <f t="shared" si="263"/>
        <v>5859.6733333333332</v>
      </c>
      <c r="BT236" s="76">
        <f t="shared" si="264"/>
        <v>0</v>
      </c>
      <c r="BU236" s="76">
        <f t="shared" si="265"/>
        <v>3460.7466666666664</v>
      </c>
      <c r="BV236" s="76">
        <f t="shared" si="266"/>
        <v>9320.42</v>
      </c>
      <c r="BW236" s="173">
        <f t="shared" si="267"/>
        <v>111845.04000000001</v>
      </c>
      <c r="BX236" s="3" t="s">
        <v>265</v>
      </c>
    </row>
    <row r="237" spans="1:76" s="3" customFormat="1" ht="14.25" customHeight="1" x14ac:dyDescent="0.3">
      <c r="A237" s="242">
        <v>38</v>
      </c>
      <c r="B237" s="48" t="s">
        <v>84</v>
      </c>
      <c r="C237" s="48" t="s">
        <v>258</v>
      </c>
      <c r="D237" s="43" t="s">
        <v>61</v>
      </c>
      <c r="E237" s="108" t="s">
        <v>303</v>
      </c>
      <c r="F237" s="48">
        <v>58</v>
      </c>
      <c r="G237" s="111">
        <v>42901</v>
      </c>
      <c r="H237" s="111">
        <v>44727</v>
      </c>
      <c r="I237" s="48" t="s">
        <v>185</v>
      </c>
      <c r="J237" s="43">
        <v>1</v>
      </c>
      <c r="K237" s="43" t="s">
        <v>72</v>
      </c>
      <c r="L237" s="89">
        <v>20.05</v>
      </c>
      <c r="M237" s="43">
        <v>5.12</v>
      </c>
      <c r="N237" s="75">
        <v>17697</v>
      </c>
      <c r="O237" s="76">
        <f t="shared" si="245"/>
        <v>90608.639999999999</v>
      </c>
      <c r="P237" s="43">
        <v>0</v>
      </c>
      <c r="Q237" s="43"/>
      <c r="R237" s="43"/>
      <c r="S237" s="43">
        <v>1</v>
      </c>
      <c r="T237" s="43"/>
      <c r="U237" s="43"/>
      <c r="V237" s="70">
        <f t="shared" si="219"/>
        <v>1</v>
      </c>
      <c r="W237" s="70">
        <f t="shared" si="277"/>
        <v>0</v>
      </c>
      <c r="X237" s="70">
        <f t="shared" si="277"/>
        <v>0</v>
      </c>
      <c r="Y237" s="76">
        <f t="shared" si="254"/>
        <v>0</v>
      </c>
      <c r="Z237" s="76">
        <f t="shared" si="255"/>
        <v>0</v>
      </c>
      <c r="AA237" s="76">
        <f t="shared" si="256"/>
        <v>0</v>
      </c>
      <c r="AB237" s="76">
        <f t="shared" si="257"/>
        <v>5033.8133333333335</v>
      </c>
      <c r="AC237" s="76">
        <f t="shared" si="258"/>
        <v>0</v>
      </c>
      <c r="AD237" s="76">
        <f t="shared" si="259"/>
        <v>0</v>
      </c>
      <c r="AE237" s="76">
        <f t="shared" si="260"/>
        <v>5033.8133333333335</v>
      </c>
      <c r="AF237" s="76">
        <f t="shared" si="261"/>
        <v>1258.4533333333334</v>
      </c>
      <c r="AG237" s="76">
        <f t="shared" si="249"/>
        <v>629.22666666666669</v>
      </c>
      <c r="AH237" s="76">
        <f t="shared" si="275"/>
        <v>196.63333333333333</v>
      </c>
      <c r="AI237" s="76">
        <f t="shared" si="288"/>
        <v>7118.126666666667</v>
      </c>
      <c r="AJ237" s="100"/>
      <c r="AK237" s="100"/>
      <c r="AL237" s="84"/>
      <c r="AM237" s="99"/>
      <c r="AN237" s="78">
        <f t="shared" si="278"/>
        <v>0</v>
      </c>
      <c r="AO237" s="99"/>
      <c r="AP237" s="78">
        <f t="shared" si="279"/>
        <v>0</v>
      </c>
      <c r="AQ237" s="78">
        <f t="shared" si="286"/>
        <v>0</v>
      </c>
      <c r="AR237" s="78">
        <f t="shared" si="262"/>
        <v>0</v>
      </c>
      <c r="AS237" s="99"/>
      <c r="AT237" s="78">
        <f t="shared" si="280"/>
        <v>0</v>
      </c>
      <c r="AU237" s="99"/>
      <c r="AV237" s="78">
        <f t="shared" si="281"/>
        <v>0</v>
      </c>
      <c r="AW237" s="77">
        <f t="shared" si="217"/>
        <v>0</v>
      </c>
      <c r="AX237" s="78">
        <f t="shared" si="217"/>
        <v>0</v>
      </c>
      <c r="AY237" s="77">
        <f t="shared" si="218"/>
        <v>0</v>
      </c>
      <c r="AZ237" s="78">
        <f t="shared" si="218"/>
        <v>0</v>
      </c>
      <c r="BA237" s="100"/>
      <c r="BB237" s="177"/>
      <c r="BC237" s="177"/>
      <c r="BD237" s="177"/>
      <c r="BE237" s="78">
        <f t="shared" si="282"/>
        <v>0</v>
      </c>
      <c r="BF237" s="43"/>
      <c r="BG237" s="43"/>
      <c r="BH237" s="43"/>
      <c r="BI237" s="76">
        <f t="shared" si="273"/>
        <v>0</v>
      </c>
      <c r="BJ237" s="101"/>
      <c r="BK237" s="101">
        <f>(O237/18*BJ237)*30%</f>
        <v>0</v>
      </c>
      <c r="BL237" s="101"/>
      <c r="BM237" s="101">
        <f t="shared" si="285"/>
        <v>0</v>
      </c>
      <c r="BN237" s="101">
        <f t="shared" si="276"/>
        <v>1</v>
      </c>
      <c r="BO237" s="76">
        <f t="shared" si="289"/>
        <v>2202.2933333333331</v>
      </c>
      <c r="BP237" s="76"/>
      <c r="BQ237" s="101">
        <f t="shared" si="272"/>
        <v>0</v>
      </c>
      <c r="BR237" s="76">
        <f t="shared" si="283"/>
        <v>2202.2933333333331</v>
      </c>
      <c r="BS237" s="76">
        <f t="shared" si="263"/>
        <v>5859.6733333333332</v>
      </c>
      <c r="BT237" s="76">
        <f t="shared" si="264"/>
        <v>0</v>
      </c>
      <c r="BU237" s="76">
        <f t="shared" si="265"/>
        <v>3460.7466666666664</v>
      </c>
      <c r="BV237" s="76">
        <f t="shared" si="266"/>
        <v>9320.42</v>
      </c>
      <c r="BW237" s="173">
        <f t="shared" si="267"/>
        <v>111845.04000000001</v>
      </c>
      <c r="BX237" s="3" t="s">
        <v>265</v>
      </c>
    </row>
    <row r="238" spans="1:76" s="2" customFormat="1" ht="14.25" customHeight="1" x14ac:dyDescent="0.3">
      <c r="A238" s="243">
        <v>39</v>
      </c>
      <c r="B238" s="48" t="s">
        <v>137</v>
      </c>
      <c r="C238" s="48" t="s">
        <v>328</v>
      </c>
      <c r="D238" s="43" t="s">
        <v>61</v>
      </c>
      <c r="E238" s="93" t="s">
        <v>74</v>
      </c>
      <c r="F238" s="86">
        <v>75</v>
      </c>
      <c r="G238" s="87">
        <v>43207</v>
      </c>
      <c r="H238" s="87">
        <v>45033</v>
      </c>
      <c r="I238" s="86" t="s">
        <v>73</v>
      </c>
      <c r="J238" s="43">
        <v>1</v>
      </c>
      <c r="K238" s="43" t="s">
        <v>72</v>
      </c>
      <c r="L238" s="89">
        <v>22.05</v>
      </c>
      <c r="M238" s="43">
        <v>5.12</v>
      </c>
      <c r="N238" s="75">
        <v>17697</v>
      </c>
      <c r="O238" s="76">
        <f t="shared" si="245"/>
        <v>90608.639999999999</v>
      </c>
      <c r="P238" s="43">
        <v>0</v>
      </c>
      <c r="Q238" s="43"/>
      <c r="R238" s="43"/>
      <c r="S238" s="43">
        <v>0</v>
      </c>
      <c r="T238" s="43">
        <v>1</v>
      </c>
      <c r="U238" s="43"/>
      <c r="V238" s="70">
        <f t="shared" si="219"/>
        <v>0</v>
      </c>
      <c r="W238" s="70">
        <f t="shared" si="277"/>
        <v>1</v>
      </c>
      <c r="X238" s="70">
        <f t="shared" si="277"/>
        <v>0</v>
      </c>
      <c r="Y238" s="76">
        <f t="shared" si="254"/>
        <v>0</v>
      </c>
      <c r="Z238" s="76">
        <f t="shared" si="255"/>
        <v>0</v>
      </c>
      <c r="AA238" s="76">
        <f t="shared" si="256"/>
        <v>0</v>
      </c>
      <c r="AB238" s="76">
        <f t="shared" si="257"/>
        <v>0</v>
      </c>
      <c r="AC238" s="76">
        <f t="shared" si="258"/>
        <v>5033.8133333333335</v>
      </c>
      <c r="AD238" s="76">
        <f t="shared" si="259"/>
        <v>0</v>
      </c>
      <c r="AE238" s="76">
        <f t="shared" si="260"/>
        <v>5033.8133333333335</v>
      </c>
      <c r="AF238" s="76">
        <f t="shared" si="261"/>
        <v>1258.4533333333334</v>
      </c>
      <c r="AG238" s="76">
        <f t="shared" si="249"/>
        <v>629.22666666666669</v>
      </c>
      <c r="AH238" s="76">
        <f t="shared" si="275"/>
        <v>196.63333333333333</v>
      </c>
      <c r="AI238" s="76">
        <f t="shared" si="288"/>
        <v>7118.126666666667</v>
      </c>
      <c r="AJ238" s="100"/>
      <c r="AK238" s="100"/>
      <c r="AL238" s="100"/>
      <c r="AM238" s="99"/>
      <c r="AN238" s="78">
        <f t="shared" si="278"/>
        <v>0</v>
      </c>
      <c r="AO238" s="99"/>
      <c r="AP238" s="78">
        <f t="shared" si="279"/>
        <v>0</v>
      </c>
      <c r="AQ238" s="78">
        <f t="shared" si="286"/>
        <v>0</v>
      </c>
      <c r="AR238" s="78">
        <f t="shared" si="262"/>
        <v>0</v>
      </c>
      <c r="AS238" s="99"/>
      <c r="AT238" s="78">
        <f t="shared" si="280"/>
        <v>0</v>
      </c>
      <c r="AU238" s="99"/>
      <c r="AV238" s="78">
        <f t="shared" si="281"/>
        <v>0</v>
      </c>
      <c r="AW238" s="77">
        <f t="shared" ref="AW238:AX240" si="290">AS238+AU238</f>
        <v>0</v>
      </c>
      <c r="AX238" s="78">
        <f t="shared" si="290"/>
        <v>0</v>
      </c>
      <c r="AY238" s="77">
        <f t="shared" ref="AY238:AZ240" si="291">AQ238+AW238</f>
        <v>0</v>
      </c>
      <c r="AZ238" s="78">
        <f t="shared" si="291"/>
        <v>0</v>
      </c>
      <c r="BA238" s="100"/>
      <c r="BB238" s="100"/>
      <c r="BC238" s="100"/>
      <c r="BD238" s="100"/>
      <c r="BE238" s="78">
        <f t="shared" si="282"/>
        <v>0</v>
      </c>
      <c r="BF238" s="43"/>
      <c r="BG238" s="43"/>
      <c r="BH238" s="43"/>
      <c r="BI238" s="76">
        <f t="shared" si="273"/>
        <v>0</v>
      </c>
      <c r="BJ238" s="101"/>
      <c r="BK238" s="101">
        <f t="shared" ref="BK238:BK240" si="292">(O238/18*BJ238)*30%</f>
        <v>0</v>
      </c>
      <c r="BL238" s="101"/>
      <c r="BM238" s="101">
        <f t="shared" si="285"/>
        <v>0</v>
      </c>
      <c r="BN238" s="101"/>
      <c r="BO238" s="76"/>
      <c r="BP238" s="101"/>
      <c r="BQ238" s="101">
        <f t="shared" si="272"/>
        <v>0</v>
      </c>
      <c r="BR238" s="76">
        <f t="shared" si="283"/>
        <v>0</v>
      </c>
      <c r="BS238" s="76">
        <f t="shared" si="263"/>
        <v>5859.6733333333332</v>
      </c>
      <c r="BT238" s="76">
        <f t="shared" si="264"/>
        <v>0</v>
      </c>
      <c r="BU238" s="76">
        <f t="shared" si="265"/>
        <v>1258.4533333333334</v>
      </c>
      <c r="BV238" s="76">
        <f t="shared" si="266"/>
        <v>7118.126666666667</v>
      </c>
      <c r="BW238" s="173">
        <f t="shared" si="267"/>
        <v>85417.52</v>
      </c>
    </row>
    <row r="239" spans="1:76" s="2" customFormat="1" ht="14.25" customHeight="1" x14ac:dyDescent="0.3">
      <c r="A239" s="242">
        <v>40</v>
      </c>
      <c r="B239" s="48" t="s">
        <v>173</v>
      </c>
      <c r="C239" s="48" t="s">
        <v>232</v>
      </c>
      <c r="D239" s="43" t="s">
        <v>61</v>
      </c>
      <c r="E239" s="108" t="s">
        <v>307</v>
      </c>
      <c r="F239" s="86">
        <v>53</v>
      </c>
      <c r="G239" s="87">
        <v>42608</v>
      </c>
      <c r="H239" s="87">
        <v>44434</v>
      </c>
      <c r="I239" s="86" t="s">
        <v>185</v>
      </c>
      <c r="J239" s="43" t="s">
        <v>71</v>
      </c>
      <c r="K239" s="43" t="s">
        <v>72</v>
      </c>
      <c r="L239" s="89">
        <v>24</v>
      </c>
      <c r="M239" s="43">
        <v>5.12</v>
      </c>
      <c r="N239" s="75">
        <v>17697</v>
      </c>
      <c r="O239" s="76">
        <f t="shared" si="245"/>
        <v>90608.639999999999</v>
      </c>
      <c r="P239" s="43">
        <v>0</v>
      </c>
      <c r="Q239" s="43"/>
      <c r="R239" s="43"/>
      <c r="S239" s="43">
        <v>1</v>
      </c>
      <c r="T239" s="43"/>
      <c r="U239" s="43"/>
      <c r="V239" s="70">
        <f t="shared" ref="V239:V240" si="293">SUM(P239+S239)</f>
        <v>1</v>
      </c>
      <c r="W239" s="70">
        <f t="shared" si="277"/>
        <v>0</v>
      </c>
      <c r="X239" s="70">
        <f t="shared" si="277"/>
        <v>0</v>
      </c>
      <c r="Y239" s="76">
        <f t="shared" si="254"/>
        <v>0</v>
      </c>
      <c r="Z239" s="76">
        <f t="shared" si="255"/>
        <v>0</v>
      </c>
      <c r="AA239" s="76">
        <f t="shared" si="256"/>
        <v>0</v>
      </c>
      <c r="AB239" s="76">
        <f t="shared" si="257"/>
        <v>5033.8133333333335</v>
      </c>
      <c r="AC239" s="76">
        <f t="shared" si="258"/>
        <v>0</v>
      </c>
      <c r="AD239" s="76">
        <f t="shared" si="259"/>
        <v>0</v>
      </c>
      <c r="AE239" s="76">
        <f t="shared" si="260"/>
        <v>5033.8133333333335</v>
      </c>
      <c r="AF239" s="76">
        <f t="shared" si="261"/>
        <v>1258.4533333333334</v>
      </c>
      <c r="AG239" s="76">
        <f t="shared" si="249"/>
        <v>629.22666666666669</v>
      </c>
      <c r="AH239" s="76">
        <f t="shared" si="275"/>
        <v>196.63333333333333</v>
      </c>
      <c r="AI239" s="76">
        <f t="shared" si="288"/>
        <v>7118.126666666667</v>
      </c>
      <c r="AJ239" s="100"/>
      <c r="AK239" s="100"/>
      <c r="AL239" s="100"/>
      <c r="AM239" s="99"/>
      <c r="AN239" s="78">
        <f t="shared" si="278"/>
        <v>0</v>
      </c>
      <c r="AO239" s="99"/>
      <c r="AP239" s="78">
        <f t="shared" si="279"/>
        <v>0</v>
      </c>
      <c r="AQ239" s="78">
        <f t="shared" si="286"/>
        <v>0</v>
      </c>
      <c r="AR239" s="78">
        <f t="shared" si="262"/>
        <v>0</v>
      </c>
      <c r="AS239" s="99"/>
      <c r="AT239" s="78">
        <f t="shared" si="280"/>
        <v>0</v>
      </c>
      <c r="AU239" s="99"/>
      <c r="AV239" s="78">
        <f t="shared" si="281"/>
        <v>0</v>
      </c>
      <c r="AW239" s="77">
        <f t="shared" si="290"/>
        <v>0</v>
      </c>
      <c r="AX239" s="78">
        <f t="shared" si="290"/>
        <v>0</v>
      </c>
      <c r="AY239" s="77">
        <f t="shared" si="291"/>
        <v>0</v>
      </c>
      <c r="AZ239" s="78">
        <f t="shared" si="291"/>
        <v>0</v>
      </c>
      <c r="BA239" s="100"/>
      <c r="BB239" s="177"/>
      <c r="BC239" s="177"/>
      <c r="BD239" s="177"/>
      <c r="BE239" s="78">
        <f t="shared" si="282"/>
        <v>0</v>
      </c>
      <c r="BF239" s="43"/>
      <c r="BG239" s="43"/>
      <c r="BH239" s="43"/>
      <c r="BI239" s="76">
        <f t="shared" si="273"/>
        <v>0</v>
      </c>
      <c r="BJ239" s="101"/>
      <c r="BK239" s="101">
        <f t="shared" si="292"/>
        <v>0</v>
      </c>
      <c r="BL239" s="101"/>
      <c r="BM239" s="101">
        <f t="shared" si="285"/>
        <v>0</v>
      </c>
      <c r="BN239" s="101"/>
      <c r="BO239" s="76"/>
      <c r="BP239" s="101"/>
      <c r="BQ239" s="101">
        <f t="shared" si="272"/>
        <v>0</v>
      </c>
      <c r="BR239" s="76">
        <f t="shared" si="283"/>
        <v>0</v>
      </c>
      <c r="BS239" s="76">
        <f t="shared" si="263"/>
        <v>5859.6733333333332</v>
      </c>
      <c r="BT239" s="76">
        <f t="shared" si="264"/>
        <v>0</v>
      </c>
      <c r="BU239" s="76">
        <f t="shared" si="265"/>
        <v>1258.4533333333334</v>
      </c>
      <c r="BV239" s="76">
        <f t="shared" si="266"/>
        <v>7118.126666666667</v>
      </c>
      <c r="BW239" s="173">
        <f t="shared" si="267"/>
        <v>85417.52</v>
      </c>
    </row>
    <row r="240" spans="1:76" s="2" customFormat="1" ht="14.25" customHeight="1" x14ac:dyDescent="0.3">
      <c r="A240" s="243">
        <v>41</v>
      </c>
      <c r="B240" s="48" t="s">
        <v>173</v>
      </c>
      <c r="C240" s="48" t="s">
        <v>423</v>
      </c>
      <c r="D240" s="43" t="s">
        <v>61</v>
      </c>
      <c r="E240" s="108" t="s">
        <v>307</v>
      </c>
      <c r="F240" s="86">
        <v>53</v>
      </c>
      <c r="G240" s="87">
        <v>42608</v>
      </c>
      <c r="H240" s="87">
        <v>44434</v>
      </c>
      <c r="I240" s="86" t="s">
        <v>185</v>
      </c>
      <c r="J240" s="43" t="s">
        <v>71</v>
      </c>
      <c r="K240" s="43" t="s">
        <v>72</v>
      </c>
      <c r="L240" s="89">
        <v>24</v>
      </c>
      <c r="M240" s="43">
        <v>5.12</v>
      </c>
      <c r="N240" s="75">
        <v>17697</v>
      </c>
      <c r="O240" s="76">
        <f t="shared" si="245"/>
        <v>90608.639999999999</v>
      </c>
      <c r="P240" s="43">
        <v>0</v>
      </c>
      <c r="Q240" s="43"/>
      <c r="R240" s="43"/>
      <c r="S240" s="43">
        <v>2</v>
      </c>
      <c r="T240" s="43"/>
      <c r="U240" s="43"/>
      <c r="V240" s="70">
        <f t="shared" si="293"/>
        <v>2</v>
      </c>
      <c r="W240" s="70">
        <f t="shared" si="277"/>
        <v>0</v>
      </c>
      <c r="X240" s="70">
        <f t="shared" si="277"/>
        <v>0</v>
      </c>
      <c r="Y240" s="76">
        <f t="shared" si="254"/>
        <v>0</v>
      </c>
      <c r="Z240" s="76">
        <f t="shared" si="255"/>
        <v>0</v>
      </c>
      <c r="AA240" s="76">
        <f t="shared" si="256"/>
        <v>0</v>
      </c>
      <c r="AB240" s="76">
        <f t="shared" si="257"/>
        <v>10067.626666666667</v>
      </c>
      <c r="AC240" s="76">
        <f t="shared" si="258"/>
        <v>0</v>
      </c>
      <c r="AD240" s="76">
        <f t="shared" si="259"/>
        <v>0</v>
      </c>
      <c r="AE240" s="76">
        <f t="shared" si="260"/>
        <v>10067.626666666667</v>
      </c>
      <c r="AF240" s="76">
        <f t="shared" si="261"/>
        <v>2516.9066666666668</v>
      </c>
      <c r="AG240" s="76">
        <f t="shared" si="249"/>
        <v>1258.4533333333334</v>
      </c>
      <c r="AH240" s="76">
        <f t="shared" si="275"/>
        <v>393.26666666666665</v>
      </c>
      <c r="AI240" s="76">
        <f t="shared" si="288"/>
        <v>14236.253333333334</v>
      </c>
      <c r="AJ240" s="100"/>
      <c r="AK240" s="100"/>
      <c r="AL240" s="100"/>
      <c r="AM240" s="99"/>
      <c r="AN240" s="78">
        <f t="shared" si="278"/>
        <v>0</v>
      </c>
      <c r="AO240" s="99"/>
      <c r="AP240" s="78">
        <f t="shared" si="279"/>
        <v>0</v>
      </c>
      <c r="AQ240" s="78">
        <f t="shared" si="286"/>
        <v>0</v>
      </c>
      <c r="AR240" s="78">
        <f t="shared" si="262"/>
        <v>0</v>
      </c>
      <c r="AS240" s="99"/>
      <c r="AT240" s="78">
        <f t="shared" si="280"/>
        <v>0</v>
      </c>
      <c r="AU240" s="99"/>
      <c r="AV240" s="78">
        <f t="shared" si="281"/>
        <v>0</v>
      </c>
      <c r="AW240" s="77">
        <f t="shared" si="290"/>
        <v>0</v>
      </c>
      <c r="AX240" s="78">
        <f t="shared" si="290"/>
        <v>0</v>
      </c>
      <c r="AY240" s="77">
        <f t="shared" si="291"/>
        <v>0</v>
      </c>
      <c r="AZ240" s="78">
        <f t="shared" si="291"/>
        <v>0</v>
      </c>
      <c r="BA240" s="100"/>
      <c r="BB240" s="177"/>
      <c r="BC240" s="177"/>
      <c r="BD240" s="177"/>
      <c r="BE240" s="78">
        <f t="shared" si="282"/>
        <v>0</v>
      </c>
      <c r="BF240" s="43"/>
      <c r="BG240" s="43"/>
      <c r="BH240" s="43"/>
      <c r="BI240" s="76">
        <f t="shared" si="273"/>
        <v>0</v>
      </c>
      <c r="BJ240" s="101"/>
      <c r="BK240" s="101">
        <f t="shared" si="292"/>
        <v>0</v>
      </c>
      <c r="BL240" s="101"/>
      <c r="BM240" s="101">
        <f t="shared" si="285"/>
        <v>0</v>
      </c>
      <c r="BN240" s="101"/>
      <c r="BO240" s="76"/>
      <c r="BP240" s="101"/>
      <c r="BQ240" s="101">
        <f t="shared" si="272"/>
        <v>0</v>
      </c>
      <c r="BR240" s="76">
        <f t="shared" si="283"/>
        <v>0</v>
      </c>
      <c r="BS240" s="76">
        <f t="shared" si="263"/>
        <v>11719.346666666666</v>
      </c>
      <c r="BT240" s="76">
        <f t="shared" si="264"/>
        <v>0</v>
      </c>
      <c r="BU240" s="76">
        <f t="shared" si="265"/>
        <v>2516.9066666666668</v>
      </c>
      <c r="BV240" s="76">
        <f t="shared" si="266"/>
        <v>14236.253333333334</v>
      </c>
      <c r="BW240" s="173">
        <f t="shared" si="267"/>
        <v>170835.04</v>
      </c>
    </row>
    <row r="241" spans="1:77" s="2" customFormat="1" ht="14.25" customHeight="1" x14ac:dyDescent="0.3">
      <c r="A241" s="242">
        <v>42</v>
      </c>
      <c r="B241" s="48" t="s">
        <v>173</v>
      </c>
      <c r="C241" s="48" t="s">
        <v>231</v>
      </c>
      <c r="D241" s="43" t="s">
        <v>61</v>
      </c>
      <c r="E241" s="108" t="s">
        <v>307</v>
      </c>
      <c r="F241" s="86">
        <v>53</v>
      </c>
      <c r="G241" s="87">
        <v>42608</v>
      </c>
      <c r="H241" s="87">
        <v>44434</v>
      </c>
      <c r="I241" s="86" t="s">
        <v>185</v>
      </c>
      <c r="J241" s="43" t="s">
        <v>71</v>
      </c>
      <c r="K241" s="43" t="s">
        <v>72</v>
      </c>
      <c r="L241" s="89">
        <v>24</v>
      </c>
      <c r="M241" s="43">
        <v>5.12</v>
      </c>
      <c r="N241" s="75">
        <v>17697</v>
      </c>
      <c r="O241" s="76">
        <f>N241*M241</f>
        <v>90608.639999999999</v>
      </c>
      <c r="P241" s="43">
        <v>0</v>
      </c>
      <c r="Q241" s="43"/>
      <c r="R241" s="43"/>
      <c r="S241" s="43">
        <v>1</v>
      </c>
      <c r="T241" s="43"/>
      <c r="U241" s="43"/>
      <c r="V241" s="70">
        <f t="shared" ref="V241:X243" si="294">SUM(P241+S241)</f>
        <v>1</v>
      </c>
      <c r="W241" s="70">
        <f t="shared" si="294"/>
        <v>0</v>
      </c>
      <c r="X241" s="70">
        <f t="shared" si="294"/>
        <v>0</v>
      </c>
      <c r="Y241" s="76">
        <f>SUM(O241/18*P241)</f>
        <v>0</v>
      </c>
      <c r="Z241" s="76">
        <f>SUM(O241/18*Q241)</f>
        <v>0</v>
      </c>
      <c r="AA241" s="76">
        <f>SUM(O241/18*R241)</f>
        <v>0</v>
      </c>
      <c r="AB241" s="76">
        <f>SUM(O241/18*S241)</f>
        <v>5033.8133333333335</v>
      </c>
      <c r="AC241" s="76">
        <f>SUM(O241/18*T241)</f>
        <v>0</v>
      </c>
      <c r="AD241" s="76">
        <f>SUM(O241/18*U241)</f>
        <v>0</v>
      </c>
      <c r="AE241" s="76">
        <f>SUM(Y241:AD241)</f>
        <v>5033.8133333333335</v>
      </c>
      <c r="AF241" s="76">
        <f>AE241*25%</f>
        <v>1258.4533333333334</v>
      </c>
      <c r="AG241" s="76">
        <f>(AE241+AF241)*10%</f>
        <v>629.22666666666669</v>
      </c>
      <c r="AH241" s="76">
        <f>SUM(N241/18*S241+N241/18*T241+N241/18*U241)*20%</f>
        <v>196.63333333333333</v>
      </c>
      <c r="AI241" s="76">
        <f>AH241+AG241+AF241+AE241</f>
        <v>7118.126666666667</v>
      </c>
      <c r="AJ241" s="100"/>
      <c r="AK241" s="100"/>
      <c r="AL241" s="100"/>
      <c r="AM241" s="99"/>
      <c r="AN241" s="78">
        <f>N241/18*AM241*40%</f>
        <v>0</v>
      </c>
      <c r="AO241" s="99"/>
      <c r="AP241" s="78">
        <f>N241/18*AO241*50%</f>
        <v>0</v>
      </c>
      <c r="AQ241" s="78">
        <f t="shared" ref="AQ241:AR243" si="295">AM241+AO241</f>
        <v>0</v>
      </c>
      <c r="AR241" s="78">
        <f t="shared" si="295"/>
        <v>0</v>
      </c>
      <c r="AS241" s="99"/>
      <c r="AT241" s="78">
        <f>N241/18*AS241*50%</f>
        <v>0</v>
      </c>
      <c r="AU241" s="99"/>
      <c r="AV241" s="78">
        <f>N241/18*AU241*40%</f>
        <v>0</v>
      </c>
      <c r="AW241" s="77">
        <f t="shared" ref="AW241:AX243" si="296">AS241+AU241</f>
        <v>0</v>
      </c>
      <c r="AX241" s="78">
        <f t="shared" si="296"/>
        <v>0</v>
      </c>
      <c r="AY241" s="77">
        <f t="shared" ref="AY241:AZ243" si="297">AQ241+AW241</f>
        <v>0</v>
      </c>
      <c r="AZ241" s="78">
        <f t="shared" si="297"/>
        <v>0</v>
      </c>
      <c r="BA241" s="100"/>
      <c r="BB241" s="177"/>
      <c r="BC241" s="177"/>
      <c r="BD241" s="177"/>
      <c r="BE241" s="78">
        <f>SUM(N241*BB241)*50%+(N241*BC241)*60%+(N241*BD241)*60%</f>
        <v>0</v>
      </c>
      <c r="BF241" s="43"/>
      <c r="BG241" s="43"/>
      <c r="BH241" s="43"/>
      <c r="BI241" s="76">
        <f>SUM(N241*BF241*20%)+(N241*BG241)*30%</f>
        <v>0</v>
      </c>
      <c r="BJ241" s="101"/>
      <c r="BK241" s="101">
        <f>(O241/18*BJ241)*30%</f>
        <v>0</v>
      </c>
      <c r="BL241" s="101"/>
      <c r="BM241" s="101">
        <f>(O241/18*BL241)*30%</f>
        <v>0</v>
      </c>
      <c r="BN241" s="101"/>
      <c r="BO241" s="76"/>
      <c r="BP241" s="101"/>
      <c r="BQ241" s="101">
        <f>7079/18*BP241</f>
        <v>0</v>
      </c>
      <c r="BR241" s="76">
        <f>AJ241+AK241+AL241+AZ241+BE241+BI241+BK241+BM241+BO241+BQ241</f>
        <v>0</v>
      </c>
      <c r="BS241" s="76">
        <f>AE241+AG241+AH241+AJ241+AK241+AL241+BI241+BQ241</f>
        <v>5859.6733333333332</v>
      </c>
      <c r="BT241" s="76">
        <f>AZ241+BE241+BK241+BM241</f>
        <v>0</v>
      </c>
      <c r="BU241" s="76">
        <f>AF241+BO241</f>
        <v>1258.4533333333334</v>
      </c>
      <c r="BV241" s="76">
        <f>SUM(AI241+BR241)</f>
        <v>7118.126666666667</v>
      </c>
      <c r="BW241" s="173">
        <f>BV241*12</f>
        <v>85417.52</v>
      </c>
    </row>
    <row r="242" spans="1:77" s="11" customFormat="1" ht="14.25" customHeight="1" x14ac:dyDescent="0.3">
      <c r="A242" s="243">
        <v>11</v>
      </c>
      <c r="B242" s="48" t="s">
        <v>491</v>
      </c>
      <c r="C242" s="48" t="s">
        <v>479</v>
      </c>
      <c r="D242" s="70" t="s">
        <v>61</v>
      </c>
      <c r="E242" s="71" t="s">
        <v>162</v>
      </c>
      <c r="F242" s="86">
        <v>78</v>
      </c>
      <c r="G242" s="87">
        <v>43335</v>
      </c>
      <c r="H242" s="87">
        <v>45161</v>
      </c>
      <c r="I242" s="86" t="s">
        <v>182</v>
      </c>
      <c r="J242" s="70" t="s">
        <v>58</v>
      </c>
      <c r="K242" s="70" t="s">
        <v>64</v>
      </c>
      <c r="L242" s="74">
        <v>27.11</v>
      </c>
      <c r="M242" s="70">
        <v>5.41</v>
      </c>
      <c r="N242" s="75">
        <v>17697</v>
      </c>
      <c r="O242" s="76">
        <v>95740.77</v>
      </c>
      <c r="P242" s="70">
        <v>0</v>
      </c>
      <c r="Q242" s="70"/>
      <c r="R242" s="70"/>
      <c r="S242" s="70"/>
      <c r="T242" s="70">
        <v>5</v>
      </c>
      <c r="U242" s="70"/>
      <c r="V242" s="70">
        <f t="shared" si="294"/>
        <v>0</v>
      </c>
      <c r="W242" s="70">
        <f t="shared" si="294"/>
        <v>5</v>
      </c>
      <c r="X242" s="70">
        <f t="shared" si="294"/>
        <v>0</v>
      </c>
      <c r="Y242" s="76">
        <f t="shared" ref="Y242" si="298">SUM(O242/18*P242)</f>
        <v>0</v>
      </c>
      <c r="Z242" s="76">
        <f t="shared" ref="Z242" si="299">SUM(O242/18*Q242)</f>
        <v>0</v>
      </c>
      <c r="AA242" s="76">
        <f t="shared" ref="AA242" si="300">SUM(O242/18*R242)</f>
        <v>0</v>
      </c>
      <c r="AB242" s="76">
        <f t="shared" ref="AB242" si="301">SUM(O242/18*S242)</f>
        <v>0</v>
      </c>
      <c r="AC242" s="76">
        <f t="shared" ref="AC242" si="302">SUM(O242/18*T242)</f>
        <v>26594.658333333336</v>
      </c>
      <c r="AD242" s="76">
        <f t="shared" ref="AD242" si="303">SUM(O242/18*U242)</f>
        <v>0</v>
      </c>
      <c r="AE242" s="76">
        <f>SUM(Y242:AD242)</f>
        <v>26594.658333333336</v>
      </c>
      <c r="AF242" s="76">
        <f>AE242*25%</f>
        <v>6648.6645833333341</v>
      </c>
      <c r="AG242" s="101"/>
      <c r="AH242" s="76">
        <f>SUM(N242/18*S242+N242/18*T242+N242/18*U242)*20%</f>
        <v>983.16666666666663</v>
      </c>
      <c r="AI242" s="76">
        <f>AH242+AG242+AF242+AE242</f>
        <v>34226.489583333336</v>
      </c>
      <c r="AJ242" s="100"/>
      <c r="AK242" s="82"/>
      <c r="AL242" s="82"/>
      <c r="AM242" s="83"/>
      <c r="AN242" s="78">
        <f>N242/18*AM242*40%</f>
        <v>0</v>
      </c>
      <c r="AO242" s="83">
        <v>0</v>
      </c>
      <c r="AP242" s="78">
        <f>N242/18*AO242*50%</f>
        <v>0</v>
      </c>
      <c r="AQ242" s="78">
        <f t="shared" si="295"/>
        <v>0</v>
      </c>
      <c r="AR242" s="78">
        <f t="shared" si="295"/>
        <v>0</v>
      </c>
      <c r="AS242" s="83"/>
      <c r="AT242" s="78">
        <f>N242/18*AS242*50%</f>
        <v>0</v>
      </c>
      <c r="AU242" s="78"/>
      <c r="AV242" s="78">
        <f>N242/18*AU242*40%</f>
        <v>0</v>
      </c>
      <c r="AW242" s="77">
        <f t="shared" si="296"/>
        <v>0</v>
      </c>
      <c r="AX242" s="78">
        <f t="shared" si="296"/>
        <v>0</v>
      </c>
      <c r="AY242" s="77">
        <f t="shared" si="297"/>
        <v>0</v>
      </c>
      <c r="AZ242" s="78">
        <f t="shared" si="297"/>
        <v>0</v>
      </c>
      <c r="BA242" s="84"/>
      <c r="BB242" s="84"/>
      <c r="BC242" s="84"/>
      <c r="BD242" s="84"/>
      <c r="BE242" s="78">
        <f>SUM(N242*BB242)*50%+(N242*BC242)*60%+(N242*BD242)*60%</f>
        <v>0</v>
      </c>
      <c r="BF242" s="70"/>
      <c r="BG242" s="70"/>
      <c r="BH242" s="70"/>
      <c r="BI242" s="76">
        <f t="shared" ref="BI242" si="304">SUM(N242*BF242*20%)+(N242*BG242)*30%</f>
        <v>0</v>
      </c>
      <c r="BJ242" s="76"/>
      <c r="BK242" s="76">
        <f t="shared" ref="BK242:BK243" si="305">(O242/18*BJ242)*1.25*30%</f>
        <v>0</v>
      </c>
      <c r="BL242" s="76"/>
      <c r="BM242" s="76">
        <f>(O242/18*BL242)*30%</f>
        <v>0</v>
      </c>
      <c r="BN242" s="101">
        <f t="shared" si="276"/>
        <v>5</v>
      </c>
      <c r="BO242" s="76">
        <f>(AE242+AF242)*40%</f>
        <v>13297.32916666667</v>
      </c>
      <c r="BP242" s="76"/>
      <c r="BQ242" s="101">
        <f>7079/18*BP242</f>
        <v>0</v>
      </c>
      <c r="BR242" s="76">
        <f>AJ242+AK242+AL242+AZ242+BE242+BI242+BK242+BM242+BO242+BQ242</f>
        <v>13297.32916666667</v>
      </c>
      <c r="BS242" s="76">
        <f>AE242+AG242+AH242+AJ242+AK242+AL242+BI242+BQ242</f>
        <v>27577.825000000004</v>
      </c>
      <c r="BT242" s="76">
        <f>AZ242+BE242+BK242+BM242</f>
        <v>0</v>
      </c>
      <c r="BU242" s="76">
        <f>AF242+BO242</f>
        <v>19945.993750000005</v>
      </c>
      <c r="BV242" s="76">
        <f>SUM(AI242+BR242)</f>
        <v>47523.818750000006</v>
      </c>
      <c r="BW242" s="173">
        <f>BV242*12</f>
        <v>570285.82500000007</v>
      </c>
      <c r="BX242" s="11" t="s">
        <v>266</v>
      </c>
      <c r="BY242" s="12"/>
    </row>
    <row r="243" spans="1:77" s="11" customFormat="1" ht="14.25" customHeight="1" x14ac:dyDescent="0.3">
      <c r="A243" s="242">
        <v>12</v>
      </c>
      <c r="B243" s="48" t="s">
        <v>491</v>
      </c>
      <c r="C243" s="48" t="s">
        <v>129</v>
      </c>
      <c r="D243" s="70" t="s">
        <v>61</v>
      </c>
      <c r="E243" s="71" t="s">
        <v>162</v>
      </c>
      <c r="F243" s="86">
        <v>78</v>
      </c>
      <c r="G243" s="87">
        <v>43335</v>
      </c>
      <c r="H243" s="87">
        <v>45161</v>
      </c>
      <c r="I243" s="86" t="s">
        <v>182</v>
      </c>
      <c r="J243" s="70" t="s">
        <v>58</v>
      </c>
      <c r="K243" s="70" t="s">
        <v>64</v>
      </c>
      <c r="L243" s="74">
        <v>27.11</v>
      </c>
      <c r="M243" s="70">
        <v>5.41</v>
      </c>
      <c r="N243" s="75">
        <v>17697</v>
      </c>
      <c r="O243" s="76">
        <v>95740.77</v>
      </c>
      <c r="P243" s="70">
        <v>0</v>
      </c>
      <c r="Q243" s="70"/>
      <c r="R243" s="70"/>
      <c r="S243" s="70"/>
      <c r="T243" s="70">
        <v>1</v>
      </c>
      <c r="U243" s="70"/>
      <c r="V243" s="70">
        <f t="shared" si="294"/>
        <v>0</v>
      </c>
      <c r="W243" s="70">
        <f t="shared" si="294"/>
        <v>1</v>
      </c>
      <c r="X243" s="70">
        <f t="shared" si="294"/>
        <v>0</v>
      </c>
      <c r="Y243" s="76">
        <f t="shared" ref="Y243" si="306">SUM(O243/18*P243)</f>
        <v>0</v>
      </c>
      <c r="Z243" s="76">
        <f t="shared" ref="Z243" si="307">SUM(O243/18*Q243)</f>
        <v>0</v>
      </c>
      <c r="AA243" s="76">
        <f t="shared" ref="AA243" si="308">SUM(O243/18*R243)</f>
        <v>0</v>
      </c>
      <c r="AB243" s="76">
        <f t="shared" ref="AB243" si="309">SUM(O243/18*S243)</f>
        <v>0</v>
      </c>
      <c r="AC243" s="76">
        <f t="shared" ref="AC243" si="310">SUM(O243/18*T243)</f>
        <v>5318.9316666666673</v>
      </c>
      <c r="AD243" s="76">
        <f t="shared" ref="AD243" si="311">SUM(O243/18*U243)</f>
        <v>0</v>
      </c>
      <c r="AE243" s="76">
        <f>SUM(Y243:AD243)</f>
        <v>5318.9316666666673</v>
      </c>
      <c r="AF243" s="76">
        <f>AE243*25%</f>
        <v>1329.7329166666668</v>
      </c>
      <c r="AG243" s="101"/>
      <c r="AH243" s="76">
        <f>SUM(N243/18*S243+N243/18*T243+N243/18*U243)*20%</f>
        <v>196.63333333333333</v>
      </c>
      <c r="AI243" s="76">
        <f>AH243+AG243+AF243+AE243</f>
        <v>6845.2979166666673</v>
      </c>
      <c r="AJ243" s="100"/>
      <c r="AK243" s="82"/>
      <c r="AL243" s="82"/>
      <c r="AM243" s="83"/>
      <c r="AN243" s="78">
        <f>N243/18*AM243*40%</f>
        <v>0</v>
      </c>
      <c r="AO243" s="83">
        <v>0</v>
      </c>
      <c r="AP243" s="78">
        <f>N243/18*AO243*50%</f>
        <v>0</v>
      </c>
      <c r="AQ243" s="78">
        <f t="shared" si="295"/>
        <v>0</v>
      </c>
      <c r="AR243" s="78">
        <f t="shared" si="295"/>
        <v>0</v>
      </c>
      <c r="AS243" s="83"/>
      <c r="AT243" s="78">
        <f>N243/18*AS243*50%</f>
        <v>0</v>
      </c>
      <c r="AU243" s="78"/>
      <c r="AV243" s="78">
        <f>N243/18*AU243*40%</f>
        <v>0</v>
      </c>
      <c r="AW243" s="77">
        <f t="shared" si="296"/>
        <v>0</v>
      </c>
      <c r="AX243" s="78">
        <f t="shared" si="296"/>
        <v>0</v>
      </c>
      <c r="AY243" s="77">
        <f t="shared" si="297"/>
        <v>0</v>
      </c>
      <c r="AZ243" s="78">
        <f t="shared" si="297"/>
        <v>0</v>
      </c>
      <c r="BA243" s="84"/>
      <c r="BB243" s="84"/>
      <c r="BC243" s="84"/>
      <c r="BD243" s="84"/>
      <c r="BE243" s="78">
        <f>SUM(N243*BB243)*50%+(N243*BC243)*60%+(N243*BD243)*60%</f>
        <v>0</v>
      </c>
      <c r="BF243" s="70"/>
      <c r="BG243" s="70"/>
      <c r="BH243" s="70"/>
      <c r="BI243" s="76">
        <f t="shared" ref="BI243" si="312">SUM(N243*BF243*20%)+(N243*BG243)*30%</f>
        <v>0</v>
      </c>
      <c r="BJ243" s="76"/>
      <c r="BK243" s="76">
        <f t="shared" si="305"/>
        <v>0</v>
      </c>
      <c r="BL243" s="76"/>
      <c r="BM243" s="76">
        <f>(O243/18*BL243)*30%</f>
        <v>0</v>
      </c>
      <c r="BN243" s="101">
        <f t="shared" si="276"/>
        <v>1</v>
      </c>
      <c r="BO243" s="76">
        <f>(AE243+AF243)*40%</f>
        <v>2659.4658333333336</v>
      </c>
      <c r="BP243" s="76"/>
      <c r="BQ243" s="101">
        <f>7079/18*BP243</f>
        <v>0</v>
      </c>
      <c r="BR243" s="76">
        <f>AJ243+AK243+AL243+AZ243+BE243+BI243+BK243+BM243+BO243+BQ243</f>
        <v>2659.4658333333336</v>
      </c>
      <c r="BS243" s="76">
        <f>AE243+AG243+AH243+AJ243+AK243+AL243+BI243+BQ243</f>
        <v>5515.5650000000005</v>
      </c>
      <c r="BT243" s="76">
        <f>AZ243+BE243+BK243+BM243</f>
        <v>0</v>
      </c>
      <c r="BU243" s="76">
        <f>AF243+BO243</f>
        <v>3989.1987500000005</v>
      </c>
      <c r="BV243" s="76">
        <f>SUM(AI243+BR243)</f>
        <v>9504.7637500000019</v>
      </c>
      <c r="BW243" s="173">
        <f>BV243*12</f>
        <v>114057.16500000002</v>
      </c>
      <c r="BX243" s="11" t="s">
        <v>266</v>
      </c>
      <c r="BY243" s="12"/>
    </row>
    <row r="244" spans="1:77" s="1" customFormat="1" ht="20.25" customHeight="1" x14ac:dyDescent="0.3">
      <c r="A244" s="230"/>
      <c r="B244" s="115" t="s">
        <v>139</v>
      </c>
      <c r="C244" s="113"/>
      <c r="D244" s="113"/>
      <c r="E244" s="93"/>
      <c r="F244" s="115"/>
      <c r="G244" s="116"/>
      <c r="H244" s="116"/>
      <c r="I244" s="115"/>
      <c r="J244" s="114"/>
      <c r="K244" s="113"/>
      <c r="L244" s="113"/>
      <c r="M244" s="113"/>
      <c r="N244" s="114"/>
      <c r="O244" s="120">
        <f t="shared" ref="O244:AT244" si="313">O97+O98+O143+O172+O193+O153+O201</f>
        <v>18030057.539999999</v>
      </c>
      <c r="P244" s="120">
        <f t="shared" si="313"/>
        <v>180</v>
      </c>
      <c r="Q244" s="120">
        <f t="shared" si="313"/>
        <v>244</v>
      </c>
      <c r="R244" s="120">
        <f t="shared" si="313"/>
        <v>156</v>
      </c>
      <c r="S244" s="120">
        <f t="shared" si="313"/>
        <v>251</v>
      </c>
      <c r="T244" s="120">
        <f t="shared" si="313"/>
        <v>445</v>
      </c>
      <c r="U244" s="120">
        <f t="shared" si="313"/>
        <v>0</v>
      </c>
      <c r="V244" s="120">
        <f t="shared" si="313"/>
        <v>431</v>
      </c>
      <c r="W244" s="120">
        <f t="shared" si="313"/>
        <v>689</v>
      </c>
      <c r="X244" s="120">
        <f t="shared" si="313"/>
        <v>156</v>
      </c>
      <c r="Y244" s="120">
        <f t="shared" si="313"/>
        <v>786267.87833333341</v>
      </c>
      <c r="Z244" s="120">
        <f t="shared" si="313"/>
        <v>1191774.9699999997</v>
      </c>
      <c r="AA244" s="120">
        <f t="shared" si="313"/>
        <v>731593.98</v>
      </c>
      <c r="AB244" s="120">
        <f t="shared" si="313"/>
        <v>1210750.0866666664</v>
      </c>
      <c r="AC244" s="120">
        <f t="shared" si="313"/>
        <v>2074127.7266666673</v>
      </c>
      <c r="AD244" s="120">
        <f t="shared" si="313"/>
        <v>0</v>
      </c>
      <c r="AE244" s="120">
        <f t="shared" si="313"/>
        <v>5994514.6416666685</v>
      </c>
      <c r="AF244" s="120">
        <f t="shared" si="313"/>
        <v>1498628.6604166671</v>
      </c>
      <c r="AG244" s="120">
        <f t="shared" si="313"/>
        <v>665140.51604166685</v>
      </c>
      <c r="AH244" s="120">
        <f t="shared" si="313"/>
        <v>136856.80000000002</v>
      </c>
      <c r="AI244" s="120">
        <f t="shared" si="313"/>
        <v>8295140.618125</v>
      </c>
      <c r="AJ244" s="120">
        <f t="shared" si="313"/>
        <v>0</v>
      </c>
      <c r="AK244" s="120">
        <f t="shared" si="313"/>
        <v>0</v>
      </c>
      <c r="AL244" s="120">
        <f t="shared" si="313"/>
        <v>0</v>
      </c>
      <c r="AM244" s="120">
        <f t="shared" si="313"/>
        <v>186</v>
      </c>
      <c r="AN244" s="120">
        <f t="shared" si="313"/>
        <v>73147.599999999991</v>
      </c>
      <c r="AO244" s="120">
        <f t="shared" si="313"/>
        <v>32</v>
      </c>
      <c r="AP244" s="120">
        <f t="shared" si="313"/>
        <v>15730.666666666666</v>
      </c>
      <c r="AQ244" s="120">
        <f t="shared" si="313"/>
        <v>203</v>
      </c>
      <c r="AR244" s="120">
        <f t="shared" si="313"/>
        <v>88878.266666666663</v>
      </c>
      <c r="AS244" s="120">
        <f t="shared" si="313"/>
        <v>168.5</v>
      </c>
      <c r="AT244" s="120">
        <f t="shared" si="313"/>
        <v>82831.791666666672</v>
      </c>
      <c r="AU244" s="120">
        <f t="shared" ref="AU244:BW244" si="314">AU97+AU98+AU143+AU172+AU193+AU153+AU201</f>
        <v>190</v>
      </c>
      <c r="AV244" s="120">
        <f t="shared" si="314"/>
        <v>74720.666666666657</v>
      </c>
      <c r="AW244" s="120">
        <f t="shared" si="314"/>
        <v>358.5</v>
      </c>
      <c r="AX244" s="120">
        <f t="shared" si="314"/>
        <v>157552.45833333334</v>
      </c>
      <c r="AY244" s="120">
        <f t="shared" si="314"/>
        <v>561.5</v>
      </c>
      <c r="AZ244" s="120">
        <f t="shared" si="314"/>
        <v>246430.72500000001</v>
      </c>
      <c r="BA244" s="120">
        <f t="shared" si="314"/>
        <v>0</v>
      </c>
      <c r="BB244" s="120">
        <f t="shared" si="314"/>
        <v>11.5</v>
      </c>
      <c r="BC244" s="120">
        <f t="shared" si="314"/>
        <v>14.5</v>
      </c>
      <c r="BD244" s="120">
        <f t="shared" si="314"/>
        <v>2</v>
      </c>
      <c r="BE244" s="120">
        <f t="shared" si="314"/>
        <v>276958.0500000001</v>
      </c>
      <c r="BF244" s="120">
        <f t="shared" si="314"/>
        <v>1</v>
      </c>
      <c r="BG244" s="120">
        <f t="shared" si="314"/>
        <v>0</v>
      </c>
      <c r="BH244" s="120">
        <f t="shared" si="314"/>
        <v>0</v>
      </c>
      <c r="BI244" s="120">
        <f t="shared" si="314"/>
        <v>3539.4</v>
      </c>
      <c r="BJ244" s="120">
        <f t="shared" si="314"/>
        <v>1142</v>
      </c>
      <c r="BK244" s="120">
        <f t="shared" si="314"/>
        <v>2021045.3293749997</v>
      </c>
      <c r="BL244" s="120">
        <f t="shared" si="314"/>
        <v>0</v>
      </c>
      <c r="BM244" s="120">
        <f t="shared" si="314"/>
        <v>141576</v>
      </c>
      <c r="BN244" s="120">
        <f t="shared" si="314"/>
        <v>617.5</v>
      </c>
      <c r="BO244" s="120">
        <f t="shared" si="314"/>
        <v>1385105.4778125004</v>
      </c>
      <c r="BP244" s="120">
        <f t="shared" si="314"/>
        <v>92</v>
      </c>
      <c r="BQ244" s="120">
        <f t="shared" si="314"/>
        <v>36181.555555555547</v>
      </c>
      <c r="BR244" s="120">
        <f t="shared" si="314"/>
        <v>4110836.5377430548</v>
      </c>
      <c r="BS244" s="120">
        <f t="shared" si="314"/>
        <v>6836232.9132638881</v>
      </c>
      <c r="BT244" s="120">
        <f t="shared" si="314"/>
        <v>2686010.1043750001</v>
      </c>
      <c r="BU244" s="120">
        <f t="shared" si="314"/>
        <v>2883734.1382291662</v>
      </c>
      <c r="BV244" s="120">
        <f t="shared" si="314"/>
        <v>12405977.155868061</v>
      </c>
      <c r="BW244" s="120">
        <f t="shared" si="314"/>
        <v>148871725.8704167</v>
      </c>
      <c r="BX244" s="8"/>
    </row>
    <row r="245" spans="1:77" s="1" customFormat="1" ht="13.5" customHeight="1" x14ac:dyDescent="0.3">
      <c r="A245" s="13"/>
      <c r="B245" s="13"/>
      <c r="C245" s="13"/>
      <c r="D245" s="13"/>
      <c r="E245" s="138"/>
      <c r="F245" s="126"/>
      <c r="G245" s="126"/>
      <c r="H245" s="126"/>
      <c r="I245" s="126"/>
      <c r="J245" s="13"/>
      <c r="K245" s="13"/>
      <c r="L245" s="13"/>
      <c r="M245" s="13"/>
      <c r="N245" s="13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27"/>
      <c r="AO245" s="127"/>
      <c r="AP245" s="127"/>
      <c r="AQ245" s="127"/>
      <c r="AR245" s="127"/>
      <c r="AS245" s="127"/>
      <c r="AT245" s="127"/>
      <c r="AU245" s="127"/>
      <c r="AV245" s="127"/>
      <c r="AW245" s="127"/>
      <c r="AX245" s="127"/>
      <c r="AY245" s="127"/>
      <c r="AZ245" s="127"/>
      <c r="BA245" s="127"/>
      <c r="BB245" s="127"/>
      <c r="BC245" s="127"/>
      <c r="BD245" s="127"/>
      <c r="BE245" s="127"/>
      <c r="BF245" s="127"/>
      <c r="BG245" s="127"/>
      <c r="BH245" s="127"/>
      <c r="BI245" s="127"/>
      <c r="BJ245" s="127"/>
      <c r="BK245" s="127"/>
      <c r="BL245" s="127"/>
      <c r="BM245" s="127"/>
      <c r="BN245" s="127"/>
      <c r="BO245" s="127"/>
      <c r="BP245" s="127"/>
      <c r="BQ245" s="127"/>
      <c r="BR245" s="127"/>
      <c r="BS245" s="127"/>
      <c r="BT245" s="127"/>
      <c r="BU245" s="127"/>
      <c r="BV245" s="127"/>
      <c r="BW245" s="127"/>
    </row>
    <row r="246" spans="1:77" s="1" customFormat="1" ht="13.5" customHeight="1" x14ac:dyDescent="0.3">
      <c r="A246" s="13"/>
      <c r="B246" s="13" t="s">
        <v>238</v>
      </c>
      <c r="C246" s="13" t="s">
        <v>213</v>
      </c>
      <c r="D246" s="13"/>
      <c r="E246" s="138"/>
      <c r="F246" s="126"/>
      <c r="G246" s="126"/>
      <c r="H246" s="126"/>
      <c r="I246" s="126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 t="s">
        <v>367</v>
      </c>
      <c r="AD246" s="13"/>
      <c r="AE246" s="13"/>
      <c r="AF246" s="13"/>
      <c r="AG246" s="13"/>
      <c r="AH246" s="13"/>
      <c r="AI246" s="13" t="s">
        <v>368</v>
      </c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</row>
    <row r="247" spans="1:77" s="1" customFormat="1" ht="13.5" customHeight="1" x14ac:dyDescent="0.3">
      <c r="A247" s="13"/>
      <c r="B247" s="13" t="s">
        <v>239</v>
      </c>
      <c r="C247" s="13" t="s">
        <v>438</v>
      </c>
      <c r="D247" s="13"/>
      <c r="E247" s="138"/>
      <c r="F247" s="126"/>
      <c r="G247" s="126"/>
      <c r="H247" s="126"/>
      <c r="I247" s="126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</row>
    <row r="248" spans="1:77" s="1" customFormat="1" ht="13.5" customHeight="1" x14ac:dyDescent="0.3">
      <c r="A248" s="13"/>
      <c r="B248" s="13" t="s">
        <v>240</v>
      </c>
      <c r="C248" s="13" t="s">
        <v>212</v>
      </c>
      <c r="D248" s="13"/>
      <c r="E248" s="138"/>
      <c r="F248" s="126"/>
      <c r="G248" s="126"/>
      <c r="H248" s="126"/>
      <c r="I248" s="126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 t="s">
        <v>242</v>
      </c>
      <c r="AD248" s="13"/>
      <c r="AE248" s="13"/>
      <c r="AF248" s="13"/>
      <c r="AG248" s="13"/>
      <c r="AH248" s="13"/>
      <c r="AI248" s="13"/>
      <c r="AJ248" s="13" t="s">
        <v>241</v>
      </c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</row>
    <row r="249" spans="1:77" s="1" customFormat="1" ht="12.75" customHeight="1" x14ac:dyDescent="0.25">
      <c r="A249" s="5"/>
      <c r="B249" s="5"/>
      <c r="C249" s="5"/>
      <c r="D249" s="5"/>
      <c r="E249" s="5"/>
      <c r="F249" s="9"/>
      <c r="G249" s="9"/>
      <c r="H249" s="9"/>
      <c r="I249" s="9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2"/>
    </row>
  </sheetData>
  <autoFilter ref="A21:BZ244">
    <filterColumn colId="6" showButton="0"/>
    <filterColumn colId="15" showButton="0"/>
    <filterColumn colId="16" showButton="0"/>
    <filterColumn colId="18" showButton="0"/>
    <filterColumn colId="19" showButton="0"/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3" showButton="0"/>
    <filterColumn colId="54" showButton="0"/>
    <filterColumn colId="57" showButton="0"/>
    <filterColumn colId="58" showButton="0"/>
    <filterColumn colId="59" showButton="0"/>
  </autoFilter>
  <mergeCells count="64">
    <mergeCell ref="S21:U21"/>
    <mergeCell ref="V21:X21"/>
    <mergeCell ref="A18:A22"/>
    <mergeCell ref="B18:B22"/>
    <mergeCell ref="C18:C22"/>
    <mergeCell ref="D18:D22"/>
    <mergeCell ref="E18:E22"/>
    <mergeCell ref="F18:J19"/>
    <mergeCell ref="F20:F22"/>
    <mergeCell ref="G20:H21"/>
    <mergeCell ref="I20:I22"/>
    <mergeCell ref="J20:J22"/>
    <mergeCell ref="AJ21:AJ22"/>
    <mergeCell ref="Y18:AE19"/>
    <mergeCell ref="AF18:AF22"/>
    <mergeCell ref="AG18:AG22"/>
    <mergeCell ref="AH18:AH22"/>
    <mergeCell ref="AI18:AI22"/>
    <mergeCell ref="BK18:BK22"/>
    <mergeCell ref="AU20:AV20"/>
    <mergeCell ref="AW20:AX21"/>
    <mergeCell ref="AU21:AV21"/>
    <mergeCell ref="BA21:BA22"/>
    <mergeCell ref="AM18:AX18"/>
    <mergeCell ref="AY18:AZ21"/>
    <mergeCell ref="BA18:BE20"/>
    <mergeCell ref="BF18:BI21"/>
    <mergeCell ref="BJ18:BJ22"/>
    <mergeCell ref="BB21:BD21"/>
    <mergeCell ref="BE21:BE22"/>
    <mergeCell ref="AO21:AP21"/>
    <mergeCell ref="AS21:AT21"/>
    <mergeCell ref="BS18:BS22"/>
    <mergeCell ref="BU18:BU22"/>
    <mergeCell ref="BV18:BV22"/>
    <mergeCell ref="BW18:BW22"/>
    <mergeCell ref="AM19:AR19"/>
    <mergeCell ref="AS19:AX19"/>
    <mergeCell ref="AM20:AN20"/>
    <mergeCell ref="AO20:AP20"/>
    <mergeCell ref="AQ20:AR21"/>
    <mergeCell ref="AS20:AT20"/>
    <mergeCell ref="BL18:BL22"/>
    <mergeCell ref="BM18:BM22"/>
    <mergeCell ref="BO18:BO22"/>
    <mergeCell ref="BP18:BP22"/>
    <mergeCell ref="BQ18:BQ22"/>
    <mergeCell ref="BR18:BR22"/>
    <mergeCell ref="B98:D98"/>
    <mergeCell ref="AK21:AK22"/>
    <mergeCell ref="AL21:AL22"/>
    <mergeCell ref="AM21:AM22"/>
    <mergeCell ref="AN21:AN22"/>
    <mergeCell ref="K18:K22"/>
    <mergeCell ref="L18:L22"/>
    <mergeCell ref="M18:M22"/>
    <mergeCell ref="N18:N22"/>
    <mergeCell ref="O18:O22"/>
    <mergeCell ref="P18:X20"/>
    <mergeCell ref="P21:R21"/>
    <mergeCell ref="AJ18:AL19"/>
    <mergeCell ref="Y20:AA21"/>
    <mergeCell ref="AB20:AD21"/>
    <mergeCell ref="AE20:AE22"/>
  </mergeCells>
  <pageMargins left="0" right="0" top="0" bottom="0" header="0" footer="0"/>
  <pageSetup paperSize="9" scale="48" fitToWidth="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Z239"/>
  <sheetViews>
    <sheetView view="pageBreakPreview" zoomScaleSheetLayoutView="100" workbookViewId="0">
      <pane xSplit="6" ySplit="21" topLeftCell="BP157" activePane="bottomRight" state="frozen"/>
      <selection pane="topRight" activeCell="G1" sqref="G1"/>
      <selection pane="bottomLeft" activeCell="A19" sqref="A19"/>
      <selection pane="bottomRight" activeCell="BV150" sqref="BV150:BV155"/>
    </sheetView>
  </sheetViews>
  <sheetFormatPr defaultRowHeight="12.75" customHeight="1" x14ac:dyDescent="0.25"/>
  <cols>
    <col min="1" max="1" width="4.7109375" style="5" customWidth="1"/>
    <col min="2" max="2" width="44.85546875" style="5" customWidth="1"/>
    <col min="3" max="3" width="19" style="5" customWidth="1"/>
    <col min="4" max="4" width="8.42578125" style="5" customWidth="1"/>
    <col min="5" max="5" width="24.28515625" style="5" customWidth="1"/>
    <col min="6" max="6" width="6.5703125" style="9" customWidth="1"/>
    <col min="7" max="7" width="14.85546875" style="9" customWidth="1"/>
    <col min="8" max="8" width="13.85546875" style="9" customWidth="1"/>
    <col min="9" max="9" width="15.42578125" style="9" customWidth="1"/>
    <col min="10" max="10" width="5.42578125" style="5" customWidth="1"/>
    <col min="11" max="11" width="8" style="5" customWidth="1"/>
    <col min="12" max="12" width="8.42578125" style="5" customWidth="1"/>
    <col min="13" max="13" width="6.85546875" style="5" customWidth="1"/>
    <col min="14" max="14" width="8.42578125" style="5" customWidth="1"/>
    <col min="15" max="15" width="15.85546875" style="5" customWidth="1"/>
    <col min="16" max="16" width="10.140625" style="5" customWidth="1"/>
    <col min="17" max="17" width="8.42578125" style="5" customWidth="1"/>
    <col min="18" max="18" width="7.5703125" style="5" customWidth="1"/>
    <col min="19" max="19" width="6.85546875" style="5" customWidth="1"/>
    <col min="20" max="20" width="5.85546875" style="5" customWidth="1"/>
    <col min="21" max="21" width="6.42578125" style="5" customWidth="1"/>
    <col min="22" max="22" width="7.140625" style="5" customWidth="1"/>
    <col min="23" max="23" width="7.5703125" style="5" customWidth="1"/>
    <col min="24" max="24" width="9.42578125" style="5" customWidth="1"/>
    <col min="25" max="25" width="14.85546875" style="5" customWidth="1"/>
    <col min="26" max="26" width="14.5703125" style="5" customWidth="1"/>
    <col min="27" max="27" width="14" style="5" customWidth="1"/>
    <col min="28" max="28" width="13.140625" style="5" customWidth="1"/>
    <col min="29" max="29" width="15.140625" style="5" customWidth="1"/>
    <col min="30" max="30" width="8.5703125" style="5" customWidth="1"/>
    <col min="31" max="31" width="16.28515625" style="5" customWidth="1"/>
    <col min="32" max="32" width="12.42578125" style="5" customWidth="1"/>
    <col min="33" max="33" width="10.7109375" style="5" customWidth="1"/>
    <col min="34" max="34" width="10.140625" style="5" customWidth="1"/>
    <col min="35" max="35" width="14.28515625" style="5" customWidth="1"/>
    <col min="36" max="36" width="9.5703125" style="5" customWidth="1"/>
    <col min="37" max="37" width="9.42578125" style="5" customWidth="1"/>
    <col min="38" max="38" width="9" style="5" customWidth="1"/>
    <col min="39" max="39" width="6.85546875" style="5" customWidth="1"/>
    <col min="40" max="40" width="9.28515625" style="5" customWidth="1"/>
    <col min="41" max="41" width="5.28515625" style="5" customWidth="1"/>
    <col min="42" max="42" width="8.85546875" style="5" customWidth="1"/>
    <col min="43" max="43" width="6.42578125" style="5" customWidth="1"/>
    <col min="44" max="44" width="9" style="5" customWidth="1"/>
    <col min="45" max="45" width="7" style="5" customWidth="1"/>
    <col min="46" max="46" width="8.85546875" style="5" customWidth="1"/>
    <col min="47" max="47" width="6" style="5" customWidth="1"/>
    <col min="48" max="48" width="9" style="5" customWidth="1"/>
    <col min="49" max="49" width="6" style="5" customWidth="1"/>
    <col min="50" max="50" width="11.7109375" style="5" customWidth="1"/>
    <col min="51" max="51" width="6" style="5" customWidth="1"/>
    <col min="52" max="52" width="9.5703125" style="5" customWidth="1"/>
    <col min="53" max="53" width="6.42578125" style="5" customWidth="1"/>
    <col min="54" max="54" width="6.28515625" style="5" customWidth="1"/>
    <col min="55" max="55" width="8" style="5" customWidth="1"/>
    <col min="56" max="56" width="11" style="5" customWidth="1"/>
    <col min="57" max="57" width="11.140625" style="5" customWidth="1"/>
    <col min="58" max="60" width="3" style="5" customWidth="1"/>
    <col min="61" max="61" width="9.7109375" style="5" customWidth="1"/>
    <col min="62" max="62" width="7.5703125" style="5" customWidth="1"/>
    <col min="63" max="63" width="16.140625" style="5" customWidth="1"/>
    <col min="64" max="64" width="5.140625" style="5" customWidth="1"/>
    <col min="65" max="65" width="11" style="5" customWidth="1"/>
    <col min="66" max="66" width="4.85546875" style="5" customWidth="1"/>
    <col min="67" max="67" width="19.140625" style="5" customWidth="1"/>
    <col min="68" max="68" width="11.42578125" style="5" customWidth="1"/>
    <col min="69" max="69" width="17.42578125" style="5" customWidth="1"/>
    <col min="70" max="70" width="16.7109375" style="5" customWidth="1"/>
    <col min="71" max="72" width="17.7109375" style="5" customWidth="1"/>
    <col min="73" max="73" width="14.42578125" style="5" customWidth="1"/>
    <col min="74" max="74" width="15.5703125" style="5" customWidth="1"/>
    <col min="75" max="75" width="16.28515625" style="5" customWidth="1"/>
    <col min="76" max="76" width="9.140625" style="1"/>
  </cols>
  <sheetData>
    <row r="1" spans="1:75" ht="12.75" customHeight="1" x14ac:dyDescent="0.3">
      <c r="A1" s="14"/>
      <c r="B1" s="15" t="s">
        <v>0</v>
      </c>
      <c r="C1" s="14"/>
      <c r="D1" s="16"/>
      <c r="E1" s="17"/>
      <c r="F1" s="18"/>
      <c r="G1" s="18"/>
      <c r="H1" s="18"/>
      <c r="I1" s="18"/>
      <c r="J1" s="19"/>
      <c r="K1" s="16"/>
      <c r="L1" s="16"/>
      <c r="M1" s="20"/>
      <c r="N1" s="14"/>
      <c r="O1" s="14"/>
      <c r="P1" s="14"/>
      <c r="Q1" s="14"/>
      <c r="R1" s="19"/>
      <c r="S1" s="21"/>
      <c r="T1" s="22"/>
      <c r="U1" s="22"/>
      <c r="V1" s="22"/>
      <c r="W1" s="23"/>
      <c r="X1" s="24" t="s">
        <v>1</v>
      </c>
      <c r="Y1" s="22" t="s">
        <v>2</v>
      </c>
      <c r="Z1" s="22" t="s">
        <v>3</v>
      </c>
      <c r="AA1" s="22" t="s">
        <v>4</v>
      </c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25"/>
      <c r="BS1" s="19"/>
      <c r="BT1" s="19"/>
      <c r="BU1" s="19"/>
      <c r="BV1" s="19"/>
      <c r="BW1" s="19"/>
    </row>
    <row r="2" spans="1:75" ht="12.75" customHeight="1" x14ac:dyDescent="0.3">
      <c r="A2" s="14" t="s">
        <v>214</v>
      </c>
      <c r="B2" s="18"/>
      <c r="C2" s="18"/>
      <c r="D2" s="16"/>
      <c r="E2" s="17"/>
      <c r="F2" s="18"/>
      <c r="G2" s="18"/>
      <c r="H2" s="18"/>
      <c r="I2" s="18"/>
      <c r="J2" s="19"/>
      <c r="K2" s="16"/>
      <c r="L2" s="16"/>
      <c r="M2" s="26"/>
      <c r="N2" s="14"/>
      <c r="O2" s="21"/>
      <c r="P2" s="21"/>
      <c r="Q2" s="21"/>
      <c r="R2" s="21"/>
      <c r="S2" s="21"/>
      <c r="T2" s="27" t="s">
        <v>5</v>
      </c>
      <c r="U2" s="22"/>
      <c r="V2" s="22"/>
      <c r="W2" s="22"/>
      <c r="X2" s="28">
        <v>13</v>
      </c>
      <c r="Y2" s="29">
        <v>16</v>
      </c>
      <c r="Z2" s="30">
        <v>4</v>
      </c>
      <c r="AA2" s="29">
        <f>SUM(X2:Z2)</f>
        <v>33</v>
      </c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9"/>
      <c r="BS2" s="19"/>
      <c r="BT2" s="19"/>
      <c r="BU2" s="19"/>
      <c r="BV2" s="19"/>
      <c r="BW2" s="19"/>
    </row>
    <row r="3" spans="1:75" ht="12.75" customHeight="1" x14ac:dyDescent="0.3">
      <c r="A3" s="14"/>
      <c r="B3" s="14"/>
      <c r="C3" s="14"/>
      <c r="D3" s="16"/>
      <c r="E3" s="17"/>
      <c r="F3" s="18"/>
      <c r="G3" s="18"/>
      <c r="H3" s="18"/>
      <c r="I3" s="18"/>
      <c r="J3" s="19"/>
      <c r="K3" s="16"/>
      <c r="L3" s="31" t="s">
        <v>6</v>
      </c>
      <c r="M3" s="16"/>
      <c r="N3" s="14"/>
      <c r="O3" s="21"/>
      <c r="P3" s="21"/>
      <c r="Q3" s="21"/>
      <c r="R3" s="21"/>
      <c r="S3" s="21"/>
      <c r="T3" s="32" t="s">
        <v>7</v>
      </c>
      <c r="U3" s="19"/>
      <c r="V3" s="19"/>
      <c r="W3" s="19"/>
      <c r="X3" s="28">
        <v>13</v>
      </c>
      <c r="Y3" s="28">
        <v>16</v>
      </c>
      <c r="Z3" s="33">
        <v>4</v>
      </c>
      <c r="AA3" s="29">
        <f>SUM(X3:Z3)</f>
        <v>33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19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9"/>
      <c r="BS3" s="19"/>
      <c r="BT3" s="19"/>
      <c r="BU3" s="19"/>
      <c r="BV3" s="19"/>
      <c r="BW3" s="19"/>
    </row>
    <row r="4" spans="1:75" ht="12.75" customHeight="1" x14ac:dyDescent="0.3">
      <c r="A4" s="15" t="s">
        <v>8</v>
      </c>
      <c r="B4" s="13"/>
      <c r="C4" s="14"/>
      <c r="D4" s="34" t="s">
        <v>9</v>
      </c>
      <c r="E4" s="17"/>
      <c r="F4" s="18"/>
      <c r="G4" s="18"/>
      <c r="H4" s="18"/>
      <c r="I4" s="18"/>
      <c r="J4" s="19"/>
      <c r="K4" s="16"/>
      <c r="L4" s="35">
        <v>17697</v>
      </c>
      <c r="M4" s="16"/>
      <c r="N4" s="14"/>
      <c r="O4" s="21"/>
      <c r="P4" s="21"/>
      <c r="Q4" s="21"/>
      <c r="R4" s="21"/>
      <c r="S4" s="21"/>
      <c r="T4" s="36" t="s">
        <v>10</v>
      </c>
      <c r="U4" s="37"/>
      <c r="V4" s="24"/>
      <c r="W4" s="24"/>
      <c r="X4" s="28">
        <v>223</v>
      </c>
      <c r="Y4" s="28">
        <v>281</v>
      </c>
      <c r="Z4" s="33">
        <v>47</v>
      </c>
      <c r="AA4" s="29">
        <f>SUM(X4:Z4)</f>
        <v>551</v>
      </c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19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9"/>
      <c r="BS4" s="19"/>
      <c r="BT4" s="19"/>
      <c r="BU4" s="19"/>
      <c r="BV4" s="19"/>
      <c r="BW4" s="19"/>
    </row>
    <row r="5" spans="1:75" ht="12.75" customHeight="1" x14ac:dyDescent="0.3">
      <c r="A5" s="15" t="s">
        <v>11</v>
      </c>
      <c r="B5" s="13"/>
      <c r="C5" s="38"/>
      <c r="D5" s="39" t="s">
        <v>12</v>
      </c>
      <c r="E5" s="17"/>
      <c r="F5" s="18"/>
      <c r="G5" s="18"/>
      <c r="H5" s="18"/>
      <c r="I5" s="18"/>
      <c r="J5" s="19"/>
      <c r="K5" s="16"/>
      <c r="L5" s="26"/>
      <c r="M5" s="18"/>
      <c r="N5" s="22"/>
      <c r="O5" s="21"/>
      <c r="P5" s="21"/>
      <c r="Q5" s="21"/>
      <c r="R5" s="21"/>
      <c r="S5" s="21"/>
      <c r="T5" s="36" t="s">
        <v>14</v>
      </c>
      <c r="U5" s="24"/>
      <c r="V5" s="24"/>
      <c r="W5" s="24"/>
      <c r="X5" s="40"/>
      <c r="Y5" s="41"/>
      <c r="Z5" s="42"/>
      <c r="AA5" s="28">
        <f>SUM(X5:Z5)</f>
        <v>0</v>
      </c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19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9"/>
      <c r="BS5" s="19"/>
      <c r="BT5" s="19"/>
      <c r="BU5" s="19"/>
      <c r="BV5" s="19"/>
      <c r="BW5" s="19"/>
    </row>
    <row r="6" spans="1:75" ht="12.75" customHeight="1" x14ac:dyDescent="0.3">
      <c r="A6" s="39" t="s">
        <v>140</v>
      </c>
      <c r="B6" s="13"/>
      <c r="C6" s="19"/>
      <c r="D6" s="39" t="s">
        <v>15</v>
      </c>
      <c r="E6" s="17"/>
      <c r="F6" s="18"/>
      <c r="G6" s="18"/>
      <c r="H6" s="18"/>
      <c r="I6" s="18"/>
      <c r="J6" s="19"/>
      <c r="K6" s="16"/>
      <c r="L6" s="26"/>
      <c r="M6" s="43"/>
      <c r="N6" s="28"/>
      <c r="O6" s="232" t="s">
        <v>16</v>
      </c>
      <c r="P6" s="231">
        <v>1</v>
      </c>
      <c r="Q6" s="231">
        <v>2</v>
      </c>
      <c r="R6" s="221">
        <v>3</v>
      </c>
      <c r="S6" s="28">
        <v>4</v>
      </c>
      <c r="T6" s="29">
        <v>5</v>
      </c>
      <c r="U6" s="29">
        <v>6</v>
      </c>
      <c r="V6" s="29">
        <v>7</v>
      </c>
      <c r="W6" s="44">
        <v>8</v>
      </c>
      <c r="X6" s="28">
        <v>9</v>
      </c>
      <c r="Y6" s="28">
        <v>10</v>
      </c>
      <c r="Z6" s="33">
        <v>11</v>
      </c>
      <c r="AA6" s="28" t="s">
        <v>17</v>
      </c>
      <c r="AB6" s="19"/>
      <c r="AC6" s="19"/>
      <c r="AD6" s="19"/>
      <c r="AE6" s="45"/>
      <c r="AF6" s="45"/>
      <c r="AG6" s="19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19"/>
      <c r="BG6" s="19"/>
      <c r="BH6" s="19"/>
      <c r="BI6" s="14"/>
      <c r="BJ6" s="14"/>
      <c r="BK6" s="14"/>
      <c r="BL6" s="14"/>
      <c r="BM6" s="14"/>
      <c r="BN6" s="14"/>
      <c r="BO6" s="14"/>
      <c r="BP6" s="14"/>
      <c r="BQ6" s="14"/>
      <c r="BR6" s="19"/>
      <c r="BS6" s="19"/>
      <c r="BT6" s="19"/>
      <c r="BU6" s="19"/>
      <c r="BV6" s="19"/>
      <c r="BW6" s="19"/>
    </row>
    <row r="7" spans="1:75" ht="16.5" customHeight="1" x14ac:dyDescent="0.3">
      <c r="A7" s="47" t="s">
        <v>362</v>
      </c>
      <c r="B7" s="13"/>
      <c r="C7" s="14"/>
      <c r="D7" s="47" t="s">
        <v>362</v>
      </c>
      <c r="E7" s="17"/>
      <c r="F7" s="18"/>
      <c r="G7" s="18"/>
      <c r="H7" s="18"/>
      <c r="I7" s="18"/>
      <c r="J7" s="19"/>
      <c r="K7" s="16"/>
      <c r="L7" s="26"/>
      <c r="M7" s="43"/>
      <c r="N7" s="28"/>
      <c r="O7" s="232">
        <v>3</v>
      </c>
      <c r="P7" s="231">
        <v>1</v>
      </c>
      <c r="Q7" s="231">
        <v>2</v>
      </c>
      <c r="R7" s="221">
        <v>1</v>
      </c>
      <c r="S7" s="28">
        <v>1</v>
      </c>
      <c r="T7" s="28">
        <v>2</v>
      </c>
      <c r="U7" s="28">
        <v>1</v>
      </c>
      <c r="V7" s="28">
        <v>1</v>
      </c>
      <c r="W7" s="37">
        <v>1</v>
      </c>
      <c r="X7" s="28">
        <v>1</v>
      </c>
      <c r="Y7" s="28">
        <v>2</v>
      </c>
      <c r="Z7" s="33">
        <v>2</v>
      </c>
      <c r="AA7" s="28">
        <f>SUM(P7:Z7)</f>
        <v>15</v>
      </c>
      <c r="AB7" s="19" t="s">
        <v>13</v>
      </c>
      <c r="AC7" s="19"/>
      <c r="AD7" s="19"/>
      <c r="AE7" s="45"/>
      <c r="AF7" s="45"/>
      <c r="AG7" s="19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19"/>
      <c r="BG7" s="19"/>
      <c r="BH7" s="19"/>
      <c r="BI7" s="14"/>
      <c r="BJ7" s="14"/>
      <c r="BK7" s="14"/>
      <c r="BL7" s="14"/>
      <c r="BM7" s="14"/>
      <c r="BN7" s="14"/>
      <c r="BO7" s="14"/>
      <c r="BP7" s="14"/>
      <c r="BQ7" s="14"/>
      <c r="BR7" s="19"/>
      <c r="BS7" s="19"/>
      <c r="BT7" s="19"/>
      <c r="BU7" s="19"/>
      <c r="BV7" s="19"/>
      <c r="BW7" s="19"/>
    </row>
    <row r="8" spans="1:75" ht="12.75" customHeight="1" x14ac:dyDescent="0.3">
      <c r="A8" s="14"/>
      <c r="B8" s="14"/>
      <c r="C8" s="14"/>
      <c r="D8" s="16"/>
      <c r="E8" s="17"/>
      <c r="F8" s="18"/>
      <c r="G8" s="18"/>
      <c r="H8" s="18"/>
      <c r="I8" s="18"/>
      <c r="J8" s="19">
        <v>186</v>
      </c>
      <c r="K8" s="16"/>
      <c r="L8" s="26"/>
      <c r="M8" s="43"/>
      <c r="N8" s="28"/>
      <c r="O8" s="232">
        <v>3</v>
      </c>
      <c r="P8" s="231">
        <v>1</v>
      </c>
      <c r="Q8" s="231">
        <v>2</v>
      </c>
      <c r="R8" s="221">
        <v>1</v>
      </c>
      <c r="S8" s="28">
        <v>1</v>
      </c>
      <c r="T8" s="28">
        <v>2</v>
      </c>
      <c r="U8" s="28">
        <v>1</v>
      </c>
      <c r="V8" s="28">
        <v>1</v>
      </c>
      <c r="W8" s="37">
        <v>1</v>
      </c>
      <c r="X8" s="28">
        <v>1</v>
      </c>
      <c r="Y8" s="28">
        <v>2</v>
      </c>
      <c r="Z8" s="33">
        <v>2</v>
      </c>
      <c r="AA8" s="28">
        <f>SUM(P8:Z8)</f>
        <v>15</v>
      </c>
      <c r="AB8" s="19" t="s">
        <v>352</v>
      </c>
      <c r="AC8" s="19"/>
      <c r="AD8" s="19"/>
      <c r="AE8" s="45"/>
      <c r="AF8" s="45"/>
      <c r="AG8" s="19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19"/>
      <c r="BG8" s="19"/>
      <c r="BH8" s="19"/>
      <c r="BI8" s="14"/>
      <c r="BJ8" s="14"/>
      <c r="BK8" s="14"/>
      <c r="BL8" s="14"/>
      <c r="BM8" s="14"/>
      <c r="BN8" s="14"/>
      <c r="BO8" s="14"/>
      <c r="BP8" s="14"/>
      <c r="BQ8" s="14"/>
      <c r="BR8" s="19"/>
      <c r="BS8" s="19"/>
      <c r="BT8" s="19"/>
      <c r="BU8" s="19"/>
      <c r="BV8" s="19"/>
      <c r="BW8" s="19"/>
    </row>
    <row r="9" spans="1:75" ht="12.75" customHeight="1" x14ac:dyDescent="0.3">
      <c r="A9" s="14"/>
      <c r="B9" s="14"/>
      <c r="C9" s="14"/>
      <c r="D9" s="16"/>
      <c r="E9" s="17"/>
      <c r="F9" s="18"/>
      <c r="G9" s="18"/>
      <c r="H9" s="18"/>
      <c r="I9" s="18"/>
      <c r="J9" s="19">
        <v>164</v>
      </c>
      <c r="K9" s="16"/>
      <c r="L9" s="26"/>
      <c r="M9" s="43"/>
      <c r="N9" s="28"/>
      <c r="O9" s="232">
        <v>52</v>
      </c>
      <c r="P9" s="231">
        <v>24</v>
      </c>
      <c r="Q9" s="231">
        <v>33</v>
      </c>
      <c r="R9" s="221">
        <v>21</v>
      </c>
      <c r="S9" s="28">
        <v>20</v>
      </c>
      <c r="T9" s="28">
        <v>38</v>
      </c>
      <c r="U9" s="28">
        <v>22</v>
      </c>
      <c r="V9" s="28">
        <v>21</v>
      </c>
      <c r="W9" s="37">
        <v>15</v>
      </c>
      <c r="X9" s="28">
        <v>23</v>
      </c>
      <c r="Y9" s="28">
        <v>20</v>
      </c>
      <c r="Z9" s="33">
        <v>27</v>
      </c>
      <c r="AA9" s="28">
        <f>SUM(P9:Z9)</f>
        <v>264</v>
      </c>
      <c r="AB9" s="19"/>
      <c r="AC9" s="19"/>
      <c r="AD9" s="19"/>
      <c r="AE9" s="45"/>
      <c r="AF9" s="45"/>
      <c r="AG9" s="19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</row>
    <row r="10" spans="1:75" ht="16.5" customHeight="1" x14ac:dyDescent="0.3">
      <c r="A10" s="14"/>
      <c r="B10" s="14"/>
      <c r="C10" s="38" t="s">
        <v>18</v>
      </c>
      <c r="D10" s="16"/>
      <c r="E10" s="17"/>
      <c r="F10" s="18"/>
      <c r="G10" s="18"/>
      <c r="H10" s="18"/>
      <c r="I10" s="18"/>
      <c r="J10" s="19"/>
      <c r="K10" s="26"/>
      <c r="L10" s="26"/>
      <c r="M10" s="48"/>
      <c r="N10" s="28"/>
      <c r="O10" s="14"/>
      <c r="P10" s="14"/>
      <c r="Q10" s="14"/>
      <c r="R10" s="14"/>
      <c r="S10" s="14"/>
      <c r="T10" s="14"/>
      <c r="U10" s="14"/>
      <c r="V10" s="14"/>
      <c r="W10" s="14"/>
      <c r="X10" s="28"/>
      <c r="Y10" s="28"/>
      <c r="Z10" s="24"/>
      <c r="AA10" s="33"/>
      <c r="AB10" s="19"/>
      <c r="AC10" s="18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</row>
    <row r="11" spans="1:75" ht="12.75" customHeight="1" x14ac:dyDescent="0.3">
      <c r="A11" s="34" t="s">
        <v>369</v>
      </c>
      <c r="B11" s="13"/>
      <c r="C11" s="19"/>
      <c r="D11" s="26"/>
      <c r="E11" s="17"/>
      <c r="F11" s="18"/>
      <c r="G11" s="18"/>
      <c r="H11" s="18"/>
      <c r="I11" s="18"/>
      <c r="J11" s="19"/>
      <c r="K11" s="26"/>
      <c r="L11" s="26"/>
      <c r="M11" s="43"/>
      <c r="N11" s="28"/>
      <c r="O11" s="232" t="s">
        <v>20</v>
      </c>
      <c r="P11" s="231">
        <v>1</v>
      </c>
      <c r="Q11" s="231">
        <v>2</v>
      </c>
      <c r="R11" s="221">
        <v>3</v>
      </c>
      <c r="S11" s="28">
        <v>4</v>
      </c>
      <c r="T11" s="28">
        <v>5</v>
      </c>
      <c r="U11" s="28">
        <v>6</v>
      </c>
      <c r="V11" s="28">
        <v>7</v>
      </c>
      <c r="W11" s="37">
        <v>8</v>
      </c>
      <c r="X11" s="28">
        <v>9</v>
      </c>
      <c r="Y11" s="28">
        <v>10</v>
      </c>
      <c r="Z11" s="33">
        <v>11</v>
      </c>
      <c r="AA11" s="28" t="s">
        <v>17</v>
      </c>
      <c r="AB11" s="19" t="s">
        <v>19</v>
      </c>
      <c r="AC11" s="26"/>
      <c r="AD11" s="19"/>
      <c r="AE11" s="226"/>
      <c r="AF11" s="226"/>
      <c r="AG11" s="226"/>
      <c r="AH11" s="226"/>
      <c r="AI11" s="226"/>
      <c r="AJ11" s="19"/>
      <c r="AK11" s="19"/>
      <c r="AL11" s="19"/>
      <c r="AM11" s="19"/>
      <c r="AN11" s="19"/>
      <c r="AO11" s="19"/>
      <c r="AP11" s="19"/>
      <c r="AQ11" s="19"/>
      <c r="AR11" s="19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</row>
    <row r="12" spans="1:75" ht="12.75" customHeight="1" x14ac:dyDescent="0.3">
      <c r="A12" s="34"/>
      <c r="B12" s="13"/>
      <c r="C12" s="19"/>
      <c r="D12" s="26"/>
      <c r="E12" s="17"/>
      <c r="F12" s="18"/>
      <c r="G12" s="18"/>
      <c r="H12" s="18"/>
      <c r="I12" s="18"/>
      <c r="J12" s="19"/>
      <c r="K12" s="26"/>
      <c r="L12" s="26"/>
      <c r="M12" s="43"/>
      <c r="N12" s="28"/>
      <c r="O12" s="232">
        <v>0</v>
      </c>
      <c r="P12" s="231">
        <v>1</v>
      </c>
      <c r="Q12" s="231">
        <v>1</v>
      </c>
      <c r="R12" s="221">
        <v>1</v>
      </c>
      <c r="S12" s="28">
        <v>1</v>
      </c>
      <c r="T12" s="28">
        <v>1</v>
      </c>
      <c r="U12" s="28">
        <v>1</v>
      </c>
      <c r="V12" s="29">
        <v>1</v>
      </c>
      <c r="W12" s="44">
        <v>1</v>
      </c>
      <c r="X12" s="28">
        <v>1</v>
      </c>
      <c r="Y12" s="28">
        <v>0</v>
      </c>
      <c r="Z12" s="33">
        <v>0</v>
      </c>
      <c r="AA12" s="28">
        <f t="shared" ref="AA12:AA14" si="0">SUM(P12:Z12)</f>
        <v>9</v>
      </c>
      <c r="AB12" s="19" t="s">
        <v>351</v>
      </c>
      <c r="AC12" s="26"/>
      <c r="AD12" s="19"/>
      <c r="AE12" s="226"/>
      <c r="AF12" s="226"/>
      <c r="AG12" s="226"/>
      <c r="AH12" s="226"/>
      <c r="AI12" s="226"/>
      <c r="AJ12" s="19"/>
      <c r="AK12" s="19"/>
      <c r="AL12" s="19"/>
      <c r="AM12" s="19"/>
      <c r="AN12" s="19"/>
      <c r="AO12" s="19"/>
      <c r="AP12" s="19"/>
      <c r="AQ12" s="19"/>
      <c r="AR12" s="19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</row>
    <row r="13" spans="1:75" ht="12.75" customHeight="1" x14ac:dyDescent="0.3">
      <c r="A13" s="34"/>
      <c r="B13" s="13"/>
      <c r="C13" s="19"/>
      <c r="D13" s="26"/>
      <c r="E13" s="17"/>
      <c r="F13" s="18"/>
      <c r="G13" s="18"/>
      <c r="H13" s="18"/>
      <c r="I13" s="18"/>
      <c r="J13" s="19"/>
      <c r="K13" s="26"/>
      <c r="L13" s="26"/>
      <c r="M13" s="43"/>
      <c r="N13" s="28"/>
      <c r="O13" s="232">
        <v>0</v>
      </c>
      <c r="P13" s="231">
        <v>1</v>
      </c>
      <c r="Q13" s="231">
        <v>1</v>
      </c>
      <c r="R13" s="221">
        <v>1</v>
      </c>
      <c r="S13" s="28">
        <v>1</v>
      </c>
      <c r="T13" s="28">
        <v>1</v>
      </c>
      <c r="U13" s="28">
        <v>1</v>
      </c>
      <c r="V13" s="29">
        <v>1</v>
      </c>
      <c r="W13" s="44">
        <v>1</v>
      </c>
      <c r="X13" s="28">
        <v>1</v>
      </c>
      <c r="Y13" s="28">
        <v>0</v>
      </c>
      <c r="Z13" s="33">
        <v>0</v>
      </c>
      <c r="AA13" s="28">
        <f t="shared" si="0"/>
        <v>9</v>
      </c>
      <c r="AB13" s="19"/>
      <c r="AC13" s="26"/>
      <c r="AD13" s="19"/>
      <c r="AE13" s="226"/>
      <c r="AF13" s="226"/>
      <c r="AG13" s="226"/>
      <c r="AH13" s="226"/>
      <c r="AI13" s="226"/>
      <c r="AJ13" s="19"/>
      <c r="AK13" s="19"/>
      <c r="AL13" s="19"/>
      <c r="AM13" s="19"/>
      <c r="AN13" s="19"/>
      <c r="AO13" s="19"/>
      <c r="AP13" s="19"/>
      <c r="AQ13" s="19"/>
      <c r="AR13" s="19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75" ht="12.75" customHeight="1" x14ac:dyDescent="0.3">
      <c r="A14" s="34"/>
      <c r="B14" s="13"/>
      <c r="C14" s="19"/>
      <c r="D14" s="26"/>
      <c r="E14" s="17"/>
      <c r="F14" s="18"/>
      <c r="G14" s="18"/>
      <c r="H14" s="18"/>
      <c r="I14" s="18"/>
      <c r="J14" s="19"/>
      <c r="K14" s="26"/>
      <c r="L14" s="26"/>
      <c r="M14" s="43"/>
      <c r="N14" s="28"/>
      <c r="O14" s="232">
        <v>0</v>
      </c>
      <c r="P14" s="231">
        <v>8</v>
      </c>
      <c r="Q14" s="231">
        <v>17</v>
      </c>
      <c r="R14" s="221">
        <v>7</v>
      </c>
      <c r="S14" s="28">
        <v>11</v>
      </c>
      <c r="T14" s="28">
        <v>8</v>
      </c>
      <c r="U14" s="28">
        <v>15</v>
      </c>
      <c r="V14" s="29">
        <v>16</v>
      </c>
      <c r="W14" s="44">
        <v>12</v>
      </c>
      <c r="X14" s="28">
        <v>18</v>
      </c>
      <c r="Y14" s="28">
        <v>0</v>
      </c>
      <c r="Z14" s="33">
        <v>0</v>
      </c>
      <c r="AA14" s="28">
        <f t="shared" si="0"/>
        <v>112</v>
      </c>
      <c r="AB14" s="19"/>
      <c r="AC14" s="26"/>
      <c r="AD14" s="19"/>
      <c r="AE14" s="226"/>
      <c r="AF14" s="226"/>
      <c r="AG14" s="226"/>
      <c r="AH14" s="226"/>
      <c r="AI14" s="226"/>
      <c r="AJ14" s="19"/>
      <c r="AK14" s="19"/>
      <c r="AL14" s="19"/>
      <c r="AM14" s="19"/>
      <c r="AN14" s="19"/>
      <c r="AO14" s="19"/>
      <c r="AP14" s="19"/>
      <c r="AQ14" s="19"/>
      <c r="AR14" s="19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75" ht="13.5" customHeight="1" x14ac:dyDescent="0.3">
      <c r="A15" s="34" t="s">
        <v>21</v>
      </c>
      <c r="B15" s="13"/>
      <c r="C15" s="19"/>
      <c r="D15" s="26"/>
      <c r="E15" s="17"/>
      <c r="F15" s="18"/>
      <c r="G15" s="18"/>
      <c r="H15" s="18"/>
      <c r="I15" s="18"/>
      <c r="J15" s="19"/>
      <c r="K15" s="26"/>
      <c r="L15" s="26"/>
      <c r="M15" s="43"/>
      <c r="N15" s="28"/>
      <c r="O15" s="232">
        <v>0</v>
      </c>
      <c r="P15" s="231">
        <v>1</v>
      </c>
      <c r="Q15" s="231">
        <v>1</v>
      </c>
      <c r="R15" s="221">
        <v>1</v>
      </c>
      <c r="S15" s="28">
        <v>1</v>
      </c>
      <c r="T15" s="28">
        <v>1</v>
      </c>
      <c r="U15" s="28">
        <v>1</v>
      </c>
      <c r="V15" s="29">
        <v>1</v>
      </c>
      <c r="W15" s="44">
        <v>1</v>
      </c>
      <c r="X15" s="28">
        <v>1</v>
      </c>
      <c r="Y15" s="28">
        <v>0</v>
      </c>
      <c r="Z15" s="33">
        <v>0</v>
      </c>
      <c r="AA15" s="28">
        <f>SUM(P15:Z15)</f>
        <v>9</v>
      </c>
      <c r="AB15" s="19" t="s">
        <v>352</v>
      </c>
      <c r="AC15" s="26"/>
      <c r="AD15" s="19"/>
      <c r="AE15" s="226"/>
      <c r="AF15" s="226"/>
      <c r="AG15" s="226"/>
      <c r="AH15" s="226"/>
      <c r="AI15" s="226"/>
      <c r="AJ15" s="19"/>
      <c r="AK15" s="19"/>
      <c r="AL15" s="19"/>
      <c r="AM15" s="19"/>
      <c r="AN15" s="19"/>
      <c r="AO15" s="19"/>
      <c r="AP15" s="19"/>
      <c r="AQ15" s="19"/>
      <c r="AR15" s="19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75" ht="12.75" customHeight="1" x14ac:dyDescent="0.3">
      <c r="A16" s="14"/>
      <c r="B16" s="34"/>
      <c r="C16" s="19"/>
      <c r="D16" s="26"/>
      <c r="E16" s="17"/>
      <c r="F16" s="18"/>
      <c r="G16" s="18"/>
      <c r="H16" s="18"/>
      <c r="I16" s="18"/>
      <c r="J16" s="19"/>
      <c r="K16" s="26"/>
      <c r="L16" s="26"/>
      <c r="M16" s="43"/>
      <c r="N16" s="28"/>
      <c r="O16" s="232">
        <v>0</v>
      </c>
      <c r="P16" s="231">
        <v>1</v>
      </c>
      <c r="Q16" s="231">
        <v>1</v>
      </c>
      <c r="R16" s="221">
        <v>1</v>
      </c>
      <c r="S16" s="28">
        <v>1</v>
      </c>
      <c r="T16" s="28">
        <v>1</v>
      </c>
      <c r="U16" s="28">
        <v>1</v>
      </c>
      <c r="V16" s="28">
        <v>1</v>
      </c>
      <c r="W16" s="37">
        <v>1</v>
      </c>
      <c r="X16" s="28">
        <v>1</v>
      </c>
      <c r="Y16" s="28">
        <v>0</v>
      </c>
      <c r="Z16" s="33">
        <v>0</v>
      </c>
      <c r="AA16" s="28">
        <f>SUM(P16:Z16)</f>
        <v>9</v>
      </c>
      <c r="AB16" s="19"/>
      <c r="AC16" s="26"/>
      <c r="AD16" s="19"/>
      <c r="AE16" s="226"/>
      <c r="AF16" s="226"/>
      <c r="AG16" s="226"/>
      <c r="AH16" s="226"/>
      <c r="AI16" s="226"/>
      <c r="AJ16" s="19"/>
      <c r="AK16" s="19"/>
      <c r="AL16" s="19"/>
      <c r="AM16" s="19"/>
      <c r="AN16" s="19"/>
      <c r="AO16" s="19"/>
      <c r="AP16" s="19"/>
      <c r="AQ16" s="19"/>
      <c r="AR16" s="19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</row>
    <row r="17" spans="1:78" ht="12.75" customHeight="1" thickBot="1" x14ac:dyDescent="0.35">
      <c r="A17" s="14"/>
      <c r="B17" s="34"/>
      <c r="C17" s="19"/>
      <c r="D17" s="26"/>
      <c r="E17" s="17"/>
      <c r="F17" s="18"/>
      <c r="G17" s="18"/>
      <c r="H17" s="18"/>
      <c r="I17" s="18"/>
      <c r="J17" s="19"/>
      <c r="K17" s="26"/>
      <c r="L17" s="26"/>
      <c r="M17" s="43"/>
      <c r="N17" s="28"/>
      <c r="O17" s="232">
        <v>0</v>
      </c>
      <c r="P17" s="231">
        <v>24</v>
      </c>
      <c r="Q17" s="231">
        <v>20</v>
      </c>
      <c r="R17" s="221">
        <v>18</v>
      </c>
      <c r="S17" s="28">
        <v>20</v>
      </c>
      <c r="T17" s="28">
        <v>24</v>
      </c>
      <c r="U17" s="28">
        <v>23</v>
      </c>
      <c r="V17" s="28">
        <v>14</v>
      </c>
      <c r="W17" s="37">
        <v>17</v>
      </c>
      <c r="X17" s="28">
        <v>15</v>
      </c>
      <c r="Y17" s="49">
        <v>0</v>
      </c>
      <c r="Z17" s="50">
        <v>0</v>
      </c>
      <c r="AA17" s="49">
        <f>SUM(P17:Z17)</f>
        <v>175</v>
      </c>
      <c r="AB17" s="19"/>
      <c r="AC17" s="26"/>
      <c r="AD17" s="19"/>
      <c r="AE17" s="226"/>
      <c r="AF17" s="226"/>
      <c r="AG17" s="226"/>
      <c r="AH17" s="226"/>
      <c r="AI17" s="226"/>
      <c r="AJ17" s="19"/>
      <c r="AK17" s="19"/>
      <c r="AL17" s="19"/>
      <c r="AM17" s="19"/>
      <c r="AN17" s="19"/>
      <c r="AO17" s="19"/>
      <c r="AP17" s="19"/>
      <c r="AQ17" s="19"/>
      <c r="AR17" s="19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22"/>
      <c r="BS17" s="19"/>
      <c r="BT17" s="19"/>
      <c r="BU17" s="19"/>
      <c r="BV17" s="19"/>
      <c r="BW17" s="19"/>
    </row>
    <row r="18" spans="1:78" ht="12.75" customHeight="1" x14ac:dyDescent="0.25">
      <c r="A18" s="450" t="s">
        <v>22</v>
      </c>
      <c r="B18" s="417" t="s">
        <v>23</v>
      </c>
      <c r="C18" s="402" t="s">
        <v>24</v>
      </c>
      <c r="D18" s="417" t="s">
        <v>25</v>
      </c>
      <c r="E18" s="453" t="s">
        <v>26</v>
      </c>
      <c r="F18" s="456" t="s">
        <v>141</v>
      </c>
      <c r="G18" s="457"/>
      <c r="H18" s="457"/>
      <c r="I18" s="457"/>
      <c r="J18" s="458"/>
      <c r="K18" s="399" t="s">
        <v>28</v>
      </c>
      <c r="L18" s="402" t="s">
        <v>29</v>
      </c>
      <c r="M18" s="402" t="s">
        <v>285</v>
      </c>
      <c r="N18" s="402" t="s">
        <v>30</v>
      </c>
      <c r="O18" s="402" t="s">
        <v>31</v>
      </c>
      <c r="P18" s="465" t="s">
        <v>32</v>
      </c>
      <c r="Q18" s="466"/>
      <c r="R18" s="466"/>
      <c r="S18" s="466"/>
      <c r="T18" s="466"/>
      <c r="U18" s="466"/>
      <c r="V18" s="466"/>
      <c r="W18" s="466"/>
      <c r="X18" s="467"/>
      <c r="Y18" s="434" t="s">
        <v>33</v>
      </c>
      <c r="Z18" s="434"/>
      <c r="AA18" s="434"/>
      <c r="AB18" s="434"/>
      <c r="AC18" s="434"/>
      <c r="AD18" s="434"/>
      <c r="AE18" s="434"/>
      <c r="AF18" s="463">
        <v>0.25</v>
      </c>
      <c r="AG18" s="461">
        <v>0.1</v>
      </c>
      <c r="AH18" s="462" t="s">
        <v>34</v>
      </c>
      <c r="AI18" s="462" t="s">
        <v>35</v>
      </c>
      <c r="AJ18" s="388" t="s">
        <v>157</v>
      </c>
      <c r="AK18" s="388"/>
      <c r="AL18" s="388"/>
      <c r="AM18" s="392" t="s">
        <v>36</v>
      </c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409" t="s">
        <v>37</v>
      </c>
      <c r="AZ18" s="409"/>
      <c r="BA18" s="410" t="s">
        <v>38</v>
      </c>
      <c r="BB18" s="410"/>
      <c r="BC18" s="410"/>
      <c r="BD18" s="410"/>
      <c r="BE18" s="411"/>
      <c r="BF18" s="439" t="s">
        <v>39</v>
      </c>
      <c r="BG18" s="440"/>
      <c r="BH18" s="440"/>
      <c r="BI18" s="441"/>
      <c r="BJ18" s="402" t="s">
        <v>462</v>
      </c>
      <c r="BK18" s="402" t="s">
        <v>363</v>
      </c>
      <c r="BL18" s="402" t="s">
        <v>263</v>
      </c>
      <c r="BM18" s="402" t="s">
        <v>364</v>
      </c>
      <c r="BN18" s="402" t="s">
        <v>499</v>
      </c>
      <c r="BO18" s="402" t="s">
        <v>264</v>
      </c>
      <c r="BP18" s="402" t="s">
        <v>349</v>
      </c>
      <c r="BQ18" s="402" t="s">
        <v>267</v>
      </c>
      <c r="BR18" s="402" t="s">
        <v>40</v>
      </c>
      <c r="BS18" s="402" t="s">
        <v>286</v>
      </c>
      <c r="BT18" s="223"/>
      <c r="BU18" s="402" t="s">
        <v>287</v>
      </c>
      <c r="BV18" s="417" t="s">
        <v>463</v>
      </c>
      <c r="BW18" s="476" t="s">
        <v>477</v>
      </c>
    </row>
    <row r="19" spans="1:78" ht="12.75" customHeight="1" x14ac:dyDescent="0.25">
      <c r="A19" s="451"/>
      <c r="B19" s="418"/>
      <c r="C19" s="403"/>
      <c r="D19" s="418"/>
      <c r="E19" s="454"/>
      <c r="F19" s="459"/>
      <c r="G19" s="414"/>
      <c r="H19" s="414"/>
      <c r="I19" s="414"/>
      <c r="J19" s="460"/>
      <c r="K19" s="400"/>
      <c r="L19" s="403"/>
      <c r="M19" s="403"/>
      <c r="N19" s="403"/>
      <c r="O19" s="403"/>
      <c r="P19" s="468"/>
      <c r="Q19" s="469"/>
      <c r="R19" s="469"/>
      <c r="S19" s="469"/>
      <c r="T19" s="469"/>
      <c r="U19" s="469"/>
      <c r="V19" s="469"/>
      <c r="W19" s="469"/>
      <c r="X19" s="470"/>
      <c r="Y19" s="434"/>
      <c r="Z19" s="434"/>
      <c r="AA19" s="434"/>
      <c r="AB19" s="434"/>
      <c r="AC19" s="434"/>
      <c r="AD19" s="434"/>
      <c r="AE19" s="434"/>
      <c r="AF19" s="418"/>
      <c r="AG19" s="461"/>
      <c r="AH19" s="462"/>
      <c r="AI19" s="462"/>
      <c r="AJ19" s="388"/>
      <c r="AK19" s="388"/>
      <c r="AL19" s="388"/>
      <c r="AM19" s="420" t="s">
        <v>43</v>
      </c>
      <c r="AN19" s="420"/>
      <c r="AO19" s="420"/>
      <c r="AP19" s="420"/>
      <c r="AQ19" s="420"/>
      <c r="AR19" s="420"/>
      <c r="AS19" s="420" t="s">
        <v>146</v>
      </c>
      <c r="AT19" s="420"/>
      <c r="AU19" s="420"/>
      <c r="AV19" s="420"/>
      <c r="AW19" s="420"/>
      <c r="AX19" s="420"/>
      <c r="AY19" s="409"/>
      <c r="AZ19" s="409"/>
      <c r="BA19" s="412"/>
      <c r="BB19" s="412"/>
      <c r="BC19" s="412"/>
      <c r="BD19" s="412"/>
      <c r="BE19" s="413"/>
      <c r="BF19" s="442"/>
      <c r="BG19" s="443"/>
      <c r="BH19" s="443"/>
      <c r="BI19" s="444"/>
      <c r="BJ19" s="403"/>
      <c r="BK19" s="403"/>
      <c r="BL19" s="403"/>
      <c r="BM19" s="403"/>
      <c r="BN19" s="403"/>
      <c r="BO19" s="403"/>
      <c r="BP19" s="403"/>
      <c r="BQ19" s="403"/>
      <c r="BR19" s="403"/>
      <c r="BS19" s="403"/>
      <c r="BT19" s="224"/>
      <c r="BU19" s="403"/>
      <c r="BV19" s="418"/>
      <c r="BW19" s="476"/>
    </row>
    <row r="20" spans="1:78" ht="13.5" customHeight="1" x14ac:dyDescent="0.25">
      <c r="A20" s="451"/>
      <c r="B20" s="418"/>
      <c r="C20" s="403"/>
      <c r="D20" s="418"/>
      <c r="E20" s="454"/>
      <c r="F20" s="421" t="s">
        <v>142</v>
      </c>
      <c r="G20" s="424" t="s">
        <v>143</v>
      </c>
      <c r="H20" s="425"/>
      <c r="I20" s="428" t="s">
        <v>73</v>
      </c>
      <c r="J20" s="431" t="s">
        <v>27</v>
      </c>
      <c r="K20" s="400"/>
      <c r="L20" s="403"/>
      <c r="M20" s="403"/>
      <c r="N20" s="403"/>
      <c r="O20" s="403"/>
      <c r="P20" s="471"/>
      <c r="Q20" s="472"/>
      <c r="R20" s="472"/>
      <c r="S20" s="472"/>
      <c r="T20" s="472"/>
      <c r="U20" s="472"/>
      <c r="V20" s="472"/>
      <c r="W20" s="472"/>
      <c r="X20" s="473"/>
      <c r="Y20" s="434" t="s">
        <v>41</v>
      </c>
      <c r="Z20" s="434"/>
      <c r="AA20" s="434"/>
      <c r="AB20" s="434" t="s">
        <v>42</v>
      </c>
      <c r="AC20" s="434"/>
      <c r="AD20" s="434"/>
      <c r="AE20" s="434" t="s">
        <v>4</v>
      </c>
      <c r="AF20" s="418"/>
      <c r="AG20" s="461"/>
      <c r="AH20" s="462"/>
      <c r="AI20" s="462"/>
      <c r="AJ20" s="229" t="s">
        <v>154</v>
      </c>
      <c r="AK20" s="229" t="s">
        <v>155</v>
      </c>
      <c r="AL20" s="229" t="s">
        <v>156</v>
      </c>
      <c r="AM20" s="416" t="s">
        <v>460</v>
      </c>
      <c r="AN20" s="416"/>
      <c r="AO20" s="416" t="s">
        <v>461</v>
      </c>
      <c r="AP20" s="416"/>
      <c r="AQ20" s="392" t="s">
        <v>4</v>
      </c>
      <c r="AR20" s="392"/>
      <c r="AS20" s="392" t="s">
        <v>461</v>
      </c>
      <c r="AT20" s="392"/>
      <c r="AU20" s="392" t="s">
        <v>460</v>
      </c>
      <c r="AV20" s="392"/>
      <c r="AW20" s="408" t="s">
        <v>4</v>
      </c>
      <c r="AX20" s="408"/>
      <c r="AY20" s="409"/>
      <c r="AZ20" s="409"/>
      <c r="BA20" s="414"/>
      <c r="BB20" s="414"/>
      <c r="BC20" s="414"/>
      <c r="BD20" s="414"/>
      <c r="BE20" s="415"/>
      <c r="BF20" s="442"/>
      <c r="BG20" s="443"/>
      <c r="BH20" s="443"/>
      <c r="BI20" s="444"/>
      <c r="BJ20" s="403"/>
      <c r="BK20" s="403"/>
      <c r="BL20" s="403"/>
      <c r="BM20" s="403"/>
      <c r="BN20" s="403"/>
      <c r="BO20" s="403"/>
      <c r="BP20" s="403"/>
      <c r="BQ20" s="403"/>
      <c r="BR20" s="403"/>
      <c r="BS20" s="403"/>
      <c r="BT20" s="224"/>
      <c r="BU20" s="403"/>
      <c r="BV20" s="418"/>
      <c r="BW20" s="476"/>
    </row>
    <row r="21" spans="1:78" ht="39" customHeight="1" x14ac:dyDescent="0.25">
      <c r="A21" s="451"/>
      <c r="B21" s="418"/>
      <c r="C21" s="403"/>
      <c r="D21" s="418"/>
      <c r="E21" s="454"/>
      <c r="F21" s="422"/>
      <c r="G21" s="426"/>
      <c r="H21" s="427"/>
      <c r="I21" s="429"/>
      <c r="J21" s="432"/>
      <c r="K21" s="400"/>
      <c r="L21" s="403"/>
      <c r="M21" s="403"/>
      <c r="N21" s="403"/>
      <c r="O21" s="403"/>
      <c r="P21" s="393" t="s">
        <v>44</v>
      </c>
      <c r="Q21" s="394"/>
      <c r="R21" s="395"/>
      <c r="S21" s="393" t="s">
        <v>45</v>
      </c>
      <c r="T21" s="394"/>
      <c r="U21" s="395"/>
      <c r="V21" s="393" t="s">
        <v>4</v>
      </c>
      <c r="W21" s="394"/>
      <c r="X21" s="395"/>
      <c r="Y21" s="434"/>
      <c r="Z21" s="434"/>
      <c r="AA21" s="434"/>
      <c r="AB21" s="434"/>
      <c r="AC21" s="434"/>
      <c r="AD21" s="434"/>
      <c r="AE21" s="434"/>
      <c r="AF21" s="418"/>
      <c r="AG21" s="461"/>
      <c r="AH21" s="462"/>
      <c r="AI21" s="462"/>
      <c r="AJ21" s="396" t="s">
        <v>147</v>
      </c>
      <c r="AK21" s="388" t="s">
        <v>148</v>
      </c>
      <c r="AL21" s="397" t="s">
        <v>149</v>
      </c>
      <c r="AM21" s="398" t="s">
        <v>46</v>
      </c>
      <c r="AN21" s="392" t="s">
        <v>47</v>
      </c>
      <c r="AO21" s="392" t="s">
        <v>150</v>
      </c>
      <c r="AP21" s="392"/>
      <c r="AQ21" s="392"/>
      <c r="AR21" s="392"/>
      <c r="AS21" s="392" t="s">
        <v>151</v>
      </c>
      <c r="AT21" s="392"/>
      <c r="AU21" s="392" t="s">
        <v>152</v>
      </c>
      <c r="AV21" s="392"/>
      <c r="AW21" s="408"/>
      <c r="AX21" s="408"/>
      <c r="AY21" s="409"/>
      <c r="AZ21" s="409"/>
      <c r="BA21" s="411" t="s">
        <v>48</v>
      </c>
      <c r="BB21" s="405" t="s">
        <v>49</v>
      </c>
      <c r="BC21" s="406"/>
      <c r="BD21" s="407"/>
      <c r="BE21" s="448" t="s">
        <v>47</v>
      </c>
      <c r="BF21" s="445"/>
      <c r="BG21" s="446"/>
      <c r="BH21" s="446"/>
      <c r="BI21" s="447"/>
      <c r="BJ21" s="403"/>
      <c r="BK21" s="403"/>
      <c r="BL21" s="403"/>
      <c r="BM21" s="403"/>
      <c r="BN21" s="403"/>
      <c r="BO21" s="403"/>
      <c r="BP21" s="403"/>
      <c r="BQ21" s="403"/>
      <c r="BR21" s="403"/>
      <c r="BS21" s="403"/>
      <c r="BT21" s="224"/>
      <c r="BU21" s="403"/>
      <c r="BV21" s="418"/>
      <c r="BW21" s="476"/>
    </row>
    <row r="22" spans="1:78" ht="42.75" customHeight="1" thickBot="1" x14ac:dyDescent="0.3">
      <c r="A22" s="452"/>
      <c r="B22" s="419"/>
      <c r="C22" s="404"/>
      <c r="D22" s="419"/>
      <c r="E22" s="455"/>
      <c r="F22" s="423"/>
      <c r="G22" s="51" t="s">
        <v>144</v>
      </c>
      <c r="H22" s="51" t="s">
        <v>145</v>
      </c>
      <c r="I22" s="430"/>
      <c r="J22" s="433"/>
      <c r="K22" s="401"/>
      <c r="L22" s="404"/>
      <c r="M22" s="404"/>
      <c r="N22" s="404"/>
      <c r="O22" s="404"/>
      <c r="P22" s="221" t="s">
        <v>50</v>
      </c>
      <c r="Q22" s="221" t="s">
        <v>51</v>
      </c>
      <c r="R22" s="221" t="s">
        <v>3</v>
      </c>
      <c r="S22" s="221" t="s">
        <v>50</v>
      </c>
      <c r="T22" s="221" t="s">
        <v>51</v>
      </c>
      <c r="U22" s="221" t="s">
        <v>3</v>
      </c>
      <c r="V22" s="221" t="s">
        <v>50</v>
      </c>
      <c r="W22" s="221" t="s">
        <v>51</v>
      </c>
      <c r="X22" s="221" t="s">
        <v>3</v>
      </c>
      <c r="Y22" s="221" t="s">
        <v>43</v>
      </c>
      <c r="Z22" s="221" t="s">
        <v>51</v>
      </c>
      <c r="AA22" s="221" t="s">
        <v>3</v>
      </c>
      <c r="AB22" s="221" t="s">
        <v>43</v>
      </c>
      <c r="AC22" s="221" t="s">
        <v>51</v>
      </c>
      <c r="AD22" s="221" t="s">
        <v>3</v>
      </c>
      <c r="AE22" s="434"/>
      <c r="AF22" s="464"/>
      <c r="AG22" s="461"/>
      <c r="AH22" s="462"/>
      <c r="AI22" s="462"/>
      <c r="AJ22" s="396"/>
      <c r="AK22" s="388"/>
      <c r="AL22" s="397"/>
      <c r="AM22" s="398"/>
      <c r="AN22" s="392"/>
      <c r="AO22" s="227" t="s">
        <v>52</v>
      </c>
      <c r="AP22" s="227" t="s">
        <v>47</v>
      </c>
      <c r="AQ22" s="233" t="s">
        <v>153</v>
      </c>
      <c r="AR22" s="233" t="s">
        <v>47</v>
      </c>
      <c r="AS22" s="233" t="s">
        <v>52</v>
      </c>
      <c r="AT22" s="233" t="s">
        <v>47</v>
      </c>
      <c r="AU22" s="233" t="s">
        <v>52</v>
      </c>
      <c r="AV22" s="233" t="s">
        <v>47</v>
      </c>
      <c r="AW22" s="52" t="s">
        <v>52</v>
      </c>
      <c r="AX22" s="52" t="s">
        <v>47</v>
      </c>
      <c r="AY22" s="228" t="s">
        <v>52</v>
      </c>
      <c r="AZ22" s="228" t="s">
        <v>47</v>
      </c>
      <c r="BA22" s="438"/>
      <c r="BB22" s="53" t="s">
        <v>53</v>
      </c>
      <c r="BC22" s="53" t="s">
        <v>54</v>
      </c>
      <c r="BD22" s="53" t="s">
        <v>55</v>
      </c>
      <c r="BE22" s="449"/>
      <c r="BF22" s="222">
        <v>0.2</v>
      </c>
      <c r="BG22" s="222">
        <v>0.3</v>
      </c>
      <c r="BH22" s="222"/>
      <c r="BI22" s="222" t="s">
        <v>47</v>
      </c>
      <c r="BJ22" s="404"/>
      <c r="BK22" s="404"/>
      <c r="BL22" s="404"/>
      <c r="BM22" s="404"/>
      <c r="BN22" s="404"/>
      <c r="BO22" s="404"/>
      <c r="BP22" s="404"/>
      <c r="BQ22" s="404"/>
      <c r="BR22" s="404"/>
      <c r="BS22" s="404"/>
      <c r="BT22" s="225" t="s">
        <v>476</v>
      </c>
      <c r="BU22" s="404"/>
      <c r="BV22" s="419"/>
      <c r="BW22" s="477"/>
    </row>
    <row r="23" spans="1:78" ht="18.75" customHeight="1" thickBot="1" x14ac:dyDescent="0.35">
      <c r="A23" s="54"/>
      <c r="B23" s="55" t="s">
        <v>56</v>
      </c>
      <c r="C23" s="55" t="s">
        <v>57</v>
      </c>
      <c r="D23" s="55" t="s">
        <v>58</v>
      </c>
      <c r="E23" s="56" t="s">
        <v>59</v>
      </c>
      <c r="F23" s="57">
        <v>1</v>
      </c>
      <c r="G23" s="58">
        <v>2</v>
      </c>
      <c r="H23" s="58">
        <v>3</v>
      </c>
      <c r="I23" s="58">
        <v>4</v>
      </c>
      <c r="J23" s="59">
        <v>5</v>
      </c>
      <c r="K23" s="60">
        <v>6</v>
      </c>
      <c r="L23" s="61">
        <v>7</v>
      </c>
      <c r="M23" s="61"/>
      <c r="N23" s="61">
        <v>9</v>
      </c>
      <c r="O23" s="59">
        <v>10</v>
      </c>
      <c r="P23" s="60">
        <v>11</v>
      </c>
      <c r="Q23" s="61">
        <v>12</v>
      </c>
      <c r="R23" s="61">
        <v>13</v>
      </c>
      <c r="S23" s="61">
        <v>14</v>
      </c>
      <c r="T23" s="59">
        <v>15</v>
      </c>
      <c r="U23" s="60">
        <v>16</v>
      </c>
      <c r="V23" s="61">
        <v>17</v>
      </c>
      <c r="W23" s="61">
        <v>18</v>
      </c>
      <c r="X23" s="61">
        <v>19</v>
      </c>
      <c r="Y23" s="62">
        <v>20</v>
      </c>
      <c r="Z23" s="63">
        <v>21</v>
      </c>
      <c r="AA23" s="64">
        <v>22</v>
      </c>
      <c r="AB23" s="64">
        <v>23</v>
      </c>
      <c r="AC23" s="64">
        <v>24</v>
      </c>
      <c r="AD23" s="62">
        <v>25</v>
      </c>
      <c r="AE23" s="63">
        <v>26</v>
      </c>
      <c r="AF23" s="65"/>
      <c r="AG23" s="64">
        <v>27</v>
      </c>
      <c r="AH23" s="64">
        <v>28</v>
      </c>
      <c r="AI23" s="64">
        <v>29</v>
      </c>
      <c r="AJ23" s="62">
        <v>30</v>
      </c>
      <c r="AK23" s="63">
        <v>31</v>
      </c>
      <c r="AL23" s="64">
        <v>32</v>
      </c>
      <c r="AM23" s="64">
        <v>33</v>
      </c>
      <c r="AN23" s="64">
        <v>34</v>
      </c>
      <c r="AO23" s="62">
        <v>35</v>
      </c>
      <c r="AP23" s="63">
        <v>36</v>
      </c>
      <c r="AQ23" s="64">
        <v>37</v>
      </c>
      <c r="AR23" s="64">
        <v>38</v>
      </c>
      <c r="AS23" s="64">
        <v>39</v>
      </c>
      <c r="AT23" s="62">
        <v>40</v>
      </c>
      <c r="AU23" s="63">
        <v>41</v>
      </c>
      <c r="AV23" s="64">
        <v>42</v>
      </c>
      <c r="AW23" s="64">
        <v>43</v>
      </c>
      <c r="AX23" s="64">
        <v>44</v>
      </c>
      <c r="AY23" s="62">
        <v>45</v>
      </c>
      <c r="AZ23" s="63">
        <v>46</v>
      </c>
      <c r="BA23" s="61">
        <v>47</v>
      </c>
      <c r="BB23" s="61">
        <v>48</v>
      </c>
      <c r="BC23" s="61">
        <v>49</v>
      </c>
      <c r="BD23" s="59">
        <v>50</v>
      </c>
      <c r="BE23" s="60">
        <v>51</v>
      </c>
      <c r="BF23" s="61">
        <v>52</v>
      </c>
      <c r="BG23" s="61">
        <v>53</v>
      </c>
      <c r="BH23" s="61"/>
      <c r="BI23" s="61">
        <v>54</v>
      </c>
      <c r="BJ23" s="66"/>
      <c r="BK23" s="66"/>
      <c r="BL23" s="66"/>
      <c r="BM23" s="66"/>
      <c r="BN23" s="66"/>
      <c r="BO23" s="66"/>
      <c r="BP23" s="66"/>
      <c r="BQ23" s="66"/>
      <c r="BR23" s="59">
        <v>55</v>
      </c>
      <c r="BS23" s="67"/>
      <c r="BT23" s="67"/>
      <c r="BU23" s="67"/>
      <c r="BV23" s="172">
        <v>56</v>
      </c>
      <c r="BW23" s="174"/>
    </row>
    <row r="24" spans="1:78" s="129" customFormat="1" ht="14.25" customHeight="1" x14ac:dyDescent="0.3">
      <c r="A24" s="250">
        <v>1</v>
      </c>
      <c r="B24" s="69" t="s">
        <v>158</v>
      </c>
      <c r="C24" s="69" t="s">
        <v>60</v>
      </c>
      <c r="D24" s="70" t="s">
        <v>61</v>
      </c>
      <c r="E24" s="71" t="s">
        <v>215</v>
      </c>
      <c r="F24" s="72">
        <v>70</v>
      </c>
      <c r="G24" s="73">
        <v>42971</v>
      </c>
      <c r="H24" s="73">
        <v>44797</v>
      </c>
      <c r="I24" s="72" t="s">
        <v>182</v>
      </c>
      <c r="J24" s="70" t="s">
        <v>58</v>
      </c>
      <c r="K24" s="70" t="s">
        <v>64</v>
      </c>
      <c r="L24" s="74">
        <v>27.11</v>
      </c>
      <c r="M24" s="70">
        <v>5.41</v>
      </c>
      <c r="N24" s="75">
        <v>17697</v>
      </c>
      <c r="O24" s="76">
        <f t="shared" ref="O24:O55" si="1">N24*M24</f>
        <v>95740.77</v>
      </c>
      <c r="P24" s="70"/>
      <c r="Q24" s="70"/>
      <c r="R24" s="70">
        <v>3</v>
      </c>
      <c r="S24" s="70"/>
      <c r="T24" s="70">
        <v>10</v>
      </c>
      <c r="U24" s="70"/>
      <c r="V24" s="70">
        <f t="shared" ref="V24:V35" si="2">SUM(P24+S24)</f>
        <v>0</v>
      </c>
      <c r="W24" s="70">
        <f t="shared" ref="W24:W35" si="3">SUM(Q24+T24)</f>
        <v>10</v>
      </c>
      <c r="X24" s="70">
        <f t="shared" ref="X24:X35" si="4">SUM(R24+U24)</f>
        <v>3</v>
      </c>
      <c r="Y24" s="76">
        <f t="shared" ref="Y24:Y61" si="5">SUM(O24/18*P24)</f>
        <v>0</v>
      </c>
      <c r="Z24" s="76">
        <f t="shared" ref="Z24:Z61" si="6">SUM(O24/18*Q24)</f>
        <v>0</v>
      </c>
      <c r="AA24" s="76">
        <f t="shared" ref="AA24:AA61" si="7">SUM(O24/18*R24)</f>
        <v>15956.795000000002</v>
      </c>
      <c r="AB24" s="76">
        <f t="shared" ref="AB24:AB61" si="8">SUM(O24/18*S24)</f>
        <v>0</v>
      </c>
      <c r="AC24" s="76">
        <f t="shared" ref="AC24:AC61" si="9">SUM(O24/18*T24)</f>
        <v>53189.316666666673</v>
      </c>
      <c r="AD24" s="76">
        <f t="shared" ref="AD24:AD61" si="10">SUM(O24/18*U24)</f>
        <v>0</v>
      </c>
      <c r="AE24" s="76">
        <f t="shared" ref="AE24:AE61" si="11">SUM(Y24:AD24)</f>
        <v>69146.111666666679</v>
      </c>
      <c r="AF24" s="76">
        <f t="shared" ref="AF24:AF61" si="12">AE24*25%</f>
        <v>17286.52791666667</v>
      </c>
      <c r="AG24" s="76">
        <f t="shared" ref="AG24:AG33" si="13">(AE24+AF24)*10%</f>
        <v>8643.2639583333348</v>
      </c>
      <c r="AH24" s="76">
        <f t="shared" ref="AH24:AH61" si="14">SUM(N24/18*S24+N24/18*T24+N24/18*U24)*20%</f>
        <v>1966.3333333333333</v>
      </c>
      <c r="AI24" s="76">
        <f t="shared" ref="AI24:AI61" si="15">AH24+AG24+AF24+AE24</f>
        <v>97042.236875000017</v>
      </c>
      <c r="AJ24" s="139"/>
      <c r="AK24" s="139"/>
      <c r="AL24" s="139"/>
      <c r="AM24" s="77"/>
      <c r="AN24" s="78">
        <f t="shared" ref="AN24:AN35" si="16">N24/18*AM24*40%</f>
        <v>0</v>
      </c>
      <c r="AO24" s="77"/>
      <c r="AP24" s="78">
        <f t="shared" ref="AP24:AP35" si="17">N24/18*AO24*50%</f>
        <v>0</v>
      </c>
      <c r="AQ24" s="78">
        <f t="shared" ref="AQ24:AQ33" si="18">AM24+AO24</f>
        <v>0</v>
      </c>
      <c r="AR24" s="78">
        <f t="shared" ref="AR24:AR33" si="19">AN24+AP24</f>
        <v>0</v>
      </c>
      <c r="AS24" s="77">
        <v>11.5</v>
      </c>
      <c r="AT24" s="78">
        <f t="shared" ref="AT24:AT35" si="20">N24/18*AS24*50%</f>
        <v>5653.208333333333</v>
      </c>
      <c r="AU24" s="77"/>
      <c r="AV24" s="78">
        <f t="shared" ref="AV24:AV35" si="21">N24/18*AU24*40%</f>
        <v>0</v>
      </c>
      <c r="AW24" s="77">
        <f t="shared" ref="AW24:AW35" si="22">AS24+AU24</f>
        <v>11.5</v>
      </c>
      <c r="AX24" s="78">
        <f t="shared" ref="AX24:AX35" si="23">AT24+AV24</f>
        <v>5653.208333333333</v>
      </c>
      <c r="AY24" s="77">
        <f t="shared" ref="AY24:AY35" si="24">AQ24+AW24</f>
        <v>11.5</v>
      </c>
      <c r="AZ24" s="78">
        <f t="shared" ref="AZ24:AZ35" si="25">AR24+AX24</f>
        <v>5653.208333333333</v>
      </c>
      <c r="BA24" s="78" t="s">
        <v>201</v>
      </c>
      <c r="BB24" s="176"/>
      <c r="BC24" s="176">
        <v>1</v>
      </c>
      <c r="BD24" s="176"/>
      <c r="BE24" s="78">
        <f t="shared" ref="BE24:BE35" si="26">SUM(N24*BB24)*50%+(N24*BC24)*60%+(N24*BD24)*60%</f>
        <v>10618.199999999999</v>
      </c>
      <c r="BF24" s="140"/>
      <c r="BG24" s="70"/>
      <c r="BH24" s="70"/>
      <c r="BI24" s="76">
        <f t="shared" ref="BI24:BI35" si="27">SUM(N24*BF24*20%)+(N24*BG24)*30%</f>
        <v>0</v>
      </c>
      <c r="BJ24" s="76">
        <f>V24+W24+X24</f>
        <v>13</v>
      </c>
      <c r="BK24" s="76">
        <f>(O24/18*BJ24)*1.25*30%</f>
        <v>25929.791875000006</v>
      </c>
      <c r="BL24" s="76"/>
      <c r="BM24" s="76">
        <f t="shared" ref="BM24:BM34" si="28">(O24/18*BL24)*30%</f>
        <v>0</v>
      </c>
      <c r="BN24" s="76"/>
      <c r="BO24" s="76"/>
      <c r="BP24" s="76"/>
      <c r="BQ24" s="101">
        <f t="shared" ref="BQ24:BQ35" si="29">7079/18*BP24</f>
        <v>0</v>
      </c>
      <c r="BR24" s="76">
        <f t="shared" ref="BR24:BR35" si="30">AJ24+AK24+AL24+AZ24+BE24+BI24+BK24+BM24+BO24+BQ24</f>
        <v>42201.200208333335</v>
      </c>
      <c r="BS24" s="76">
        <f t="shared" ref="BS24:BS61" si="31">AE24+AG24+AH24+AJ24+AK24+AL24+BI24+BQ24</f>
        <v>79755.708958333344</v>
      </c>
      <c r="BT24" s="76">
        <f t="shared" ref="BT24:BT61" si="32">AZ24+BE24+BK24+BM24</f>
        <v>42201.200208333335</v>
      </c>
      <c r="BU24" s="76">
        <f t="shared" ref="BU24:BU61" si="33">AF24+BO24</f>
        <v>17286.52791666667</v>
      </c>
      <c r="BV24" s="76">
        <f t="shared" ref="BV24:BV61" si="34">SUM(AI24+BR24)</f>
        <v>139243.43708333335</v>
      </c>
      <c r="BW24" s="173">
        <f t="shared" ref="BW24:BW61" si="35">BV24*12</f>
        <v>1670921.2450000001</v>
      </c>
    </row>
    <row r="25" spans="1:78" s="129" customFormat="1" ht="14.25" customHeight="1" x14ac:dyDescent="0.3">
      <c r="A25" s="251">
        <v>2</v>
      </c>
      <c r="B25" s="69" t="s">
        <v>158</v>
      </c>
      <c r="C25" s="69" t="s">
        <v>63</v>
      </c>
      <c r="D25" s="70" t="s">
        <v>61</v>
      </c>
      <c r="E25" s="71" t="s">
        <v>161</v>
      </c>
      <c r="F25" s="179">
        <v>70</v>
      </c>
      <c r="G25" s="199">
        <v>42971</v>
      </c>
      <c r="H25" s="199">
        <v>44797</v>
      </c>
      <c r="I25" s="179" t="s">
        <v>182</v>
      </c>
      <c r="J25" s="70" t="s">
        <v>58</v>
      </c>
      <c r="K25" s="70" t="s">
        <v>64</v>
      </c>
      <c r="L25" s="74">
        <v>27.11</v>
      </c>
      <c r="M25" s="70">
        <v>5.41</v>
      </c>
      <c r="N25" s="75">
        <v>17697</v>
      </c>
      <c r="O25" s="76">
        <f t="shared" si="1"/>
        <v>95740.77</v>
      </c>
      <c r="P25" s="70"/>
      <c r="Q25" s="70">
        <v>4</v>
      </c>
      <c r="R25" s="70">
        <v>4</v>
      </c>
      <c r="S25" s="70"/>
      <c r="T25" s="70">
        <v>4</v>
      </c>
      <c r="U25" s="70"/>
      <c r="V25" s="70">
        <f t="shared" si="2"/>
        <v>0</v>
      </c>
      <c r="W25" s="70">
        <f t="shared" si="3"/>
        <v>8</v>
      </c>
      <c r="X25" s="70">
        <f t="shared" si="4"/>
        <v>4</v>
      </c>
      <c r="Y25" s="76">
        <f t="shared" si="5"/>
        <v>0</v>
      </c>
      <c r="Z25" s="76">
        <f t="shared" si="6"/>
        <v>21275.726666666669</v>
      </c>
      <c r="AA25" s="76">
        <f t="shared" si="7"/>
        <v>21275.726666666669</v>
      </c>
      <c r="AB25" s="76">
        <f t="shared" si="8"/>
        <v>0</v>
      </c>
      <c r="AC25" s="76">
        <f t="shared" si="9"/>
        <v>21275.726666666669</v>
      </c>
      <c r="AD25" s="76">
        <f t="shared" si="10"/>
        <v>0</v>
      </c>
      <c r="AE25" s="76">
        <f t="shared" si="11"/>
        <v>63827.180000000008</v>
      </c>
      <c r="AF25" s="76">
        <f t="shared" si="12"/>
        <v>15956.795000000002</v>
      </c>
      <c r="AG25" s="76">
        <f t="shared" si="13"/>
        <v>7978.3975000000009</v>
      </c>
      <c r="AH25" s="76">
        <f t="shared" si="14"/>
        <v>786.5333333333333</v>
      </c>
      <c r="AI25" s="76">
        <f t="shared" si="15"/>
        <v>88548.905833333352</v>
      </c>
      <c r="AJ25" s="139"/>
      <c r="AK25" s="139"/>
      <c r="AL25" s="139"/>
      <c r="AM25" s="77"/>
      <c r="AN25" s="78">
        <f t="shared" si="16"/>
        <v>0</v>
      </c>
      <c r="AO25" s="77"/>
      <c r="AP25" s="78">
        <f t="shared" si="17"/>
        <v>0</v>
      </c>
      <c r="AQ25" s="78">
        <f t="shared" si="18"/>
        <v>0</v>
      </c>
      <c r="AR25" s="78">
        <f t="shared" si="19"/>
        <v>0</v>
      </c>
      <c r="AS25" s="77"/>
      <c r="AT25" s="78">
        <f t="shared" si="20"/>
        <v>0</v>
      </c>
      <c r="AU25" s="77"/>
      <c r="AV25" s="78">
        <f t="shared" si="21"/>
        <v>0</v>
      </c>
      <c r="AW25" s="77">
        <f t="shared" si="22"/>
        <v>0</v>
      </c>
      <c r="AX25" s="78">
        <f t="shared" si="23"/>
        <v>0</v>
      </c>
      <c r="AY25" s="77">
        <f t="shared" si="24"/>
        <v>0</v>
      </c>
      <c r="AZ25" s="78">
        <f t="shared" si="25"/>
        <v>0</v>
      </c>
      <c r="BA25" s="78"/>
      <c r="BB25" s="176"/>
      <c r="BC25" s="176"/>
      <c r="BD25" s="176"/>
      <c r="BE25" s="78">
        <f t="shared" si="26"/>
        <v>0</v>
      </c>
      <c r="BF25" s="140"/>
      <c r="BG25" s="70"/>
      <c r="BH25" s="70"/>
      <c r="BI25" s="76">
        <f t="shared" si="27"/>
        <v>0</v>
      </c>
      <c r="BJ25" s="76">
        <f>V25+W25+X25</f>
        <v>12</v>
      </c>
      <c r="BK25" s="76">
        <f>(O25/18*BJ25)*1.25*30%</f>
        <v>23935.192500000001</v>
      </c>
      <c r="BL25" s="76"/>
      <c r="BM25" s="76">
        <f t="shared" si="28"/>
        <v>0</v>
      </c>
      <c r="BN25" s="76"/>
      <c r="BO25" s="76"/>
      <c r="BP25" s="76"/>
      <c r="BQ25" s="101">
        <f t="shared" si="29"/>
        <v>0</v>
      </c>
      <c r="BR25" s="76">
        <f t="shared" si="30"/>
        <v>23935.192500000001</v>
      </c>
      <c r="BS25" s="76">
        <f t="shared" si="31"/>
        <v>72592.110833333354</v>
      </c>
      <c r="BT25" s="76">
        <f t="shared" si="32"/>
        <v>23935.192500000001</v>
      </c>
      <c r="BU25" s="76">
        <f t="shared" si="33"/>
        <v>15956.795000000002</v>
      </c>
      <c r="BV25" s="76">
        <f t="shared" si="34"/>
        <v>112484.09833333336</v>
      </c>
      <c r="BW25" s="173">
        <f t="shared" si="35"/>
        <v>1349809.1800000002</v>
      </c>
    </row>
    <row r="26" spans="1:78" s="11" customFormat="1" ht="14.25" customHeight="1" x14ac:dyDescent="0.3">
      <c r="A26" s="250">
        <v>3</v>
      </c>
      <c r="B26" s="69" t="s">
        <v>158</v>
      </c>
      <c r="C26" s="69" t="s">
        <v>402</v>
      </c>
      <c r="D26" s="70" t="s">
        <v>61</v>
      </c>
      <c r="E26" s="71" t="s">
        <v>215</v>
      </c>
      <c r="F26" s="72">
        <v>70</v>
      </c>
      <c r="G26" s="73">
        <v>42971</v>
      </c>
      <c r="H26" s="73">
        <v>44797</v>
      </c>
      <c r="I26" s="72" t="s">
        <v>182</v>
      </c>
      <c r="J26" s="70" t="s">
        <v>58</v>
      </c>
      <c r="K26" s="70" t="s">
        <v>64</v>
      </c>
      <c r="L26" s="74">
        <v>27.11</v>
      </c>
      <c r="M26" s="70">
        <v>5.41</v>
      </c>
      <c r="N26" s="75">
        <v>17697</v>
      </c>
      <c r="O26" s="76">
        <f t="shared" si="1"/>
        <v>95740.77</v>
      </c>
      <c r="P26" s="43">
        <v>0</v>
      </c>
      <c r="Q26" s="70"/>
      <c r="R26" s="70"/>
      <c r="S26" s="70">
        <v>0</v>
      </c>
      <c r="T26" s="70">
        <v>1</v>
      </c>
      <c r="U26" s="70"/>
      <c r="V26" s="70">
        <f t="shared" si="2"/>
        <v>0</v>
      </c>
      <c r="W26" s="70">
        <f t="shared" si="3"/>
        <v>1</v>
      </c>
      <c r="X26" s="70">
        <f t="shared" si="4"/>
        <v>0</v>
      </c>
      <c r="Y26" s="76">
        <f t="shared" si="5"/>
        <v>0</v>
      </c>
      <c r="Z26" s="76">
        <f t="shared" si="6"/>
        <v>0</v>
      </c>
      <c r="AA26" s="76">
        <f t="shared" si="7"/>
        <v>0</v>
      </c>
      <c r="AB26" s="76">
        <f t="shared" si="8"/>
        <v>0</v>
      </c>
      <c r="AC26" s="76">
        <f t="shared" si="9"/>
        <v>5318.9316666666673</v>
      </c>
      <c r="AD26" s="76">
        <f t="shared" si="10"/>
        <v>0</v>
      </c>
      <c r="AE26" s="76">
        <f t="shared" si="11"/>
        <v>5318.9316666666673</v>
      </c>
      <c r="AF26" s="76">
        <f t="shared" si="12"/>
        <v>1329.7329166666668</v>
      </c>
      <c r="AG26" s="101">
        <f t="shared" si="13"/>
        <v>664.86645833333341</v>
      </c>
      <c r="AH26" s="76">
        <f t="shared" si="14"/>
        <v>196.63333333333333</v>
      </c>
      <c r="AI26" s="76">
        <f t="shared" si="15"/>
        <v>7510.1643750000003</v>
      </c>
      <c r="AJ26" s="78"/>
      <c r="AK26" s="78"/>
      <c r="AL26" s="78"/>
      <c r="AM26" s="77"/>
      <c r="AN26" s="78">
        <f t="shared" si="16"/>
        <v>0</v>
      </c>
      <c r="AO26" s="77"/>
      <c r="AP26" s="78">
        <f t="shared" si="17"/>
        <v>0</v>
      </c>
      <c r="AQ26" s="78">
        <f t="shared" si="18"/>
        <v>0</v>
      </c>
      <c r="AR26" s="78">
        <f t="shared" si="19"/>
        <v>0</v>
      </c>
      <c r="AS26" s="77"/>
      <c r="AT26" s="78">
        <f t="shared" si="20"/>
        <v>0</v>
      </c>
      <c r="AU26" s="77"/>
      <c r="AV26" s="78">
        <f t="shared" si="21"/>
        <v>0</v>
      </c>
      <c r="AW26" s="77">
        <f t="shared" si="22"/>
        <v>0</v>
      </c>
      <c r="AX26" s="78">
        <f t="shared" si="23"/>
        <v>0</v>
      </c>
      <c r="AY26" s="77">
        <f t="shared" si="24"/>
        <v>0</v>
      </c>
      <c r="AZ26" s="78">
        <f t="shared" si="25"/>
        <v>0</v>
      </c>
      <c r="BA26" s="78"/>
      <c r="BB26" s="176"/>
      <c r="BC26" s="176"/>
      <c r="BD26" s="176"/>
      <c r="BE26" s="78">
        <f t="shared" si="26"/>
        <v>0</v>
      </c>
      <c r="BF26" s="140"/>
      <c r="BG26" s="70"/>
      <c r="BH26" s="70"/>
      <c r="BI26" s="76">
        <f t="shared" si="27"/>
        <v>0</v>
      </c>
      <c r="BJ26" s="76"/>
      <c r="BK26" s="76">
        <f>(O26/18*BJ26)*30%</f>
        <v>0</v>
      </c>
      <c r="BL26" s="76"/>
      <c r="BM26" s="76">
        <f t="shared" si="28"/>
        <v>0</v>
      </c>
      <c r="BN26" s="76"/>
      <c r="BO26" s="76"/>
      <c r="BP26" s="76"/>
      <c r="BQ26" s="101">
        <f t="shared" si="29"/>
        <v>0</v>
      </c>
      <c r="BR26" s="76">
        <f t="shared" si="30"/>
        <v>0</v>
      </c>
      <c r="BS26" s="76">
        <f t="shared" si="31"/>
        <v>6180.4314583333344</v>
      </c>
      <c r="BT26" s="76">
        <f t="shared" si="32"/>
        <v>0</v>
      </c>
      <c r="BU26" s="76">
        <f t="shared" si="33"/>
        <v>1329.7329166666668</v>
      </c>
      <c r="BV26" s="76">
        <f t="shared" si="34"/>
        <v>7510.1643750000003</v>
      </c>
      <c r="BW26" s="173">
        <f t="shared" si="35"/>
        <v>90121.972500000003</v>
      </c>
      <c r="BX26" s="129"/>
    </row>
    <row r="27" spans="1:78" s="129" customFormat="1" ht="14.25" customHeight="1" x14ac:dyDescent="0.3">
      <c r="A27" s="251">
        <v>4</v>
      </c>
      <c r="B27" s="69" t="s">
        <v>158</v>
      </c>
      <c r="C27" s="69" t="s">
        <v>401</v>
      </c>
      <c r="D27" s="70" t="s">
        <v>61</v>
      </c>
      <c r="E27" s="71" t="s">
        <v>215</v>
      </c>
      <c r="F27" s="179">
        <v>70</v>
      </c>
      <c r="G27" s="199">
        <v>42971</v>
      </c>
      <c r="H27" s="199">
        <v>44797</v>
      </c>
      <c r="I27" s="179" t="s">
        <v>182</v>
      </c>
      <c r="J27" s="70" t="s">
        <v>58</v>
      </c>
      <c r="K27" s="70" t="s">
        <v>64</v>
      </c>
      <c r="L27" s="74">
        <v>27.11</v>
      </c>
      <c r="M27" s="70">
        <v>5.41</v>
      </c>
      <c r="N27" s="75">
        <v>17697</v>
      </c>
      <c r="O27" s="76">
        <f t="shared" si="1"/>
        <v>95740.77</v>
      </c>
      <c r="P27" s="43">
        <v>0</v>
      </c>
      <c r="Q27" s="70"/>
      <c r="R27" s="70"/>
      <c r="S27" s="70">
        <v>0</v>
      </c>
      <c r="T27" s="70">
        <v>1</v>
      </c>
      <c r="U27" s="70"/>
      <c r="V27" s="70">
        <f t="shared" si="2"/>
        <v>0</v>
      </c>
      <c r="W27" s="70">
        <f t="shared" si="3"/>
        <v>1</v>
      </c>
      <c r="X27" s="70">
        <f t="shared" si="4"/>
        <v>0</v>
      </c>
      <c r="Y27" s="76">
        <f t="shared" si="5"/>
        <v>0</v>
      </c>
      <c r="Z27" s="76">
        <f t="shared" si="6"/>
        <v>0</v>
      </c>
      <c r="AA27" s="76">
        <f t="shared" si="7"/>
        <v>0</v>
      </c>
      <c r="AB27" s="76">
        <f t="shared" si="8"/>
        <v>0</v>
      </c>
      <c r="AC27" s="76">
        <f t="shared" si="9"/>
        <v>5318.9316666666673</v>
      </c>
      <c r="AD27" s="76">
        <f t="shared" si="10"/>
        <v>0</v>
      </c>
      <c r="AE27" s="76">
        <f t="shared" si="11"/>
        <v>5318.9316666666673</v>
      </c>
      <c r="AF27" s="76">
        <f t="shared" si="12"/>
        <v>1329.7329166666668</v>
      </c>
      <c r="AG27" s="101">
        <f t="shared" si="13"/>
        <v>664.86645833333341</v>
      </c>
      <c r="AH27" s="76">
        <f t="shared" si="14"/>
        <v>196.63333333333333</v>
      </c>
      <c r="AI27" s="76">
        <f t="shared" si="15"/>
        <v>7510.1643750000003</v>
      </c>
      <c r="AJ27" s="78"/>
      <c r="AK27" s="78"/>
      <c r="AL27" s="78"/>
      <c r="AM27" s="77"/>
      <c r="AN27" s="78">
        <f t="shared" si="16"/>
        <v>0</v>
      </c>
      <c r="AO27" s="77"/>
      <c r="AP27" s="78">
        <f t="shared" si="17"/>
        <v>0</v>
      </c>
      <c r="AQ27" s="78">
        <f t="shared" si="18"/>
        <v>0</v>
      </c>
      <c r="AR27" s="78">
        <f t="shared" si="19"/>
        <v>0</v>
      </c>
      <c r="AS27" s="77"/>
      <c r="AT27" s="78">
        <f t="shared" si="20"/>
        <v>0</v>
      </c>
      <c r="AU27" s="77"/>
      <c r="AV27" s="78">
        <f t="shared" si="21"/>
        <v>0</v>
      </c>
      <c r="AW27" s="77">
        <f t="shared" si="22"/>
        <v>0</v>
      </c>
      <c r="AX27" s="78">
        <f t="shared" si="23"/>
        <v>0</v>
      </c>
      <c r="AY27" s="77">
        <f t="shared" si="24"/>
        <v>0</v>
      </c>
      <c r="AZ27" s="78">
        <f t="shared" si="25"/>
        <v>0</v>
      </c>
      <c r="BA27" s="78"/>
      <c r="BB27" s="176"/>
      <c r="BC27" s="176"/>
      <c r="BD27" s="176"/>
      <c r="BE27" s="78">
        <f t="shared" si="26"/>
        <v>0</v>
      </c>
      <c r="BF27" s="140"/>
      <c r="BG27" s="70"/>
      <c r="BH27" s="70"/>
      <c r="BI27" s="76">
        <f t="shared" si="27"/>
        <v>0</v>
      </c>
      <c r="BJ27" s="76"/>
      <c r="BK27" s="76">
        <f>(O27/18*BJ27)*30%</f>
        <v>0</v>
      </c>
      <c r="BL27" s="76"/>
      <c r="BM27" s="76">
        <f t="shared" si="28"/>
        <v>0</v>
      </c>
      <c r="BN27" s="76"/>
      <c r="BO27" s="76"/>
      <c r="BP27" s="76"/>
      <c r="BQ27" s="101">
        <f t="shared" si="29"/>
        <v>0</v>
      </c>
      <c r="BR27" s="76">
        <f t="shared" si="30"/>
        <v>0</v>
      </c>
      <c r="BS27" s="76">
        <f t="shared" si="31"/>
        <v>6180.4314583333344</v>
      </c>
      <c r="BT27" s="76">
        <f t="shared" si="32"/>
        <v>0</v>
      </c>
      <c r="BU27" s="76">
        <f t="shared" si="33"/>
        <v>1329.7329166666668</v>
      </c>
      <c r="BV27" s="76">
        <f t="shared" si="34"/>
        <v>7510.1643750000003</v>
      </c>
      <c r="BW27" s="173">
        <f t="shared" si="35"/>
        <v>90121.972500000003</v>
      </c>
      <c r="BZ27" s="130"/>
    </row>
    <row r="28" spans="1:78" s="129" customFormat="1" ht="14.25" customHeight="1" x14ac:dyDescent="0.3">
      <c r="A28" s="250">
        <v>5</v>
      </c>
      <c r="B28" s="141" t="s">
        <v>247</v>
      </c>
      <c r="C28" s="141" t="s">
        <v>85</v>
      </c>
      <c r="D28" s="142" t="s">
        <v>61</v>
      </c>
      <c r="E28" s="152" t="s">
        <v>248</v>
      </c>
      <c r="F28" s="80">
        <v>2</v>
      </c>
      <c r="G28" s="81">
        <v>42824</v>
      </c>
      <c r="H28" s="81">
        <v>44650</v>
      </c>
      <c r="I28" s="80" t="s">
        <v>183</v>
      </c>
      <c r="J28" s="70" t="s">
        <v>67</v>
      </c>
      <c r="K28" s="70" t="s">
        <v>68</v>
      </c>
      <c r="L28" s="74">
        <v>9.01</v>
      </c>
      <c r="M28" s="70">
        <v>4.74</v>
      </c>
      <c r="N28" s="75">
        <v>17697</v>
      </c>
      <c r="O28" s="76">
        <f t="shared" si="1"/>
        <v>83883.78</v>
      </c>
      <c r="P28" s="70">
        <v>4</v>
      </c>
      <c r="Q28" s="70">
        <v>5</v>
      </c>
      <c r="R28" s="70"/>
      <c r="S28" s="70">
        <v>3</v>
      </c>
      <c r="T28" s="70">
        <v>10</v>
      </c>
      <c r="U28" s="70"/>
      <c r="V28" s="70">
        <f t="shared" si="2"/>
        <v>7</v>
      </c>
      <c r="W28" s="70">
        <f t="shared" si="3"/>
        <v>15</v>
      </c>
      <c r="X28" s="70">
        <f t="shared" si="4"/>
        <v>0</v>
      </c>
      <c r="Y28" s="76">
        <f t="shared" si="5"/>
        <v>18640.84</v>
      </c>
      <c r="Z28" s="76">
        <f t="shared" si="6"/>
        <v>23301.05</v>
      </c>
      <c r="AA28" s="76">
        <f t="shared" si="7"/>
        <v>0</v>
      </c>
      <c r="AB28" s="76">
        <f t="shared" si="8"/>
        <v>13980.630000000001</v>
      </c>
      <c r="AC28" s="76">
        <f t="shared" si="9"/>
        <v>46602.1</v>
      </c>
      <c r="AD28" s="76">
        <f t="shared" si="10"/>
        <v>0</v>
      </c>
      <c r="AE28" s="76">
        <f t="shared" si="11"/>
        <v>102524.62</v>
      </c>
      <c r="AF28" s="76">
        <f t="shared" si="12"/>
        <v>25631.154999999999</v>
      </c>
      <c r="AG28" s="76">
        <f t="shared" si="13"/>
        <v>12815.577499999999</v>
      </c>
      <c r="AH28" s="76">
        <f t="shared" si="14"/>
        <v>2556.2333333333336</v>
      </c>
      <c r="AI28" s="76">
        <f t="shared" si="15"/>
        <v>143527.58583333332</v>
      </c>
      <c r="AJ28" s="82"/>
      <c r="AK28" s="82"/>
      <c r="AL28" s="82"/>
      <c r="AM28" s="83"/>
      <c r="AN28" s="78">
        <f t="shared" si="16"/>
        <v>0</v>
      </c>
      <c r="AO28" s="83">
        <v>7</v>
      </c>
      <c r="AP28" s="78">
        <f t="shared" si="17"/>
        <v>3441.083333333333</v>
      </c>
      <c r="AQ28" s="78">
        <f t="shared" si="18"/>
        <v>7</v>
      </c>
      <c r="AR28" s="78">
        <f t="shared" si="19"/>
        <v>3441.083333333333</v>
      </c>
      <c r="AS28" s="83">
        <v>12.5</v>
      </c>
      <c r="AT28" s="78">
        <f t="shared" si="20"/>
        <v>6144.7916666666661</v>
      </c>
      <c r="AU28" s="78"/>
      <c r="AV28" s="78">
        <f t="shared" si="21"/>
        <v>0</v>
      </c>
      <c r="AW28" s="77">
        <f t="shared" si="22"/>
        <v>12.5</v>
      </c>
      <c r="AX28" s="78">
        <f t="shared" si="23"/>
        <v>6144.7916666666661</v>
      </c>
      <c r="AY28" s="77">
        <f t="shared" si="24"/>
        <v>19.5</v>
      </c>
      <c r="AZ28" s="78">
        <f t="shared" si="25"/>
        <v>9585.875</v>
      </c>
      <c r="BA28" s="84" t="s">
        <v>370</v>
      </c>
      <c r="BB28" s="85"/>
      <c r="BC28" s="84">
        <v>1</v>
      </c>
      <c r="BD28" s="85"/>
      <c r="BE28" s="78">
        <f t="shared" si="26"/>
        <v>10618.199999999999</v>
      </c>
      <c r="BF28" s="70"/>
      <c r="BG28" s="70"/>
      <c r="BH28" s="70"/>
      <c r="BI28" s="76">
        <f t="shared" si="27"/>
        <v>0</v>
      </c>
      <c r="BJ28" s="76">
        <f>V28+W28+X28</f>
        <v>22</v>
      </c>
      <c r="BK28" s="76">
        <f>(O28/18*BJ28)*1.25*30%</f>
        <v>38446.732499999998</v>
      </c>
      <c r="BL28" s="76"/>
      <c r="BM28" s="76">
        <f t="shared" si="28"/>
        <v>0</v>
      </c>
      <c r="BN28" s="76"/>
      <c r="BO28" s="76"/>
      <c r="BP28" s="76"/>
      <c r="BQ28" s="101">
        <f t="shared" si="29"/>
        <v>0</v>
      </c>
      <c r="BR28" s="76">
        <f t="shared" si="30"/>
        <v>58650.807499999995</v>
      </c>
      <c r="BS28" s="76">
        <f t="shared" si="31"/>
        <v>117896.43083333333</v>
      </c>
      <c r="BT28" s="76">
        <f t="shared" si="32"/>
        <v>58650.807499999995</v>
      </c>
      <c r="BU28" s="76">
        <f t="shared" si="33"/>
        <v>25631.154999999999</v>
      </c>
      <c r="BV28" s="76">
        <f t="shared" si="34"/>
        <v>202178.39333333331</v>
      </c>
      <c r="BW28" s="173">
        <f t="shared" si="35"/>
        <v>2426140.7199999997</v>
      </c>
    </row>
    <row r="29" spans="1:78" s="11" customFormat="1" ht="14.25" customHeight="1" x14ac:dyDescent="0.3">
      <c r="A29" s="251">
        <v>6</v>
      </c>
      <c r="B29" s="141" t="s">
        <v>247</v>
      </c>
      <c r="C29" s="141" t="s">
        <v>407</v>
      </c>
      <c r="D29" s="142" t="s">
        <v>61</v>
      </c>
      <c r="E29" s="75" t="s">
        <v>248</v>
      </c>
      <c r="F29" s="80">
        <v>2</v>
      </c>
      <c r="G29" s="81">
        <v>42824</v>
      </c>
      <c r="H29" s="81">
        <v>44650</v>
      </c>
      <c r="I29" s="80" t="s">
        <v>183</v>
      </c>
      <c r="J29" s="70" t="s">
        <v>67</v>
      </c>
      <c r="K29" s="70" t="s">
        <v>68</v>
      </c>
      <c r="L29" s="74">
        <v>9.01</v>
      </c>
      <c r="M29" s="70">
        <v>4.74</v>
      </c>
      <c r="N29" s="75">
        <v>17697</v>
      </c>
      <c r="O29" s="76">
        <f t="shared" si="1"/>
        <v>83883.78</v>
      </c>
      <c r="P29" s="70"/>
      <c r="Q29" s="70"/>
      <c r="R29" s="70"/>
      <c r="S29" s="70"/>
      <c r="T29" s="70">
        <v>1</v>
      </c>
      <c r="U29" s="70"/>
      <c r="V29" s="70">
        <f t="shared" si="2"/>
        <v>0</v>
      </c>
      <c r="W29" s="70">
        <f t="shared" si="3"/>
        <v>1</v>
      </c>
      <c r="X29" s="70">
        <f t="shared" si="4"/>
        <v>0</v>
      </c>
      <c r="Y29" s="76">
        <f t="shared" si="5"/>
        <v>0</v>
      </c>
      <c r="Z29" s="76">
        <f t="shared" si="6"/>
        <v>0</v>
      </c>
      <c r="AA29" s="76">
        <f t="shared" si="7"/>
        <v>0</v>
      </c>
      <c r="AB29" s="76">
        <f t="shared" si="8"/>
        <v>0</v>
      </c>
      <c r="AC29" s="76">
        <f t="shared" si="9"/>
        <v>4660.21</v>
      </c>
      <c r="AD29" s="76">
        <f t="shared" si="10"/>
        <v>0</v>
      </c>
      <c r="AE29" s="76">
        <f t="shared" si="11"/>
        <v>4660.21</v>
      </c>
      <c r="AF29" s="76">
        <f t="shared" si="12"/>
        <v>1165.0525</v>
      </c>
      <c r="AG29" s="76">
        <f t="shared" si="13"/>
        <v>582.52625</v>
      </c>
      <c r="AH29" s="76">
        <f t="shared" si="14"/>
        <v>196.63333333333333</v>
      </c>
      <c r="AI29" s="76">
        <f t="shared" si="15"/>
        <v>6604.4220833333329</v>
      </c>
      <c r="AJ29" s="82"/>
      <c r="AK29" s="82"/>
      <c r="AL29" s="82"/>
      <c r="AM29" s="83"/>
      <c r="AN29" s="78">
        <f t="shared" si="16"/>
        <v>0</v>
      </c>
      <c r="AO29" s="83"/>
      <c r="AP29" s="78">
        <f t="shared" si="17"/>
        <v>0</v>
      </c>
      <c r="AQ29" s="78">
        <f t="shared" si="18"/>
        <v>0</v>
      </c>
      <c r="AR29" s="78">
        <f t="shared" si="19"/>
        <v>0</v>
      </c>
      <c r="AS29" s="83"/>
      <c r="AT29" s="78">
        <f t="shared" si="20"/>
        <v>0</v>
      </c>
      <c r="AU29" s="78"/>
      <c r="AV29" s="78">
        <f t="shared" si="21"/>
        <v>0</v>
      </c>
      <c r="AW29" s="77">
        <f t="shared" si="22"/>
        <v>0</v>
      </c>
      <c r="AX29" s="78">
        <f t="shared" si="23"/>
        <v>0</v>
      </c>
      <c r="AY29" s="77">
        <f t="shared" si="24"/>
        <v>0</v>
      </c>
      <c r="AZ29" s="78">
        <f t="shared" si="25"/>
        <v>0</v>
      </c>
      <c r="BA29" s="84"/>
      <c r="BB29" s="85"/>
      <c r="BC29" s="84"/>
      <c r="BD29" s="85"/>
      <c r="BE29" s="78">
        <f t="shared" si="26"/>
        <v>0</v>
      </c>
      <c r="BF29" s="70"/>
      <c r="BG29" s="70"/>
      <c r="BH29" s="70"/>
      <c r="BI29" s="76">
        <f t="shared" si="27"/>
        <v>0</v>
      </c>
      <c r="BJ29" s="76"/>
      <c r="BK29" s="76">
        <f>(O29/18*BJ29)*1.25*30%</f>
        <v>0</v>
      </c>
      <c r="BL29" s="76"/>
      <c r="BM29" s="76">
        <f t="shared" si="28"/>
        <v>0</v>
      </c>
      <c r="BN29" s="76"/>
      <c r="BO29" s="76"/>
      <c r="BP29" s="76"/>
      <c r="BQ29" s="101">
        <f t="shared" si="29"/>
        <v>0</v>
      </c>
      <c r="BR29" s="76">
        <f t="shared" si="30"/>
        <v>0</v>
      </c>
      <c r="BS29" s="76">
        <f t="shared" si="31"/>
        <v>5439.3695833333331</v>
      </c>
      <c r="BT29" s="76">
        <f t="shared" si="32"/>
        <v>0</v>
      </c>
      <c r="BU29" s="76">
        <f t="shared" si="33"/>
        <v>1165.0525</v>
      </c>
      <c r="BV29" s="76">
        <f t="shared" si="34"/>
        <v>6604.4220833333329</v>
      </c>
      <c r="BW29" s="173">
        <f t="shared" si="35"/>
        <v>79253.065000000002</v>
      </c>
      <c r="BX29" s="129"/>
    </row>
    <row r="30" spans="1:78" s="11" customFormat="1" ht="14.25" customHeight="1" x14ac:dyDescent="0.3">
      <c r="A30" s="250">
        <v>7</v>
      </c>
      <c r="B30" s="141" t="s">
        <v>247</v>
      </c>
      <c r="C30" s="141" t="s">
        <v>413</v>
      </c>
      <c r="D30" s="142" t="s">
        <v>61</v>
      </c>
      <c r="E30" s="75" t="s">
        <v>248</v>
      </c>
      <c r="F30" s="80">
        <v>2</v>
      </c>
      <c r="G30" s="81">
        <v>42824</v>
      </c>
      <c r="H30" s="81">
        <v>44650</v>
      </c>
      <c r="I30" s="80" t="s">
        <v>183</v>
      </c>
      <c r="J30" s="70" t="s">
        <v>67</v>
      </c>
      <c r="K30" s="70" t="s">
        <v>68</v>
      </c>
      <c r="L30" s="74">
        <v>9.01</v>
      </c>
      <c r="M30" s="70">
        <v>4.74</v>
      </c>
      <c r="N30" s="75">
        <v>17697</v>
      </c>
      <c r="O30" s="76">
        <f t="shared" si="1"/>
        <v>83883.78</v>
      </c>
      <c r="P30" s="70"/>
      <c r="Q30" s="70"/>
      <c r="R30" s="70"/>
      <c r="S30" s="70"/>
      <c r="T30" s="70">
        <v>1</v>
      </c>
      <c r="U30" s="70"/>
      <c r="V30" s="70">
        <f t="shared" si="2"/>
        <v>0</v>
      </c>
      <c r="W30" s="70">
        <f t="shared" si="3"/>
        <v>1</v>
      </c>
      <c r="X30" s="70">
        <f t="shared" si="4"/>
        <v>0</v>
      </c>
      <c r="Y30" s="76">
        <f t="shared" si="5"/>
        <v>0</v>
      </c>
      <c r="Z30" s="76">
        <f t="shared" si="6"/>
        <v>0</v>
      </c>
      <c r="AA30" s="76">
        <f t="shared" si="7"/>
        <v>0</v>
      </c>
      <c r="AB30" s="76">
        <f t="shared" si="8"/>
        <v>0</v>
      </c>
      <c r="AC30" s="76">
        <f t="shared" si="9"/>
        <v>4660.21</v>
      </c>
      <c r="AD30" s="76">
        <f t="shared" si="10"/>
        <v>0</v>
      </c>
      <c r="AE30" s="76">
        <f t="shared" si="11"/>
        <v>4660.21</v>
      </c>
      <c r="AF30" s="76">
        <f t="shared" si="12"/>
        <v>1165.0525</v>
      </c>
      <c r="AG30" s="76">
        <f t="shared" si="13"/>
        <v>582.52625</v>
      </c>
      <c r="AH30" s="76">
        <f t="shared" si="14"/>
        <v>196.63333333333333</v>
      </c>
      <c r="AI30" s="76">
        <f t="shared" si="15"/>
        <v>6604.4220833333329</v>
      </c>
      <c r="AJ30" s="82"/>
      <c r="AK30" s="82"/>
      <c r="AL30" s="82"/>
      <c r="AM30" s="83"/>
      <c r="AN30" s="78">
        <f t="shared" si="16"/>
        <v>0</v>
      </c>
      <c r="AO30" s="83"/>
      <c r="AP30" s="78">
        <f t="shared" si="17"/>
        <v>0</v>
      </c>
      <c r="AQ30" s="78">
        <f t="shared" si="18"/>
        <v>0</v>
      </c>
      <c r="AR30" s="78">
        <f t="shared" si="19"/>
        <v>0</v>
      </c>
      <c r="AS30" s="83"/>
      <c r="AT30" s="78">
        <f t="shared" si="20"/>
        <v>0</v>
      </c>
      <c r="AU30" s="78"/>
      <c r="AV30" s="78">
        <f t="shared" si="21"/>
        <v>0</v>
      </c>
      <c r="AW30" s="77">
        <f t="shared" si="22"/>
        <v>0</v>
      </c>
      <c r="AX30" s="78">
        <f t="shared" si="23"/>
        <v>0</v>
      </c>
      <c r="AY30" s="77">
        <f t="shared" si="24"/>
        <v>0</v>
      </c>
      <c r="AZ30" s="78">
        <f t="shared" si="25"/>
        <v>0</v>
      </c>
      <c r="BA30" s="84"/>
      <c r="BB30" s="85"/>
      <c r="BC30" s="84"/>
      <c r="BD30" s="85"/>
      <c r="BE30" s="78">
        <f t="shared" si="26"/>
        <v>0</v>
      </c>
      <c r="BF30" s="70"/>
      <c r="BG30" s="70"/>
      <c r="BH30" s="70"/>
      <c r="BI30" s="76">
        <f t="shared" si="27"/>
        <v>0</v>
      </c>
      <c r="BJ30" s="76"/>
      <c r="BK30" s="76">
        <f>(O30/18*BJ30)*1.25*30%</f>
        <v>0</v>
      </c>
      <c r="BL30" s="76"/>
      <c r="BM30" s="76">
        <f t="shared" si="28"/>
        <v>0</v>
      </c>
      <c r="BN30" s="76"/>
      <c r="BO30" s="76"/>
      <c r="BP30" s="76"/>
      <c r="BQ30" s="101">
        <f t="shared" si="29"/>
        <v>0</v>
      </c>
      <c r="BR30" s="76">
        <f t="shared" si="30"/>
        <v>0</v>
      </c>
      <c r="BS30" s="76">
        <f t="shared" si="31"/>
        <v>5439.3695833333331</v>
      </c>
      <c r="BT30" s="76">
        <f t="shared" si="32"/>
        <v>0</v>
      </c>
      <c r="BU30" s="76">
        <f t="shared" si="33"/>
        <v>1165.0525</v>
      </c>
      <c r="BV30" s="76">
        <f t="shared" si="34"/>
        <v>6604.4220833333329</v>
      </c>
      <c r="BW30" s="173">
        <f t="shared" si="35"/>
        <v>79253.065000000002</v>
      </c>
      <c r="BX30" s="129"/>
    </row>
    <row r="31" spans="1:78" s="129" customFormat="1" ht="14.25" customHeight="1" x14ac:dyDescent="0.3">
      <c r="A31" s="251">
        <v>8</v>
      </c>
      <c r="B31" s="141" t="s">
        <v>276</v>
      </c>
      <c r="C31" s="141" t="s">
        <v>288</v>
      </c>
      <c r="D31" s="142" t="s">
        <v>61</v>
      </c>
      <c r="E31" s="143" t="s">
        <v>66</v>
      </c>
      <c r="F31" s="80">
        <v>110</v>
      </c>
      <c r="G31" s="81">
        <v>44071</v>
      </c>
      <c r="H31" s="151">
        <v>45897</v>
      </c>
      <c r="I31" s="80" t="s">
        <v>183</v>
      </c>
      <c r="J31" s="70">
        <v>1</v>
      </c>
      <c r="K31" s="70" t="s">
        <v>72</v>
      </c>
      <c r="L31" s="89">
        <v>12.05</v>
      </c>
      <c r="M31" s="43">
        <v>4.8600000000000003</v>
      </c>
      <c r="N31" s="75">
        <v>17697</v>
      </c>
      <c r="O31" s="76">
        <f t="shared" si="1"/>
        <v>86007.420000000013</v>
      </c>
      <c r="P31" s="70"/>
      <c r="Q31" s="70"/>
      <c r="R31" s="70">
        <v>20</v>
      </c>
      <c r="S31" s="70"/>
      <c r="T31" s="70">
        <v>5</v>
      </c>
      <c r="U31" s="70"/>
      <c r="V31" s="70">
        <f t="shared" si="2"/>
        <v>0</v>
      </c>
      <c r="W31" s="70">
        <f t="shared" si="3"/>
        <v>5</v>
      </c>
      <c r="X31" s="70">
        <f t="shared" si="4"/>
        <v>20</v>
      </c>
      <c r="Y31" s="76">
        <f t="shared" si="5"/>
        <v>0</v>
      </c>
      <c r="Z31" s="76">
        <f t="shared" si="6"/>
        <v>0</v>
      </c>
      <c r="AA31" s="76">
        <f t="shared" si="7"/>
        <v>95563.800000000017</v>
      </c>
      <c r="AB31" s="76">
        <f t="shared" si="8"/>
        <v>0</v>
      </c>
      <c r="AC31" s="76">
        <f t="shared" si="9"/>
        <v>23890.950000000004</v>
      </c>
      <c r="AD31" s="76">
        <f t="shared" si="10"/>
        <v>0</v>
      </c>
      <c r="AE31" s="76">
        <f t="shared" si="11"/>
        <v>119454.75000000003</v>
      </c>
      <c r="AF31" s="76">
        <f t="shared" si="12"/>
        <v>29863.687500000007</v>
      </c>
      <c r="AG31" s="76">
        <f t="shared" si="13"/>
        <v>14931.843750000004</v>
      </c>
      <c r="AH31" s="76">
        <f t="shared" si="14"/>
        <v>983.16666666666663</v>
      </c>
      <c r="AI31" s="76">
        <f t="shared" si="15"/>
        <v>165233.44791666672</v>
      </c>
      <c r="AJ31" s="82"/>
      <c r="AK31" s="82"/>
      <c r="AL31" s="82"/>
      <c r="AM31" s="83"/>
      <c r="AN31" s="78">
        <f t="shared" si="16"/>
        <v>0</v>
      </c>
      <c r="AO31" s="83"/>
      <c r="AP31" s="78">
        <f t="shared" si="17"/>
        <v>0</v>
      </c>
      <c r="AQ31" s="78">
        <f t="shared" si="18"/>
        <v>0</v>
      </c>
      <c r="AR31" s="78">
        <f t="shared" si="19"/>
        <v>0</v>
      </c>
      <c r="AS31" s="83">
        <v>25</v>
      </c>
      <c r="AT31" s="78">
        <f t="shared" si="20"/>
        <v>12289.583333333332</v>
      </c>
      <c r="AU31" s="83"/>
      <c r="AV31" s="78">
        <f t="shared" si="21"/>
        <v>0</v>
      </c>
      <c r="AW31" s="77">
        <f t="shared" si="22"/>
        <v>25</v>
      </c>
      <c r="AX31" s="78">
        <f t="shared" si="23"/>
        <v>12289.583333333332</v>
      </c>
      <c r="AY31" s="77">
        <f t="shared" si="24"/>
        <v>25</v>
      </c>
      <c r="AZ31" s="78">
        <f t="shared" si="25"/>
        <v>12289.583333333332</v>
      </c>
      <c r="BA31" s="84" t="s">
        <v>204</v>
      </c>
      <c r="BB31" s="84"/>
      <c r="BC31" s="84">
        <v>1</v>
      </c>
      <c r="BD31" s="85"/>
      <c r="BE31" s="78">
        <f t="shared" si="26"/>
        <v>10618.199999999999</v>
      </c>
      <c r="BF31" s="70"/>
      <c r="BG31" s="70"/>
      <c r="BH31" s="70"/>
      <c r="BI31" s="76">
        <f t="shared" si="27"/>
        <v>0</v>
      </c>
      <c r="BJ31" s="76">
        <f>V31+W31+X31</f>
        <v>25</v>
      </c>
      <c r="BK31" s="76">
        <f>(O31/18*BJ31)*1.25*30%</f>
        <v>44795.531250000007</v>
      </c>
      <c r="BL31" s="76"/>
      <c r="BM31" s="76">
        <f t="shared" si="28"/>
        <v>0</v>
      </c>
      <c r="BN31" s="76">
        <f t="shared" ref="BN31:BN84" si="36">V31+W31+X31</f>
        <v>25</v>
      </c>
      <c r="BO31" s="76">
        <f>(AE31+AF31)*35%</f>
        <v>52261.453125000007</v>
      </c>
      <c r="BP31" s="76"/>
      <c r="BQ31" s="101">
        <f t="shared" si="29"/>
        <v>0</v>
      </c>
      <c r="BR31" s="76">
        <f t="shared" si="30"/>
        <v>119964.76770833335</v>
      </c>
      <c r="BS31" s="76">
        <f t="shared" si="31"/>
        <v>135369.76041666669</v>
      </c>
      <c r="BT31" s="76">
        <f t="shared" si="32"/>
        <v>67703.31458333334</v>
      </c>
      <c r="BU31" s="76">
        <f t="shared" si="33"/>
        <v>82125.140625000015</v>
      </c>
      <c r="BV31" s="76">
        <f t="shared" si="34"/>
        <v>285198.21562500007</v>
      </c>
      <c r="BW31" s="173">
        <f t="shared" si="35"/>
        <v>3422378.5875000008</v>
      </c>
      <c r="BX31" s="11" t="s">
        <v>270</v>
      </c>
    </row>
    <row r="32" spans="1:78" s="2" customFormat="1" ht="14.25" customHeight="1" x14ac:dyDescent="0.3">
      <c r="A32" s="250">
        <v>9</v>
      </c>
      <c r="B32" s="141" t="s">
        <v>276</v>
      </c>
      <c r="C32" s="141" t="s">
        <v>356</v>
      </c>
      <c r="D32" s="142" t="s">
        <v>61</v>
      </c>
      <c r="E32" s="143" t="s">
        <v>66</v>
      </c>
      <c r="F32" s="86">
        <v>110</v>
      </c>
      <c r="G32" s="87">
        <v>44071</v>
      </c>
      <c r="H32" s="88">
        <v>45897</v>
      </c>
      <c r="I32" s="86" t="s">
        <v>183</v>
      </c>
      <c r="J32" s="70">
        <v>1</v>
      </c>
      <c r="K32" s="70" t="s">
        <v>72</v>
      </c>
      <c r="L32" s="74">
        <v>12.05</v>
      </c>
      <c r="M32" s="70">
        <v>4.8600000000000003</v>
      </c>
      <c r="N32" s="75">
        <v>17697</v>
      </c>
      <c r="O32" s="76">
        <f t="shared" si="1"/>
        <v>86007.420000000013</v>
      </c>
      <c r="P32" s="70"/>
      <c r="Q32" s="70"/>
      <c r="R32" s="70"/>
      <c r="S32" s="70"/>
      <c r="T32" s="70">
        <v>1</v>
      </c>
      <c r="U32" s="70"/>
      <c r="V32" s="70">
        <f t="shared" si="2"/>
        <v>0</v>
      </c>
      <c r="W32" s="70">
        <f t="shared" si="3"/>
        <v>1</v>
      </c>
      <c r="X32" s="70">
        <f t="shared" si="4"/>
        <v>0</v>
      </c>
      <c r="Y32" s="76">
        <f t="shared" si="5"/>
        <v>0</v>
      </c>
      <c r="Z32" s="76">
        <f t="shared" si="6"/>
        <v>0</v>
      </c>
      <c r="AA32" s="76">
        <f t="shared" si="7"/>
        <v>0</v>
      </c>
      <c r="AB32" s="76">
        <f t="shared" si="8"/>
        <v>0</v>
      </c>
      <c r="AC32" s="76">
        <f t="shared" si="9"/>
        <v>4778.1900000000005</v>
      </c>
      <c r="AD32" s="76">
        <f t="shared" si="10"/>
        <v>0</v>
      </c>
      <c r="AE32" s="76">
        <f t="shared" si="11"/>
        <v>4778.1900000000005</v>
      </c>
      <c r="AF32" s="76">
        <f t="shared" si="12"/>
        <v>1194.5475000000001</v>
      </c>
      <c r="AG32" s="76">
        <f t="shared" si="13"/>
        <v>597.27375000000018</v>
      </c>
      <c r="AH32" s="76">
        <f t="shared" si="14"/>
        <v>196.63333333333333</v>
      </c>
      <c r="AI32" s="76">
        <f t="shared" si="15"/>
        <v>6766.6445833333346</v>
      </c>
      <c r="AJ32" s="84"/>
      <c r="AK32" s="84"/>
      <c r="AL32" s="84"/>
      <c r="AM32" s="83"/>
      <c r="AN32" s="78">
        <f t="shared" si="16"/>
        <v>0</v>
      </c>
      <c r="AO32" s="83"/>
      <c r="AP32" s="78">
        <f t="shared" si="17"/>
        <v>0</v>
      </c>
      <c r="AQ32" s="78">
        <f t="shared" si="18"/>
        <v>0</v>
      </c>
      <c r="AR32" s="78">
        <f t="shared" si="19"/>
        <v>0</v>
      </c>
      <c r="AS32" s="83"/>
      <c r="AT32" s="78">
        <f t="shared" si="20"/>
        <v>0</v>
      </c>
      <c r="AU32" s="83"/>
      <c r="AV32" s="78">
        <f t="shared" si="21"/>
        <v>0</v>
      </c>
      <c r="AW32" s="77">
        <f t="shared" si="22"/>
        <v>0</v>
      </c>
      <c r="AX32" s="78">
        <f t="shared" si="23"/>
        <v>0</v>
      </c>
      <c r="AY32" s="77">
        <f t="shared" si="24"/>
        <v>0</v>
      </c>
      <c r="AZ32" s="78">
        <f t="shared" si="25"/>
        <v>0</v>
      </c>
      <c r="BA32" s="84"/>
      <c r="BB32" s="84"/>
      <c r="BC32" s="84"/>
      <c r="BD32" s="85"/>
      <c r="BE32" s="78">
        <f t="shared" si="26"/>
        <v>0</v>
      </c>
      <c r="BF32" s="70"/>
      <c r="BG32" s="70"/>
      <c r="BH32" s="70"/>
      <c r="BI32" s="76">
        <f t="shared" si="27"/>
        <v>0</v>
      </c>
      <c r="BJ32" s="76"/>
      <c r="BK32" s="76">
        <f>(O32/18*BJ32)*30%</f>
        <v>0</v>
      </c>
      <c r="BL32" s="76"/>
      <c r="BM32" s="76">
        <f t="shared" si="28"/>
        <v>0</v>
      </c>
      <c r="BN32" s="76">
        <f t="shared" si="36"/>
        <v>1</v>
      </c>
      <c r="BO32" s="76">
        <f>(AE32+AF32)*35%</f>
        <v>2090.4581250000001</v>
      </c>
      <c r="BP32" s="76"/>
      <c r="BQ32" s="101">
        <f t="shared" si="29"/>
        <v>0</v>
      </c>
      <c r="BR32" s="76">
        <f t="shared" si="30"/>
        <v>2090.4581250000001</v>
      </c>
      <c r="BS32" s="76">
        <f t="shared" si="31"/>
        <v>5572.097083333334</v>
      </c>
      <c r="BT32" s="76">
        <f t="shared" si="32"/>
        <v>0</v>
      </c>
      <c r="BU32" s="76">
        <f t="shared" si="33"/>
        <v>3285.0056250000002</v>
      </c>
      <c r="BV32" s="76">
        <f t="shared" si="34"/>
        <v>8857.1027083333356</v>
      </c>
      <c r="BW32" s="173">
        <f t="shared" si="35"/>
        <v>106285.23250000003</v>
      </c>
      <c r="BX32" s="11" t="s">
        <v>270</v>
      </c>
    </row>
    <row r="33" spans="1:77" s="11" customFormat="1" ht="14.25" customHeight="1" x14ac:dyDescent="0.3">
      <c r="A33" s="251">
        <v>10</v>
      </c>
      <c r="B33" s="69" t="s">
        <v>276</v>
      </c>
      <c r="C33" s="69" t="s">
        <v>228</v>
      </c>
      <c r="D33" s="70" t="s">
        <v>61</v>
      </c>
      <c r="E33" s="71" t="s">
        <v>66</v>
      </c>
      <c r="F33" s="86">
        <v>110</v>
      </c>
      <c r="G33" s="87">
        <v>44071</v>
      </c>
      <c r="H33" s="88">
        <v>45897</v>
      </c>
      <c r="I33" s="86" t="s">
        <v>183</v>
      </c>
      <c r="J33" s="70">
        <v>1</v>
      </c>
      <c r="K33" s="70" t="s">
        <v>72</v>
      </c>
      <c r="L33" s="74">
        <v>12.05</v>
      </c>
      <c r="M33" s="70">
        <v>4.8600000000000003</v>
      </c>
      <c r="N33" s="75">
        <v>17697</v>
      </c>
      <c r="O33" s="76">
        <f t="shared" si="1"/>
        <v>86007.420000000013</v>
      </c>
      <c r="P33" s="43">
        <v>0</v>
      </c>
      <c r="Q33" s="70"/>
      <c r="R33" s="70"/>
      <c r="S33" s="70">
        <v>0</v>
      </c>
      <c r="T33" s="70">
        <v>2</v>
      </c>
      <c r="U33" s="70"/>
      <c r="V33" s="70">
        <f t="shared" si="2"/>
        <v>0</v>
      </c>
      <c r="W33" s="70">
        <f t="shared" si="3"/>
        <v>2</v>
      </c>
      <c r="X33" s="70">
        <f t="shared" si="4"/>
        <v>0</v>
      </c>
      <c r="Y33" s="76">
        <f t="shared" si="5"/>
        <v>0</v>
      </c>
      <c r="Z33" s="76">
        <f t="shared" si="6"/>
        <v>0</v>
      </c>
      <c r="AA33" s="76">
        <f t="shared" si="7"/>
        <v>0</v>
      </c>
      <c r="AB33" s="76">
        <f t="shared" si="8"/>
        <v>0</v>
      </c>
      <c r="AC33" s="76">
        <f t="shared" si="9"/>
        <v>9556.380000000001</v>
      </c>
      <c r="AD33" s="76">
        <f t="shared" si="10"/>
        <v>0</v>
      </c>
      <c r="AE33" s="76">
        <f t="shared" si="11"/>
        <v>9556.380000000001</v>
      </c>
      <c r="AF33" s="76">
        <f t="shared" si="12"/>
        <v>2389.0950000000003</v>
      </c>
      <c r="AG33" s="76">
        <f t="shared" si="13"/>
        <v>1194.5475000000004</v>
      </c>
      <c r="AH33" s="76">
        <f t="shared" si="14"/>
        <v>393.26666666666665</v>
      </c>
      <c r="AI33" s="76">
        <f t="shared" si="15"/>
        <v>13533.289166666669</v>
      </c>
      <c r="AJ33" s="84"/>
      <c r="AK33" s="84"/>
      <c r="AL33" s="84"/>
      <c r="AM33" s="83"/>
      <c r="AN33" s="78">
        <f t="shared" si="16"/>
        <v>0</v>
      </c>
      <c r="AO33" s="83"/>
      <c r="AP33" s="78">
        <f t="shared" si="17"/>
        <v>0</v>
      </c>
      <c r="AQ33" s="78">
        <f t="shared" si="18"/>
        <v>0</v>
      </c>
      <c r="AR33" s="78">
        <f t="shared" si="19"/>
        <v>0</v>
      </c>
      <c r="AS33" s="83"/>
      <c r="AT33" s="78">
        <f t="shared" si="20"/>
        <v>0</v>
      </c>
      <c r="AU33" s="83"/>
      <c r="AV33" s="78">
        <f t="shared" si="21"/>
        <v>0</v>
      </c>
      <c r="AW33" s="77">
        <f t="shared" si="22"/>
        <v>0</v>
      </c>
      <c r="AX33" s="78">
        <f t="shared" si="23"/>
        <v>0</v>
      </c>
      <c r="AY33" s="77">
        <f t="shared" si="24"/>
        <v>0</v>
      </c>
      <c r="AZ33" s="78">
        <f t="shared" si="25"/>
        <v>0</v>
      </c>
      <c r="BA33" s="84"/>
      <c r="BB33" s="84"/>
      <c r="BC33" s="84"/>
      <c r="BD33" s="85"/>
      <c r="BE33" s="78">
        <f t="shared" si="26"/>
        <v>0</v>
      </c>
      <c r="BF33" s="70"/>
      <c r="BG33" s="70"/>
      <c r="BH33" s="70"/>
      <c r="BI33" s="76">
        <f t="shared" si="27"/>
        <v>0</v>
      </c>
      <c r="BJ33" s="76"/>
      <c r="BK33" s="76">
        <f>(O33/18*BJ33)*30%</f>
        <v>0</v>
      </c>
      <c r="BL33" s="76"/>
      <c r="BM33" s="76">
        <f t="shared" si="28"/>
        <v>0</v>
      </c>
      <c r="BN33" s="76">
        <f t="shared" si="36"/>
        <v>2</v>
      </c>
      <c r="BO33" s="76">
        <f>(AE33+AF33)*35%</f>
        <v>4180.9162500000002</v>
      </c>
      <c r="BP33" s="76"/>
      <c r="BQ33" s="101">
        <f t="shared" si="29"/>
        <v>0</v>
      </c>
      <c r="BR33" s="76">
        <f t="shared" si="30"/>
        <v>4180.9162500000002</v>
      </c>
      <c r="BS33" s="76">
        <f t="shared" si="31"/>
        <v>11144.194166666668</v>
      </c>
      <c r="BT33" s="76">
        <f t="shared" si="32"/>
        <v>0</v>
      </c>
      <c r="BU33" s="76">
        <f t="shared" si="33"/>
        <v>6570.0112500000005</v>
      </c>
      <c r="BV33" s="76">
        <f t="shared" si="34"/>
        <v>17714.205416666671</v>
      </c>
      <c r="BW33" s="173">
        <f t="shared" si="35"/>
        <v>212570.46500000005</v>
      </c>
      <c r="BX33" s="11" t="s">
        <v>270</v>
      </c>
      <c r="BY33" s="12"/>
    </row>
    <row r="34" spans="1:77" s="7" customFormat="1" ht="14.25" customHeight="1" x14ac:dyDescent="0.3">
      <c r="A34" s="250">
        <v>11</v>
      </c>
      <c r="B34" s="69" t="s">
        <v>233</v>
      </c>
      <c r="C34" s="72" t="s">
        <v>218</v>
      </c>
      <c r="D34" s="92" t="s">
        <v>61</v>
      </c>
      <c r="E34" s="71" t="s">
        <v>439</v>
      </c>
      <c r="F34" s="86"/>
      <c r="G34" s="87"/>
      <c r="H34" s="87"/>
      <c r="I34" s="86"/>
      <c r="J34" s="70" t="s">
        <v>65</v>
      </c>
      <c r="K34" s="70" t="s">
        <v>62</v>
      </c>
      <c r="L34" s="74">
        <v>4</v>
      </c>
      <c r="M34" s="70">
        <v>4.2300000000000004</v>
      </c>
      <c r="N34" s="75">
        <v>17697</v>
      </c>
      <c r="O34" s="76">
        <f t="shared" si="1"/>
        <v>74858.310000000012</v>
      </c>
      <c r="P34" s="70">
        <v>6</v>
      </c>
      <c r="Q34" s="70"/>
      <c r="R34" s="70"/>
      <c r="S34" s="70">
        <v>4</v>
      </c>
      <c r="T34" s="70"/>
      <c r="U34" s="70"/>
      <c r="V34" s="70">
        <f t="shared" si="2"/>
        <v>10</v>
      </c>
      <c r="W34" s="70">
        <f t="shared" si="3"/>
        <v>0</v>
      </c>
      <c r="X34" s="70">
        <f t="shared" si="4"/>
        <v>0</v>
      </c>
      <c r="Y34" s="76">
        <f t="shared" si="5"/>
        <v>24952.770000000004</v>
      </c>
      <c r="Z34" s="76">
        <f t="shared" si="6"/>
        <v>0</v>
      </c>
      <c r="AA34" s="76">
        <f t="shared" si="7"/>
        <v>0</v>
      </c>
      <c r="AB34" s="76">
        <f t="shared" si="8"/>
        <v>16635.180000000004</v>
      </c>
      <c r="AC34" s="76">
        <f t="shared" si="9"/>
        <v>0</v>
      </c>
      <c r="AD34" s="76">
        <f t="shared" si="10"/>
        <v>0</v>
      </c>
      <c r="AE34" s="76">
        <f t="shared" si="11"/>
        <v>41587.950000000012</v>
      </c>
      <c r="AF34" s="76">
        <f t="shared" si="12"/>
        <v>10396.987500000003</v>
      </c>
      <c r="AG34" s="76"/>
      <c r="AH34" s="76">
        <f t="shared" si="14"/>
        <v>786.5333333333333</v>
      </c>
      <c r="AI34" s="76">
        <f t="shared" si="15"/>
        <v>52771.470833333347</v>
      </c>
      <c r="AJ34" s="82"/>
      <c r="AK34" s="82"/>
      <c r="AL34" s="82"/>
      <c r="AM34" s="83"/>
      <c r="AN34" s="78">
        <f t="shared" si="16"/>
        <v>0</v>
      </c>
      <c r="AO34" s="83">
        <v>7</v>
      </c>
      <c r="AP34" s="78">
        <f t="shared" si="17"/>
        <v>3441.083333333333</v>
      </c>
      <c r="AQ34" s="78"/>
      <c r="AR34" s="78">
        <f>AN34+AP34</f>
        <v>3441.083333333333</v>
      </c>
      <c r="AS34" s="83"/>
      <c r="AT34" s="78">
        <f t="shared" si="20"/>
        <v>0</v>
      </c>
      <c r="AU34" s="78"/>
      <c r="AV34" s="78">
        <f t="shared" si="21"/>
        <v>0</v>
      </c>
      <c r="AW34" s="77">
        <f t="shared" si="22"/>
        <v>0</v>
      </c>
      <c r="AX34" s="78">
        <f t="shared" si="23"/>
        <v>0</v>
      </c>
      <c r="AY34" s="77">
        <f t="shared" si="24"/>
        <v>0</v>
      </c>
      <c r="AZ34" s="78">
        <f t="shared" si="25"/>
        <v>3441.083333333333</v>
      </c>
      <c r="BA34" s="84"/>
      <c r="BB34" s="84"/>
      <c r="BC34" s="85"/>
      <c r="BD34" s="84"/>
      <c r="BE34" s="78">
        <f t="shared" si="26"/>
        <v>0</v>
      </c>
      <c r="BF34" s="70"/>
      <c r="BG34" s="70"/>
      <c r="BH34" s="70"/>
      <c r="BI34" s="76">
        <f t="shared" si="27"/>
        <v>0</v>
      </c>
      <c r="BJ34" s="76">
        <f>V34+W34+X34</f>
        <v>10</v>
      </c>
      <c r="BK34" s="76">
        <f>(O34/18*BJ34)*1.25*30%</f>
        <v>15595.481250000004</v>
      </c>
      <c r="BL34" s="76"/>
      <c r="BM34" s="76">
        <f t="shared" si="28"/>
        <v>0</v>
      </c>
      <c r="BN34" s="76"/>
      <c r="BO34" s="76"/>
      <c r="BP34" s="76">
        <v>3</v>
      </c>
      <c r="BQ34" s="101">
        <f t="shared" si="29"/>
        <v>1179.8333333333333</v>
      </c>
      <c r="BR34" s="76">
        <f t="shared" si="30"/>
        <v>20216.397916666669</v>
      </c>
      <c r="BS34" s="76">
        <f t="shared" si="31"/>
        <v>43554.31666666668</v>
      </c>
      <c r="BT34" s="76">
        <f t="shared" si="32"/>
        <v>19036.564583333336</v>
      </c>
      <c r="BU34" s="76">
        <f t="shared" si="33"/>
        <v>10396.987500000003</v>
      </c>
      <c r="BV34" s="76">
        <f t="shared" si="34"/>
        <v>72987.868750000023</v>
      </c>
      <c r="BW34" s="173">
        <f t="shared" si="35"/>
        <v>875854.42500000028</v>
      </c>
      <c r="BX34" s="129"/>
      <c r="BY34" s="241"/>
    </row>
    <row r="35" spans="1:77" s="129" customFormat="1" ht="14.25" customHeight="1" x14ac:dyDescent="0.3">
      <c r="A35" s="251">
        <v>12</v>
      </c>
      <c r="B35" s="48" t="s">
        <v>233</v>
      </c>
      <c r="C35" s="109" t="s">
        <v>318</v>
      </c>
      <c r="D35" s="110" t="s">
        <v>61</v>
      </c>
      <c r="E35" s="93" t="s">
        <v>219</v>
      </c>
      <c r="F35" s="249"/>
      <c r="G35" s="87"/>
      <c r="H35" s="104"/>
      <c r="I35" s="86"/>
      <c r="J35" s="43" t="s">
        <v>65</v>
      </c>
      <c r="K35" s="43" t="s">
        <v>62</v>
      </c>
      <c r="L35" s="89">
        <v>4</v>
      </c>
      <c r="M35" s="43">
        <v>4.2300000000000004</v>
      </c>
      <c r="N35" s="108">
        <v>17697</v>
      </c>
      <c r="O35" s="76">
        <f t="shared" si="1"/>
        <v>74858.310000000012</v>
      </c>
      <c r="P35" s="43"/>
      <c r="Q35" s="43">
        <v>1</v>
      </c>
      <c r="R35" s="43"/>
      <c r="S35" s="43"/>
      <c r="T35" s="43"/>
      <c r="U35" s="43"/>
      <c r="V35" s="70">
        <f t="shared" si="2"/>
        <v>0</v>
      </c>
      <c r="W35" s="70">
        <f t="shared" si="3"/>
        <v>1</v>
      </c>
      <c r="X35" s="70">
        <f t="shared" si="4"/>
        <v>0</v>
      </c>
      <c r="Y35" s="76">
        <f t="shared" si="5"/>
        <v>0</v>
      </c>
      <c r="Z35" s="76">
        <f t="shared" si="6"/>
        <v>4158.795000000001</v>
      </c>
      <c r="AA35" s="76">
        <f t="shared" si="7"/>
        <v>0</v>
      </c>
      <c r="AB35" s="76">
        <f t="shared" si="8"/>
        <v>0</v>
      </c>
      <c r="AC35" s="76">
        <f t="shared" si="9"/>
        <v>0</v>
      </c>
      <c r="AD35" s="76">
        <f t="shared" si="10"/>
        <v>0</v>
      </c>
      <c r="AE35" s="76">
        <f t="shared" si="11"/>
        <v>4158.795000000001</v>
      </c>
      <c r="AF35" s="76">
        <f t="shared" si="12"/>
        <v>1039.6987500000002</v>
      </c>
      <c r="AG35" s="76"/>
      <c r="AH35" s="76">
        <f t="shared" si="14"/>
        <v>0</v>
      </c>
      <c r="AI35" s="76">
        <f t="shared" si="15"/>
        <v>5198.4937500000015</v>
      </c>
      <c r="AJ35" s="100"/>
      <c r="AK35" s="100"/>
      <c r="AL35" s="100"/>
      <c r="AM35" s="99"/>
      <c r="AN35" s="78">
        <f t="shared" si="16"/>
        <v>0</v>
      </c>
      <c r="AO35" s="99"/>
      <c r="AP35" s="78">
        <f t="shared" si="17"/>
        <v>0</v>
      </c>
      <c r="AQ35" s="78"/>
      <c r="AR35" s="78">
        <f>AN35+AP35</f>
        <v>0</v>
      </c>
      <c r="AS35" s="99"/>
      <c r="AT35" s="78">
        <f t="shared" si="20"/>
        <v>0</v>
      </c>
      <c r="AU35" s="99"/>
      <c r="AV35" s="78">
        <f t="shared" si="21"/>
        <v>0</v>
      </c>
      <c r="AW35" s="77">
        <f t="shared" si="22"/>
        <v>0</v>
      </c>
      <c r="AX35" s="78">
        <f t="shared" si="23"/>
        <v>0</v>
      </c>
      <c r="AY35" s="77">
        <f t="shared" si="24"/>
        <v>0</v>
      </c>
      <c r="AZ35" s="78">
        <f t="shared" si="25"/>
        <v>0</v>
      </c>
      <c r="BA35" s="100"/>
      <c r="BB35" s="177"/>
      <c r="BC35" s="177"/>
      <c r="BD35" s="177"/>
      <c r="BE35" s="78">
        <f t="shared" si="26"/>
        <v>0</v>
      </c>
      <c r="BF35" s="43"/>
      <c r="BG35" s="43"/>
      <c r="BH35" s="43"/>
      <c r="BI35" s="76">
        <f t="shared" si="27"/>
        <v>0</v>
      </c>
      <c r="BJ35" s="101">
        <f>V35+W35+X35</f>
        <v>1</v>
      </c>
      <c r="BK35" s="101">
        <f>(O35/18*BJ35)*1.25*30%</f>
        <v>1559.5481250000005</v>
      </c>
      <c r="BL35" s="101"/>
      <c r="BM35" s="101"/>
      <c r="BN35" s="76"/>
      <c r="BO35" s="76"/>
      <c r="BP35" s="76">
        <f>V35+W35+X35</f>
        <v>1</v>
      </c>
      <c r="BQ35" s="101">
        <f t="shared" si="29"/>
        <v>393.27777777777777</v>
      </c>
      <c r="BR35" s="76">
        <f t="shared" si="30"/>
        <v>1952.8259027777783</v>
      </c>
      <c r="BS35" s="76">
        <f t="shared" si="31"/>
        <v>4552.0727777777784</v>
      </c>
      <c r="BT35" s="76">
        <f t="shared" si="32"/>
        <v>1559.5481250000005</v>
      </c>
      <c r="BU35" s="76">
        <f t="shared" si="33"/>
        <v>1039.6987500000002</v>
      </c>
      <c r="BV35" s="76">
        <f t="shared" si="34"/>
        <v>7151.31965277778</v>
      </c>
      <c r="BW35" s="173">
        <f t="shared" si="35"/>
        <v>85815.83583333336</v>
      </c>
      <c r="BX35" s="136"/>
    </row>
    <row r="36" spans="1:77" s="11" customFormat="1" ht="14.25" customHeight="1" x14ac:dyDescent="0.3">
      <c r="A36" s="250">
        <v>13</v>
      </c>
      <c r="B36" s="48" t="s">
        <v>233</v>
      </c>
      <c r="C36" s="48" t="s">
        <v>218</v>
      </c>
      <c r="D36" s="43" t="s">
        <v>61</v>
      </c>
      <c r="E36" s="93" t="s">
        <v>439</v>
      </c>
      <c r="F36" s="86"/>
      <c r="G36" s="87"/>
      <c r="H36" s="149"/>
      <c r="I36" s="86"/>
      <c r="J36" s="43" t="s">
        <v>65</v>
      </c>
      <c r="K36" s="43" t="s">
        <v>62</v>
      </c>
      <c r="L36" s="89">
        <v>4</v>
      </c>
      <c r="M36" s="43">
        <v>4.2300000000000004</v>
      </c>
      <c r="N36" s="108">
        <v>17697</v>
      </c>
      <c r="O36" s="76">
        <f t="shared" si="1"/>
        <v>74858.310000000012</v>
      </c>
      <c r="P36" s="43"/>
      <c r="Q36" s="43"/>
      <c r="R36" s="43"/>
      <c r="S36" s="43"/>
      <c r="T36" s="43">
        <v>1</v>
      </c>
      <c r="U36" s="43"/>
      <c r="V36" s="70"/>
      <c r="W36" s="70">
        <f t="shared" ref="W36:W61" si="37">SUM(Q36+T36)</f>
        <v>1</v>
      </c>
      <c r="X36" s="70"/>
      <c r="Y36" s="76">
        <f t="shared" si="5"/>
        <v>0</v>
      </c>
      <c r="Z36" s="76">
        <f t="shared" si="6"/>
        <v>0</v>
      </c>
      <c r="AA36" s="76">
        <f t="shared" si="7"/>
        <v>0</v>
      </c>
      <c r="AB36" s="76">
        <f t="shared" si="8"/>
        <v>0</v>
      </c>
      <c r="AC36" s="76">
        <f t="shared" si="9"/>
        <v>4158.795000000001</v>
      </c>
      <c r="AD36" s="76">
        <f t="shared" si="10"/>
        <v>0</v>
      </c>
      <c r="AE36" s="76">
        <f t="shared" si="11"/>
        <v>4158.795000000001</v>
      </c>
      <c r="AF36" s="76">
        <f t="shared" si="12"/>
        <v>1039.6987500000002</v>
      </c>
      <c r="AG36" s="101"/>
      <c r="AH36" s="76">
        <f t="shared" si="14"/>
        <v>196.63333333333333</v>
      </c>
      <c r="AI36" s="76">
        <f t="shared" si="15"/>
        <v>5395.1270833333347</v>
      </c>
      <c r="AJ36" s="100"/>
      <c r="AK36" s="100"/>
      <c r="AL36" s="100"/>
      <c r="AM36" s="100"/>
      <c r="AN36" s="78"/>
      <c r="AO36" s="99"/>
      <c r="AP36" s="78"/>
      <c r="AQ36" s="78"/>
      <c r="AR36" s="78"/>
      <c r="AS36" s="99"/>
      <c r="AT36" s="78"/>
      <c r="AU36" s="99"/>
      <c r="AV36" s="78"/>
      <c r="AW36" s="77"/>
      <c r="AX36" s="78"/>
      <c r="AY36" s="77"/>
      <c r="AZ36" s="78"/>
      <c r="BA36" s="100"/>
      <c r="BB36" s="177"/>
      <c r="BC36" s="177"/>
      <c r="BD36" s="177"/>
      <c r="BE36" s="78"/>
      <c r="BF36" s="43"/>
      <c r="BG36" s="43"/>
      <c r="BH36" s="43"/>
      <c r="BI36" s="76"/>
      <c r="BJ36" s="76"/>
      <c r="BK36" s="101"/>
      <c r="BL36" s="101"/>
      <c r="BM36" s="101"/>
      <c r="BN36" s="76"/>
      <c r="BO36" s="76"/>
      <c r="BP36" s="76"/>
      <c r="BQ36" s="101"/>
      <c r="BR36" s="76"/>
      <c r="BS36" s="76">
        <f t="shared" si="31"/>
        <v>4355.4283333333342</v>
      </c>
      <c r="BT36" s="76">
        <f t="shared" si="32"/>
        <v>0</v>
      </c>
      <c r="BU36" s="76">
        <f t="shared" si="33"/>
        <v>1039.6987500000002</v>
      </c>
      <c r="BV36" s="76">
        <f t="shared" si="34"/>
        <v>5395.1270833333347</v>
      </c>
      <c r="BW36" s="173">
        <f t="shared" si="35"/>
        <v>64741.525000000016</v>
      </c>
      <c r="BX36" s="3"/>
    </row>
    <row r="37" spans="1:77" s="129" customFormat="1" ht="14.25" customHeight="1" x14ac:dyDescent="0.3">
      <c r="A37" s="251">
        <v>14</v>
      </c>
      <c r="B37" s="69" t="s">
        <v>69</v>
      </c>
      <c r="C37" s="69" t="s">
        <v>70</v>
      </c>
      <c r="D37" s="70" t="s">
        <v>61</v>
      </c>
      <c r="E37" s="71" t="s">
        <v>289</v>
      </c>
      <c r="F37" s="86">
        <v>87</v>
      </c>
      <c r="G37" s="87">
        <v>43462</v>
      </c>
      <c r="H37" s="87">
        <v>45288</v>
      </c>
      <c r="I37" s="86" t="s">
        <v>184</v>
      </c>
      <c r="J37" s="70" t="s">
        <v>58</v>
      </c>
      <c r="K37" s="70" t="s">
        <v>64</v>
      </c>
      <c r="L37" s="74">
        <v>13.11</v>
      </c>
      <c r="M37" s="70">
        <v>5.16</v>
      </c>
      <c r="N37" s="75">
        <v>17697</v>
      </c>
      <c r="O37" s="76">
        <f t="shared" si="1"/>
        <v>91316.52</v>
      </c>
      <c r="P37" s="70"/>
      <c r="Q37" s="70">
        <v>10</v>
      </c>
      <c r="R37" s="70">
        <v>3</v>
      </c>
      <c r="S37" s="70"/>
      <c r="T37" s="70">
        <v>8</v>
      </c>
      <c r="U37" s="70"/>
      <c r="V37" s="70">
        <f t="shared" ref="V37:V61" si="38">SUM(P37+S37)</f>
        <v>0</v>
      </c>
      <c r="W37" s="70">
        <f t="shared" si="37"/>
        <v>18</v>
      </c>
      <c r="X37" s="70">
        <f t="shared" ref="X37:X61" si="39">SUM(R37+U37)</f>
        <v>3</v>
      </c>
      <c r="Y37" s="76">
        <f t="shared" si="5"/>
        <v>0</v>
      </c>
      <c r="Z37" s="76">
        <f t="shared" si="6"/>
        <v>50731.4</v>
      </c>
      <c r="AA37" s="76">
        <f t="shared" si="7"/>
        <v>15219.420000000002</v>
      </c>
      <c r="AB37" s="76">
        <f t="shared" si="8"/>
        <v>0</v>
      </c>
      <c r="AC37" s="76">
        <f t="shared" si="9"/>
        <v>40585.120000000003</v>
      </c>
      <c r="AD37" s="76">
        <f t="shared" si="10"/>
        <v>0</v>
      </c>
      <c r="AE37" s="76">
        <f t="shared" si="11"/>
        <v>106535.94</v>
      </c>
      <c r="AF37" s="76">
        <f t="shared" si="12"/>
        <v>26633.985000000001</v>
      </c>
      <c r="AG37" s="76">
        <f>(AE37+AF37)*10%</f>
        <v>13316.9925</v>
      </c>
      <c r="AH37" s="76">
        <f t="shared" si="14"/>
        <v>1573.0666666666666</v>
      </c>
      <c r="AI37" s="76">
        <f t="shared" si="15"/>
        <v>148059.98416666666</v>
      </c>
      <c r="AJ37" s="82"/>
      <c r="AK37" s="82"/>
      <c r="AL37" s="82"/>
      <c r="AM37" s="83"/>
      <c r="AN37" s="78">
        <f t="shared" ref="AN37:AN61" si="40">N37/18*AM37*40%</f>
        <v>0</v>
      </c>
      <c r="AO37" s="83"/>
      <c r="AP37" s="78">
        <f t="shared" ref="AP37:AP61" si="41">N37/18*AO37*50%</f>
        <v>0</v>
      </c>
      <c r="AQ37" s="78">
        <f t="shared" ref="AQ37:AR40" si="42">AM37+AO37</f>
        <v>0</v>
      </c>
      <c r="AR37" s="78">
        <f t="shared" si="42"/>
        <v>0</v>
      </c>
      <c r="AS37" s="83"/>
      <c r="AT37" s="78">
        <f t="shared" ref="AT37:AT61" si="43">N37/18*AS37*50%</f>
        <v>0</v>
      </c>
      <c r="AU37" s="78"/>
      <c r="AV37" s="78">
        <f t="shared" ref="AV37:AV61" si="44">N37/18*AU37*40%</f>
        <v>0</v>
      </c>
      <c r="AW37" s="77">
        <f t="shared" ref="AW37:AW61" si="45">AS37+AU37</f>
        <v>0</v>
      </c>
      <c r="AX37" s="78">
        <f t="shared" ref="AX37:AX61" si="46">AT37+AV37</f>
        <v>0</v>
      </c>
      <c r="AY37" s="77">
        <f t="shared" ref="AY37:AY61" si="47">AQ37+AW37</f>
        <v>0</v>
      </c>
      <c r="AZ37" s="78">
        <f t="shared" ref="AZ37:AZ61" si="48">AR37+AX37</f>
        <v>0</v>
      </c>
      <c r="BA37" s="84"/>
      <c r="BB37" s="84"/>
      <c r="BC37" s="85"/>
      <c r="BD37" s="84"/>
      <c r="BE37" s="78">
        <f t="shared" ref="BE37:BE61" si="49">SUM(N37*BB37)*50%+(N37*BC37)*60%+(N37*BD37)*60%</f>
        <v>0</v>
      </c>
      <c r="BF37" s="70"/>
      <c r="BG37" s="70"/>
      <c r="BH37" s="70"/>
      <c r="BI37" s="76">
        <f t="shared" ref="BI37:BI61" si="50">SUM(N37*BF37*20%)+(N37*BG37)*30%</f>
        <v>0</v>
      </c>
      <c r="BJ37" s="76">
        <f>V37+W37+X37</f>
        <v>21</v>
      </c>
      <c r="BK37" s="76">
        <f>(O37/18*BJ37)*1.25*30%</f>
        <v>39950.977499999994</v>
      </c>
      <c r="BL37" s="76"/>
      <c r="BM37" s="76">
        <f>(O37/18*BL37)*30%</f>
        <v>0</v>
      </c>
      <c r="BN37" s="76">
        <f t="shared" si="36"/>
        <v>21</v>
      </c>
      <c r="BO37" s="76">
        <f>(AE37+AF37)*40%</f>
        <v>53267.97</v>
      </c>
      <c r="BP37" s="76"/>
      <c r="BQ37" s="101">
        <f t="shared" ref="BQ37:BQ61" si="51">7079/18*BP37</f>
        <v>0</v>
      </c>
      <c r="BR37" s="76">
        <f t="shared" ref="BR37:BR61" si="52">AJ37+AK37+AL37+AZ37+BE37+BI37+BK37+BM37+BO37+BQ37</f>
        <v>93218.947499999995</v>
      </c>
      <c r="BS37" s="76">
        <f t="shared" si="31"/>
        <v>121425.99916666666</v>
      </c>
      <c r="BT37" s="76">
        <f t="shared" si="32"/>
        <v>39950.977499999994</v>
      </c>
      <c r="BU37" s="76">
        <f t="shared" si="33"/>
        <v>79901.955000000002</v>
      </c>
      <c r="BV37" s="76">
        <f t="shared" si="34"/>
        <v>241278.93166666664</v>
      </c>
      <c r="BW37" s="173">
        <f t="shared" si="35"/>
        <v>2895347.1799999997</v>
      </c>
      <c r="BX37" s="11" t="s">
        <v>266</v>
      </c>
    </row>
    <row r="38" spans="1:77" s="7" customFormat="1" ht="14.25" customHeight="1" x14ac:dyDescent="0.3">
      <c r="A38" s="250">
        <v>15</v>
      </c>
      <c r="B38" s="69" t="s">
        <v>69</v>
      </c>
      <c r="C38" s="69" t="s">
        <v>73</v>
      </c>
      <c r="D38" s="70" t="s">
        <v>61</v>
      </c>
      <c r="E38" s="71" t="s">
        <v>290</v>
      </c>
      <c r="F38" s="86">
        <v>87</v>
      </c>
      <c r="G38" s="87">
        <v>43462</v>
      </c>
      <c r="H38" s="87">
        <v>45288</v>
      </c>
      <c r="I38" s="86" t="s">
        <v>73</v>
      </c>
      <c r="J38" s="70" t="s">
        <v>58</v>
      </c>
      <c r="K38" s="70" t="s">
        <v>64</v>
      </c>
      <c r="L38" s="74">
        <v>13.11</v>
      </c>
      <c r="M38" s="70">
        <v>5.16</v>
      </c>
      <c r="N38" s="75">
        <v>17697</v>
      </c>
      <c r="O38" s="76">
        <f t="shared" si="1"/>
        <v>91316.52</v>
      </c>
      <c r="P38" s="70"/>
      <c r="Q38" s="70">
        <v>6</v>
      </c>
      <c r="R38" s="70"/>
      <c r="S38" s="70"/>
      <c r="T38" s="70"/>
      <c r="U38" s="70"/>
      <c r="V38" s="70">
        <f t="shared" si="38"/>
        <v>0</v>
      </c>
      <c r="W38" s="70">
        <f t="shared" si="37"/>
        <v>6</v>
      </c>
      <c r="X38" s="70">
        <f t="shared" si="39"/>
        <v>0</v>
      </c>
      <c r="Y38" s="76">
        <f t="shared" si="5"/>
        <v>0</v>
      </c>
      <c r="Z38" s="76">
        <f t="shared" si="6"/>
        <v>30438.840000000004</v>
      </c>
      <c r="AA38" s="76">
        <f t="shared" si="7"/>
        <v>0</v>
      </c>
      <c r="AB38" s="76">
        <f t="shared" si="8"/>
        <v>0</v>
      </c>
      <c r="AC38" s="76">
        <f t="shared" si="9"/>
        <v>0</v>
      </c>
      <c r="AD38" s="76">
        <f t="shared" si="10"/>
        <v>0</v>
      </c>
      <c r="AE38" s="76">
        <f t="shared" si="11"/>
        <v>30438.840000000004</v>
      </c>
      <c r="AF38" s="76">
        <f t="shared" si="12"/>
        <v>7609.7100000000009</v>
      </c>
      <c r="AG38" s="76">
        <f>(AE38+AF38)*10%</f>
        <v>3804.8550000000005</v>
      </c>
      <c r="AH38" s="76">
        <f t="shared" si="14"/>
        <v>0</v>
      </c>
      <c r="AI38" s="76">
        <f t="shared" si="15"/>
        <v>41853.405000000006</v>
      </c>
      <c r="AJ38" s="82"/>
      <c r="AK38" s="82"/>
      <c r="AL38" s="82"/>
      <c r="AM38" s="83"/>
      <c r="AN38" s="78">
        <f t="shared" si="40"/>
        <v>0</v>
      </c>
      <c r="AO38" s="83"/>
      <c r="AP38" s="78">
        <f t="shared" si="41"/>
        <v>0</v>
      </c>
      <c r="AQ38" s="78">
        <f t="shared" si="42"/>
        <v>0</v>
      </c>
      <c r="AR38" s="78">
        <f t="shared" si="42"/>
        <v>0</v>
      </c>
      <c r="AS38" s="83"/>
      <c r="AT38" s="78">
        <f t="shared" si="43"/>
        <v>0</v>
      </c>
      <c r="AU38" s="78"/>
      <c r="AV38" s="78">
        <f t="shared" si="44"/>
        <v>0</v>
      </c>
      <c r="AW38" s="77">
        <f t="shared" si="45"/>
        <v>0</v>
      </c>
      <c r="AX38" s="78">
        <f t="shared" si="46"/>
        <v>0</v>
      </c>
      <c r="AY38" s="77">
        <f t="shared" si="47"/>
        <v>0</v>
      </c>
      <c r="AZ38" s="78">
        <f t="shared" si="48"/>
        <v>0</v>
      </c>
      <c r="BA38" s="84"/>
      <c r="BB38" s="84"/>
      <c r="BC38" s="85"/>
      <c r="BD38" s="84"/>
      <c r="BE38" s="78">
        <f t="shared" si="49"/>
        <v>0</v>
      </c>
      <c r="BF38" s="70"/>
      <c r="BG38" s="70"/>
      <c r="BH38" s="70"/>
      <c r="BI38" s="76">
        <f t="shared" si="50"/>
        <v>0</v>
      </c>
      <c r="BJ38" s="76">
        <f>V38+W38+X38</f>
        <v>6</v>
      </c>
      <c r="BK38" s="76">
        <f>(O38/18*BJ38)*1.25*30%</f>
        <v>11414.565000000001</v>
      </c>
      <c r="BL38" s="76"/>
      <c r="BM38" s="76">
        <f>(O38/18*BL38)*30%</f>
        <v>0</v>
      </c>
      <c r="BN38" s="76">
        <f t="shared" si="36"/>
        <v>6</v>
      </c>
      <c r="BO38" s="76">
        <f>(AE38+AF38)*40%</f>
        <v>15219.420000000002</v>
      </c>
      <c r="BP38" s="76"/>
      <c r="BQ38" s="101">
        <f t="shared" si="51"/>
        <v>0</v>
      </c>
      <c r="BR38" s="76">
        <f t="shared" si="52"/>
        <v>26633.985000000001</v>
      </c>
      <c r="BS38" s="76">
        <f t="shared" si="31"/>
        <v>34243.695000000007</v>
      </c>
      <c r="BT38" s="76">
        <f t="shared" si="32"/>
        <v>11414.565000000001</v>
      </c>
      <c r="BU38" s="76">
        <f t="shared" si="33"/>
        <v>22829.130000000005</v>
      </c>
      <c r="BV38" s="76">
        <f t="shared" si="34"/>
        <v>68487.390000000014</v>
      </c>
      <c r="BW38" s="173">
        <f t="shared" si="35"/>
        <v>821848.68000000017</v>
      </c>
      <c r="BX38" s="11" t="s">
        <v>266</v>
      </c>
    </row>
    <row r="39" spans="1:77" s="135" customFormat="1" ht="14.25" customHeight="1" x14ac:dyDescent="0.3">
      <c r="A39" s="251">
        <v>16</v>
      </c>
      <c r="B39" s="69" t="s">
        <v>69</v>
      </c>
      <c r="C39" s="72" t="s">
        <v>341</v>
      </c>
      <c r="D39" s="70" t="s">
        <v>61</v>
      </c>
      <c r="E39" s="71" t="s">
        <v>289</v>
      </c>
      <c r="F39" s="86">
        <v>87</v>
      </c>
      <c r="G39" s="87">
        <v>43462</v>
      </c>
      <c r="H39" s="87">
        <v>45288</v>
      </c>
      <c r="I39" s="86" t="s">
        <v>184</v>
      </c>
      <c r="J39" s="43" t="s">
        <v>58</v>
      </c>
      <c r="K39" s="70" t="s">
        <v>64</v>
      </c>
      <c r="L39" s="74">
        <v>13.11</v>
      </c>
      <c r="M39" s="70">
        <v>5.16</v>
      </c>
      <c r="N39" s="108">
        <v>17697</v>
      </c>
      <c r="O39" s="76">
        <f t="shared" si="1"/>
        <v>91316.52</v>
      </c>
      <c r="P39" s="70"/>
      <c r="Q39" s="70">
        <v>1</v>
      </c>
      <c r="R39" s="70"/>
      <c r="S39" s="70"/>
      <c r="T39" s="70">
        <v>1</v>
      </c>
      <c r="U39" s="70"/>
      <c r="V39" s="70">
        <f t="shared" si="38"/>
        <v>0</v>
      </c>
      <c r="W39" s="70">
        <f t="shared" si="37"/>
        <v>2</v>
      </c>
      <c r="X39" s="70">
        <f t="shared" si="39"/>
        <v>0</v>
      </c>
      <c r="Y39" s="76">
        <f t="shared" si="5"/>
        <v>0</v>
      </c>
      <c r="Z39" s="76">
        <f t="shared" si="6"/>
        <v>5073.1400000000003</v>
      </c>
      <c r="AA39" s="76">
        <f t="shared" si="7"/>
        <v>0</v>
      </c>
      <c r="AB39" s="76">
        <f t="shared" si="8"/>
        <v>0</v>
      </c>
      <c r="AC39" s="76">
        <f t="shared" si="9"/>
        <v>5073.1400000000003</v>
      </c>
      <c r="AD39" s="76">
        <f t="shared" si="10"/>
        <v>0</v>
      </c>
      <c r="AE39" s="76">
        <f t="shared" si="11"/>
        <v>10146.280000000001</v>
      </c>
      <c r="AF39" s="76">
        <f t="shared" si="12"/>
        <v>2536.5700000000002</v>
      </c>
      <c r="AG39" s="101">
        <f>(AE39+AF39)*10%</f>
        <v>1268.2850000000001</v>
      </c>
      <c r="AH39" s="76">
        <f t="shared" si="14"/>
        <v>196.63333333333333</v>
      </c>
      <c r="AI39" s="76">
        <f t="shared" si="15"/>
        <v>14147.768333333333</v>
      </c>
      <c r="AJ39" s="84"/>
      <c r="AK39" s="84"/>
      <c r="AL39" s="84"/>
      <c r="AM39" s="83"/>
      <c r="AN39" s="78">
        <f t="shared" si="40"/>
        <v>0</v>
      </c>
      <c r="AO39" s="83"/>
      <c r="AP39" s="78">
        <f t="shared" si="41"/>
        <v>0</v>
      </c>
      <c r="AQ39" s="78">
        <f t="shared" si="42"/>
        <v>0</v>
      </c>
      <c r="AR39" s="78">
        <f t="shared" si="42"/>
        <v>0</v>
      </c>
      <c r="AS39" s="83"/>
      <c r="AT39" s="78">
        <f t="shared" si="43"/>
        <v>0</v>
      </c>
      <c r="AU39" s="78"/>
      <c r="AV39" s="78">
        <f t="shared" si="44"/>
        <v>0</v>
      </c>
      <c r="AW39" s="77">
        <f t="shared" si="45"/>
        <v>0</v>
      </c>
      <c r="AX39" s="78">
        <f t="shared" si="46"/>
        <v>0</v>
      </c>
      <c r="AY39" s="77">
        <f t="shared" si="47"/>
        <v>0</v>
      </c>
      <c r="AZ39" s="78">
        <f t="shared" si="48"/>
        <v>0</v>
      </c>
      <c r="BA39" s="84"/>
      <c r="BB39" s="84"/>
      <c r="BC39" s="85"/>
      <c r="BD39" s="84"/>
      <c r="BE39" s="78">
        <f t="shared" si="49"/>
        <v>0</v>
      </c>
      <c r="BF39" s="70"/>
      <c r="BG39" s="70"/>
      <c r="BH39" s="70"/>
      <c r="BI39" s="76">
        <f t="shared" si="50"/>
        <v>0</v>
      </c>
      <c r="BJ39" s="76">
        <f>V39+W39+X39</f>
        <v>2</v>
      </c>
      <c r="BK39" s="76">
        <f>(O39/18*BJ39)*1.25*30%</f>
        <v>3804.855</v>
      </c>
      <c r="BL39" s="76"/>
      <c r="BM39" s="76">
        <f>(O39/18*BL39)*30%</f>
        <v>0</v>
      </c>
      <c r="BN39" s="76">
        <f t="shared" si="36"/>
        <v>2</v>
      </c>
      <c r="BO39" s="76">
        <f>(AE39+AF39)*40%</f>
        <v>5073.1400000000003</v>
      </c>
      <c r="BP39" s="76"/>
      <c r="BQ39" s="101">
        <f t="shared" si="51"/>
        <v>0</v>
      </c>
      <c r="BR39" s="76">
        <f t="shared" si="52"/>
        <v>8877.9950000000008</v>
      </c>
      <c r="BS39" s="76">
        <f t="shared" si="31"/>
        <v>11611.198333333334</v>
      </c>
      <c r="BT39" s="76">
        <f t="shared" si="32"/>
        <v>3804.855</v>
      </c>
      <c r="BU39" s="76">
        <f t="shared" si="33"/>
        <v>7609.7100000000009</v>
      </c>
      <c r="BV39" s="76">
        <f t="shared" si="34"/>
        <v>23025.763333333336</v>
      </c>
      <c r="BW39" s="173">
        <f t="shared" si="35"/>
        <v>276309.16000000003</v>
      </c>
      <c r="BX39" s="11" t="s">
        <v>266</v>
      </c>
    </row>
    <row r="40" spans="1:77" s="11" customFormat="1" ht="14.25" customHeight="1" x14ac:dyDescent="0.3">
      <c r="A40" s="250">
        <v>17</v>
      </c>
      <c r="B40" s="69" t="s">
        <v>69</v>
      </c>
      <c r="C40" s="72" t="s">
        <v>335</v>
      </c>
      <c r="D40" s="70" t="s">
        <v>61</v>
      </c>
      <c r="E40" s="71" t="s">
        <v>289</v>
      </c>
      <c r="F40" s="86">
        <v>87</v>
      </c>
      <c r="G40" s="87">
        <v>43462</v>
      </c>
      <c r="H40" s="87">
        <v>45288</v>
      </c>
      <c r="I40" s="86" t="s">
        <v>184</v>
      </c>
      <c r="J40" s="43" t="s">
        <v>58</v>
      </c>
      <c r="K40" s="70" t="s">
        <v>64</v>
      </c>
      <c r="L40" s="74">
        <v>13.11</v>
      </c>
      <c r="M40" s="70">
        <v>5.16</v>
      </c>
      <c r="N40" s="108">
        <v>17697</v>
      </c>
      <c r="O40" s="76">
        <f t="shared" si="1"/>
        <v>91316.52</v>
      </c>
      <c r="P40" s="70"/>
      <c r="Q40" s="70"/>
      <c r="R40" s="70">
        <v>2</v>
      </c>
      <c r="S40" s="70"/>
      <c r="T40" s="70"/>
      <c r="U40" s="70"/>
      <c r="V40" s="70">
        <f t="shared" si="38"/>
        <v>0</v>
      </c>
      <c r="W40" s="70">
        <f t="shared" si="37"/>
        <v>0</v>
      </c>
      <c r="X40" s="70">
        <f t="shared" si="39"/>
        <v>2</v>
      </c>
      <c r="Y40" s="76">
        <f t="shared" si="5"/>
        <v>0</v>
      </c>
      <c r="Z40" s="76">
        <f t="shared" si="6"/>
        <v>0</v>
      </c>
      <c r="AA40" s="76">
        <f t="shared" si="7"/>
        <v>10146.280000000001</v>
      </c>
      <c r="AB40" s="76">
        <f t="shared" si="8"/>
        <v>0</v>
      </c>
      <c r="AC40" s="76">
        <f t="shared" si="9"/>
        <v>0</v>
      </c>
      <c r="AD40" s="76">
        <f t="shared" si="10"/>
        <v>0</v>
      </c>
      <c r="AE40" s="76">
        <f t="shared" si="11"/>
        <v>10146.280000000001</v>
      </c>
      <c r="AF40" s="76">
        <f t="shared" si="12"/>
        <v>2536.5700000000002</v>
      </c>
      <c r="AG40" s="101">
        <f>(AE40+AF40)*10%</f>
        <v>1268.2850000000001</v>
      </c>
      <c r="AH40" s="76">
        <f t="shared" si="14"/>
        <v>0</v>
      </c>
      <c r="AI40" s="76">
        <f t="shared" si="15"/>
        <v>13951.135000000002</v>
      </c>
      <c r="AJ40" s="84"/>
      <c r="AK40" s="84"/>
      <c r="AL40" s="84"/>
      <c r="AM40" s="83"/>
      <c r="AN40" s="78">
        <f t="shared" si="40"/>
        <v>0</v>
      </c>
      <c r="AO40" s="83"/>
      <c r="AP40" s="78">
        <f t="shared" si="41"/>
        <v>0</v>
      </c>
      <c r="AQ40" s="78">
        <f t="shared" si="42"/>
        <v>0</v>
      </c>
      <c r="AR40" s="78">
        <f t="shared" si="42"/>
        <v>0</v>
      </c>
      <c r="AS40" s="83"/>
      <c r="AT40" s="78">
        <f t="shared" si="43"/>
        <v>0</v>
      </c>
      <c r="AU40" s="78"/>
      <c r="AV40" s="78">
        <f t="shared" si="44"/>
        <v>0</v>
      </c>
      <c r="AW40" s="77">
        <f t="shared" si="45"/>
        <v>0</v>
      </c>
      <c r="AX40" s="78">
        <f t="shared" si="46"/>
        <v>0</v>
      </c>
      <c r="AY40" s="77">
        <f t="shared" si="47"/>
        <v>0</v>
      </c>
      <c r="AZ40" s="78">
        <f t="shared" si="48"/>
        <v>0</v>
      </c>
      <c r="BA40" s="84"/>
      <c r="BB40" s="84"/>
      <c r="BC40" s="85"/>
      <c r="BD40" s="84"/>
      <c r="BE40" s="78">
        <f t="shared" si="49"/>
        <v>0</v>
      </c>
      <c r="BF40" s="70"/>
      <c r="BG40" s="70"/>
      <c r="BH40" s="70"/>
      <c r="BI40" s="76">
        <f t="shared" si="50"/>
        <v>0</v>
      </c>
      <c r="BJ40" s="76">
        <f>V40+W40+X40</f>
        <v>2</v>
      </c>
      <c r="BK40" s="76">
        <f>(O40/18*BJ40)*1.25*30%</f>
        <v>3804.855</v>
      </c>
      <c r="BL40" s="76"/>
      <c r="BM40" s="76">
        <f>(O40/18*BL40)*30%</f>
        <v>0</v>
      </c>
      <c r="BN40" s="76">
        <f t="shared" si="36"/>
        <v>2</v>
      </c>
      <c r="BO40" s="76">
        <f>(AE40+AF40)*40%</f>
        <v>5073.1400000000003</v>
      </c>
      <c r="BP40" s="76"/>
      <c r="BQ40" s="101">
        <f t="shared" si="51"/>
        <v>0</v>
      </c>
      <c r="BR40" s="76">
        <f t="shared" si="52"/>
        <v>8877.9950000000008</v>
      </c>
      <c r="BS40" s="76">
        <f t="shared" si="31"/>
        <v>11414.565000000001</v>
      </c>
      <c r="BT40" s="76">
        <f t="shared" si="32"/>
        <v>3804.855</v>
      </c>
      <c r="BU40" s="76">
        <f t="shared" si="33"/>
        <v>7609.7100000000009</v>
      </c>
      <c r="BV40" s="76">
        <f t="shared" si="34"/>
        <v>22829.130000000005</v>
      </c>
      <c r="BW40" s="173">
        <f t="shared" si="35"/>
        <v>273949.56000000006</v>
      </c>
      <c r="BX40" s="11" t="s">
        <v>266</v>
      </c>
    </row>
    <row r="41" spans="1:77" s="7" customFormat="1" ht="14.25" customHeight="1" x14ac:dyDescent="0.3">
      <c r="A41" s="251">
        <v>18</v>
      </c>
      <c r="B41" s="69" t="s">
        <v>429</v>
      </c>
      <c r="C41" s="69" t="s">
        <v>432</v>
      </c>
      <c r="D41" s="70" t="s">
        <v>61</v>
      </c>
      <c r="E41" s="71" t="s">
        <v>433</v>
      </c>
      <c r="F41" s="86"/>
      <c r="G41" s="87">
        <v>42563</v>
      </c>
      <c r="H41" s="87">
        <v>44389</v>
      </c>
      <c r="I41" s="86" t="s">
        <v>179</v>
      </c>
      <c r="J41" s="70">
        <v>2</v>
      </c>
      <c r="K41" s="70" t="s">
        <v>68</v>
      </c>
      <c r="L41" s="74">
        <v>10</v>
      </c>
      <c r="M41" s="70">
        <v>4.8099999999999996</v>
      </c>
      <c r="N41" s="75">
        <v>17697</v>
      </c>
      <c r="O41" s="76">
        <f t="shared" si="1"/>
        <v>85122.569999999992</v>
      </c>
      <c r="P41" s="70"/>
      <c r="Q41" s="70">
        <v>15</v>
      </c>
      <c r="R41" s="70">
        <v>3</v>
      </c>
      <c r="S41" s="70"/>
      <c r="T41" s="70">
        <v>3</v>
      </c>
      <c r="U41" s="70"/>
      <c r="V41" s="70">
        <f t="shared" si="38"/>
        <v>0</v>
      </c>
      <c r="W41" s="70">
        <f t="shared" si="37"/>
        <v>18</v>
      </c>
      <c r="X41" s="70">
        <f t="shared" si="39"/>
        <v>3</v>
      </c>
      <c r="Y41" s="76">
        <f t="shared" si="5"/>
        <v>0</v>
      </c>
      <c r="Z41" s="76">
        <f t="shared" si="6"/>
        <v>70935.474999999991</v>
      </c>
      <c r="AA41" s="76">
        <f t="shared" si="7"/>
        <v>14187.094999999998</v>
      </c>
      <c r="AB41" s="76">
        <f t="shared" si="8"/>
        <v>0</v>
      </c>
      <c r="AC41" s="76">
        <f t="shared" si="9"/>
        <v>14187.094999999998</v>
      </c>
      <c r="AD41" s="76">
        <f t="shared" si="10"/>
        <v>0</v>
      </c>
      <c r="AE41" s="76">
        <f t="shared" si="11"/>
        <v>99309.664999999994</v>
      </c>
      <c r="AF41" s="76">
        <f t="shared" si="12"/>
        <v>24827.416249999998</v>
      </c>
      <c r="AG41" s="76">
        <f>(AE41+AF41)*10%</f>
        <v>12413.708124999999</v>
      </c>
      <c r="AH41" s="76">
        <f t="shared" si="14"/>
        <v>589.9</v>
      </c>
      <c r="AI41" s="76">
        <f t="shared" si="15"/>
        <v>137140.68937499999</v>
      </c>
      <c r="AJ41" s="82"/>
      <c r="AK41" s="82"/>
      <c r="AL41" s="82"/>
      <c r="AM41" s="83"/>
      <c r="AN41" s="78">
        <f t="shared" si="40"/>
        <v>0</v>
      </c>
      <c r="AO41" s="83"/>
      <c r="AP41" s="78">
        <f t="shared" si="41"/>
        <v>0</v>
      </c>
      <c r="AQ41" s="78"/>
      <c r="AR41" s="78">
        <f t="shared" ref="AR41:AR61" si="53">AN41+AP41</f>
        <v>0</v>
      </c>
      <c r="AS41" s="83"/>
      <c r="AT41" s="78">
        <f t="shared" si="43"/>
        <v>0</v>
      </c>
      <c r="AU41" s="78">
        <v>20.5</v>
      </c>
      <c r="AV41" s="78">
        <f t="shared" si="44"/>
        <v>8061.9666666666662</v>
      </c>
      <c r="AW41" s="77">
        <f t="shared" si="45"/>
        <v>20.5</v>
      </c>
      <c r="AX41" s="78">
        <f t="shared" si="46"/>
        <v>8061.9666666666662</v>
      </c>
      <c r="AY41" s="77">
        <f t="shared" si="47"/>
        <v>20.5</v>
      </c>
      <c r="AZ41" s="78">
        <f t="shared" si="48"/>
        <v>8061.9666666666662</v>
      </c>
      <c r="BA41" s="84"/>
      <c r="BB41" s="84"/>
      <c r="BC41" s="85"/>
      <c r="BD41" s="84"/>
      <c r="BE41" s="78">
        <f t="shared" si="49"/>
        <v>0</v>
      </c>
      <c r="BF41" s="70"/>
      <c r="BG41" s="70"/>
      <c r="BH41" s="70"/>
      <c r="BI41" s="76">
        <f t="shared" si="50"/>
        <v>0</v>
      </c>
      <c r="BJ41" s="76">
        <f>V41+W41+X41</f>
        <v>21</v>
      </c>
      <c r="BK41" s="76">
        <f>(O41/18*BJ41)*1.25*30%</f>
        <v>37241.124374999992</v>
      </c>
      <c r="BL41" s="76"/>
      <c r="BM41" s="76">
        <f>(O41/18*BL41)*30%</f>
        <v>0</v>
      </c>
      <c r="BN41" s="76"/>
      <c r="BO41" s="76"/>
      <c r="BP41" s="76"/>
      <c r="BQ41" s="101">
        <f t="shared" si="51"/>
        <v>0</v>
      </c>
      <c r="BR41" s="76">
        <f t="shared" si="52"/>
        <v>45303.091041666659</v>
      </c>
      <c r="BS41" s="76">
        <f t="shared" si="31"/>
        <v>112313.27312499999</v>
      </c>
      <c r="BT41" s="76">
        <f t="shared" si="32"/>
        <v>45303.091041666659</v>
      </c>
      <c r="BU41" s="76">
        <f t="shared" si="33"/>
        <v>24827.416249999998</v>
      </c>
      <c r="BV41" s="76">
        <f t="shared" si="34"/>
        <v>182443.78041666665</v>
      </c>
      <c r="BW41" s="173">
        <f t="shared" si="35"/>
        <v>2189325.3649999998</v>
      </c>
      <c r="BX41" s="129"/>
    </row>
    <row r="42" spans="1:77" s="3" customFormat="1" ht="14.25" customHeight="1" x14ac:dyDescent="0.3">
      <c r="A42" s="250">
        <v>19</v>
      </c>
      <c r="B42" s="48" t="s">
        <v>235</v>
      </c>
      <c r="C42" s="48" t="s">
        <v>330</v>
      </c>
      <c r="D42" s="43" t="s">
        <v>236</v>
      </c>
      <c r="E42" s="93" t="s">
        <v>277</v>
      </c>
      <c r="F42" s="86"/>
      <c r="G42" s="87"/>
      <c r="H42" s="104"/>
      <c r="I42" s="86"/>
      <c r="J42" s="43" t="s">
        <v>65</v>
      </c>
      <c r="K42" s="43" t="s">
        <v>83</v>
      </c>
      <c r="L42" s="89">
        <v>22</v>
      </c>
      <c r="M42" s="43">
        <v>3.69</v>
      </c>
      <c r="N42" s="108">
        <v>17697</v>
      </c>
      <c r="O42" s="76">
        <f t="shared" si="1"/>
        <v>65301.93</v>
      </c>
      <c r="P42" s="43"/>
      <c r="Q42" s="43"/>
      <c r="R42" s="43"/>
      <c r="S42" s="43"/>
      <c r="T42" s="43">
        <v>1</v>
      </c>
      <c r="U42" s="43"/>
      <c r="V42" s="70">
        <f t="shared" si="38"/>
        <v>0</v>
      </c>
      <c r="W42" s="70">
        <f t="shared" si="37"/>
        <v>1</v>
      </c>
      <c r="X42" s="70">
        <f t="shared" si="39"/>
        <v>0</v>
      </c>
      <c r="Y42" s="76">
        <f t="shared" si="5"/>
        <v>0</v>
      </c>
      <c r="Z42" s="76">
        <f t="shared" si="6"/>
        <v>0</v>
      </c>
      <c r="AA42" s="76">
        <f t="shared" si="7"/>
        <v>0</v>
      </c>
      <c r="AB42" s="76">
        <f t="shared" si="8"/>
        <v>0</v>
      </c>
      <c r="AC42" s="76">
        <f t="shared" si="9"/>
        <v>3627.8850000000002</v>
      </c>
      <c r="AD42" s="76">
        <f t="shared" si="10"/>
        <v>0</v>
      </c>
      <c r="AE42" s="76">
        <f t="shared" si="11"/>
        <v>3627.8850000000002</v>
      </c>
      <c r="AF42" s="76">
        <f t="shared" si="12"/>
        <v>906.97125000000005</v>
      </c>
      <c r="AG42" s="101"/>
      <c r="AH42" s="76">
        <f t="shared" si="14"/>
        <v>196.63333333333333</v>
      </c>
      <c r="AI42" s="76">
        <f t="shared" si="15"/>
        <v>4731.4895833333339</v>
      </c>
      <c r="AJ42" s="100"/>
      <c r="AK42" s="100"/>
      <c r="AL42" s="100"/>
      <c r="AM42" s="99"/>
      <c r="AN42" s="78">
        <f t="shared" si="40"/>
        <v>0</v>
      </c>
      <c r="AO42" s="99"/>
      <c r="AP42" s="78">
        <f t="shared" si="41"/>
        <v>0</v>
      </c>
      <c r="AQ42" s="78"/>
      <c r="AR42" s="78">
        <f t="shared" si="53"/>
        <v>0</v>
      </c>
      <c r="AS42" s="99"/>
      <c r="AT42" s="78">
        <f t="shared" si="43"/>
        <v>0</v>
      </c>
      <c r="AU42" s="99"/>
      <c r="AV42" s="78">
        <f t="shared" si="44"/>
        <v>0</v>
      </c>
      <c r="AW42" s="77">
        <f t="shared" si="45"/>
        <v>0</v>
      </c>
      <c r="AX42" s="78">
        <f t="shared" si="46"/>
        <v>0</v>
      </c>
      <c r="AY42" s="77">
        <f t="shared" si="47"/>
        <v>0</v>
      </c>
      <c r="AZ42" s="78">
        <f t="shared" si="48"/>
        <v>0</v>
      </c>
      <c r="BA42" s="100"/>
      <c r="BB42" s="177"/>
      <c r="BC42" s="177"/>
      <c r="BD42" s="177"/>
      <c r="BE42" s="78">
        <f t="shared" si="49"/>
        <v>0</v>
      </c>
      <c r="BF42" s="43"/>
      <c r="BG42" s="43"/>
      <c r="BH42" s="101"/>
      <c r="BI42" s="76">
        <f t="shared" si="50"/>
        <v>0</v>
      </c>
      <c r="BJ42" s="76"/>
      <c r="BK42" s="101"/>
      <c r="BL42" s="102"/>
      <c r="BM42" s="101"/>
      <c r="BN42" s="76"/>
      <c r="BO42" s="76"/>
      <c r="BP42" s="102"/>
      <c r="BQ42" s="101">
        <f t="shared" si="51"/>
        <v>0</v>
      </c>
      <c r="BR42" s="76">
        <f t="shared" si="52"/>
        <v>0</v>
      </c>
      <c r="BS42" s="76">
        <f t="shared" si="31"/>
        <v>3824.5183333333334</v>
      </c>
      <c r="BT42" s="76">
        <f t="shared" si="32"/>
        <v>0</v>
      </c>
      <c r="BU42" s="76">
        <f t="shared" si="33"/>
        <v>906.97125000000005</v>
      </c>
      <c r="BV42" s="76">
        <f t="shared" si="34"/>
        <v>4731.4895833333339</v>
      </c>
      <c r="BW42" s="173">
        <f t="shared" si="35"/>
        <v>56777.875000000007</v>
      </c>
      <c r="BX42" s="1"/>
    </row>
    <row r="43" spans="1:77" s="7" customFormat="1" ht="14.25" customHeight="1" x14ac:dyDescent="0.3">
      <c r="A43" s="251">
        <v>20</v>
      </c>
      <c r="B43" s="48" t="s">
        <v>180</v>
      </c>
      <c r="C43" s="48" t="s">
        <v>88</v>
      </c>
      <c r="D43" s="43" t="s">
        <v>61</v>
      </c>
      <c r="E43" s="93" t="s">
        <v>361</v>
      </c>
      <c r="F43" s="97"/>
      <c r="G43" s="98"/>
      <c r="H43" s="98"/>
      <c r="I43" s="97"/>
      <c r="J43" s="43" t="s">
        <v>65</v>
      </c>
      <c r="K43" s="43" t="s">
        <v>62</v>
      </c>
      <c r="L43" s="89">
        <v>5.0199999999999996</v>
      </c>
      <c r="M43" s="89">
        <v>4.2699999999999996</v>
      </c>
      <c r="N43" s="75">
        <v>17697</v>
      </c>
      <c r="O43" s="76">
        <f t="shared" si="1"/>
        <v>75566.189999999988</v>
      </c>
      <c r="P43" s="43"/>
      <c r="Q43" s="43">
        <v>3</v>
      </c>
      <c r="R43" s="43"/>
      <c r="S43" s="43">
        <v>4</v>
      </c>
      <c r="T43" s="43">
        <v>4</v>
      </c>
      <c r="U43" s="43"/>
      <c r="V43" s="70">
        <f t="shared" si="38"/>
        <v>4</v>
      </c>
      <c r="W43" s="70">
        <f t="shared" si="37"/>
        <v>7</v>
      </c>
      <c r="X43" s="70">
        <f t="shared" si="39"/>
        <v>0</v>
      </c>
      <c r="Y43" s="76">
        <f t="shared" si="5"/>
        <v>0</v>
      </c>
      <c r="Z43" s="76">
        <f t="shared" si="6"/>
        <v>12594.364999999998</v>
      </c>
      <c r="AA43" s="76">
        <f t="shared" si="7"/>
        <v>0</v>
      </c>
      <c r="AB43" s="76">
        <f t="shared" si="8"/>
        <v>16792.486666666664</v>
      </c>
      <c r="AC43" s="76">
        <f t="shared" si="9"/>
        <v>16792.486666666664</v>
      </c>
      <c r="AD43" s="76">
        <f t="shared" si="10"/>
        <v>0</v>
      </c>
      <c r="AE43" s="76">
        <f t="shared" si="11"/>
        <v>46179.338333333326</v>
      </c>
      <c r="AF43" s="76">
        <f t="shared" si="12"/>
        <v>11544.834583333331</v>
      </c>
      <c r="AG43" s="76"/>
      <c r="AH43" s="76">
        <f t="shared" si="14"/>
        <v>1573.0666666666666</v>
      </c>
      <c r="AI43" s="76">
        <f t="shared" si="15"/>
        <v>59297.239583333328</v>
      </c>
      <c r="AJ43" s="82"/>
      <c r="AK43" s="82"/>
      <c r="AL43" s="82"/>
      <c r="AM43" s="99"/>
      <c r="AN43" s="78">
        <f t="shared" si="40"/>
        <v>0</v>
      </c>
      <c r="AO43" s="99"/>
      <c r="AP43" s="78">
        <f t="shared" si="41"/>
        <v>0</v>
      </c>
      <c r="AQ43" s="78">
        <f t="shared" ref="AQ43:AQ53" si="54">AM43+AO43</f>
        <v>0</v>
      </c>
      <c r="AR43" s="78">
        <f t="shared" si="53"/>
        <v>0</v>
      </c>
      <c r="AS43" s="99"/>
      <c r="AT43" s="78">
        <f t="shared" si="43"/>
        <v>0</v>
      </c>
      <c r="AU43" s="99"/>
      <c r="AV43" s="78">
        <f t="shared" si="44"/>
        <v>0</v>
      </c>
      <c r="AW43" s="77">
        <f t="shared" si="45"/>
        <v>0</v>
      </c>
      <c r="AX43" s="78">
        <f t="shared" si="46"/>
        <v>0</v>
      </c>
      <c r="AY43" s="77">
        <f t="shared" si="47"/>
        <v>0</v>
      </c>
      <c r="AZ43" s="78">
        <f t="shared" si="48"/>
        <v>0</v>
      </c>
      <c r="BA43" s="100"/>
      <c r="BB43" s="177"/>
      <c r="BC43" s="177"/>
      <c r="BD43" s="177"/>
      <c r="BE43" s="78">
        <f t="shared" si="49"/>
        <v>0</v>
      </c>
      <c r="BF43" s="43"/>
      <c r="BG43" s="43"/>
      <c r="BH43" s="101">
        <f>SUM(N43*BF43*20%)+(N43*BG43)*30%</f>
        <v>0</v>
      </c>
      <c r="BI43" s="76">
        <f t="shared" si="50"/>
        <v>0</v>
      </c>
      <c r="BJ43" s="76">
        <f>V43+W43+X43</f>
        <v>11</v>
      </c>
      <c r="BK43" s="76">
        <f>(O43/18*BJ43)*1.25*30%</f>
        <v>17317.251874999994</v>
      </c>
      <c r="BL43" s="102"/>
      <c r="BM43" s="101">
        <f t="shared" ref="BM43:BM61" si="55">(O43/18*BL43)*30%</f>
        <v>0</v>
      </c>
      <c r="BN43" s="76"/>
      <c r="BO43" s="76"/>
      <c r="BP43" s="102"/>
      <c r="BQ43" s="101">
        <f t="shared" si="51"/>
        <v>0</v>
      </c>
      <c r="BR43" s="76">
        <f t="shared" si="52"/>
        <v>17317.251874999994</v>
      </c>
      <c r="BS43" s="76">
        <f t="shared" si="31"/>
        <v>47752.404999999992</v>
      </c>
      <c r="BT43" s="76">
        <f t="shared" si="32"/>
        <v>17317.251874999994</v>
      </c>
      <c r="BU43" s="76">
        <f t="shared" si="33"/>
        <v>11544.834583333331</v>
      </c>
      <c r="BV43" s="76">
        <f t="shared" si="34"/>
        <v>76614.49145833333</v>
      </c>
      <c r="BW43" s="173">
        <f t="shared" si="35"/>
        <v>919373.89749999996</v>
      </c>
      <c r="BX43" s="2"/>
    </row>
    <row r="44" spans="1:77" s="11" customFormat="1" ht="14.25" customHeight="1" x14ac:dyDescent="0.3">
      <c r="A44" s="250">
        <v>21</v>
      </c>
      <c r="B44" s="48" t="s">
        <v>180</v>
      </c>
      <c r="C44" s="48" t="s">
        <v>88</v>
      </c>
      <c r="D44" s="43" t="s">
        <v>61</v>
      </c>
      <c r="E44" s="93" t="s">
        <v>361</v>
      </c>
      <c r="F44" s="97"/>
      <c r="G44" s="98"/>
      <c r="H44" s="98"/>
      <c r="I44" s="97"/>
      <c r="J44" s="43" t="s">
        <v>65</v>
      </c>
      <c r="K44" s="43" t="s">
        <v>62</v>
      </c>
      <c r="L44" s="89">
        <v>5.0199999999999996</v>
      </c>
      <c r="M44" s="89">
        <v>4.2699999999999996</v>
      </c>
      <c r="N44" s="75">
        <v>17697</v>
      </c>
      <c r="O44" s="76">
        <f t="shared" si="1"/>
        <v>75566.189999999988</v>
      </c>
      <c r="P44" s="43">
        <v>6</v>
      </c>
      <c r="Q44" s="43"/>
      <c r="R44" s="43"/>
      <c r="S44" s="43"/>
      <c r="T44" s="43"/>
      <c r="U44" s="43"/>
      <c r="V44" s="70">
        <f t="shared" si="38"/>
        <v>6</v>
      </c>
      <c r="W44" s="70">
        <f t="shared" si="37"/>
        <v>0</v>
      </c>
      <c r="X44" s="70">
        <f t="shared" si="39"/>
        <v>0</v>
      </c>
      <c r="Y44" s="76">
        <f t="shared" si="5"/>
        <v>25188.729999999996</v>
      </c>
      <c r="Z44" s="76">
        <f t="shared" si="6"/>
        <v>0</v>
      </c>
      <c r="AA44" s="76">
        <f t="shared" si="7"/>
        <v>0</v>
      </c>
      <c r="AB44" s="76">
        <f t="shared" si="8"/>
        <v>0</v>
      </c>
      <c r="AC44" s="76">
        <f t="shared" si="9"/>
        <v>0</v>
      </c>
      <c r="AD44" s="76">
        <f t="shared" si="10"/>
        <v>0</v>
      </c>
      <c r="AE44" s="76">
        <f t="shared" si="11"/>
        <v>25188.729999999996</v>
      </c>
      <c r="AF44" s="76">
        <f t="shared" si="12"/>
        <v>6297.182499999999</v>
      </c>
      <c r="AG44" s="76"/>
      <c r="AH44" s="76">
        <f t="shared" si="14"/>
        <v>0</v>
      </c>
      <c r="AI44" s="76">
        <f t="shared" si="15"/>
        <v>31485.912499999995</v>
      </c>
      <c r="AJ44" s="82"/>
      <c r="AK44" s="82"/>
      <c r="AL44" s="82"/>
      <c r="AM44" s="99"/>
      <c r="AN44" s="78">
        <f t="shared" si="40"/>
        <v>0</v>
      </c>
      <c r="AO44" s="99"/>
      <c r="AP44" s="78">
        <f t="shared" si="41"/>
        <v>0</v>
      </c>
      <c r="AQ44" s="78">
        <f t="shared" si="54"/>
        <v>0</v>
      </c>
      <c r="AR44" s="78">
        <f t="shared" si="53"/>
        <v>0</v>
      </c>
      <c r="AS44" s="99"/>
      <c r="AT44" s="78">
        <f t="shared" si="43"/>
        <v>0</v>
      </c>
      <c r="AU44" s="99"/>
      <c r="AV44" s="78">
        <f t="shared" si="44"/>
        <v>0</v>
      </c>
      <c r="AW44" s="77">
        <f t="shared" si="45"/>
        <v>0</v>
      </c>
      <c r="AX44" s="78">
        <f t="shared" si="46"/>
        <v>0</v>
      </c>
      <c r="AY44" s="77">
        <f t="shared" si="47"/>
        <v>0</v>
      </c>
      <c r="AZ44" s="78">
        <f t="shared" si="48"/>
        <v>0</v>
      </c>
      <c r="BA44" s="100"/>
      <c r="BB44" s="177"/>
      <c r="BC44" s="177"/>
      <c r="BD44" s="177"/>
      <c r="BE44" s="78">
        <f t="shared" si="49"/>
        <v>0</v>
      </c>
      <c r="BF44" s="43"/>
      <c r="BG44" s="43"/>
      <c r="BH44" s="101">
        <f>SUM(N44*BF44*20%)+(N44*BG44)*30%</f>
        <v>0</v>
      </c>
      <c r="BI44" s="76">
        <f t="shared" si="50"/>
        <v>0</v>
      </c>
      <c r="BJ44" s="76"/>
      <c r="BK44" s="76">
        <f>(O44/18*BJ44)*1.25*30%</f>
        <v>0</v>
      </c>
      <c r="BL44" s="102"/>
      <c r="BM44" s="101">
        <f t="shared" si="55"/>
        <v>0</v>
      </c>
      <c r="BN44" s="76"/>
      <c r="BO44" s="76"/>
      <c r="BP44" s="102"/>
      <c r="BQ44" s="101">
        <f t="shared" si="51"/>
        <v>0</v>
      </c>
      <c r="BR44" s="76">
        <f t="shared" si="52"/>
        <v>0</v>
      </c>
      <c r="BS44" s="76">
        <f t="shared" si="31"/>
        <v>25188.729999999996</v>
      </c>
      <c r="BT44" s="76">
        <f t="shared" si="32"/>
        <v>0</v>
      </c>
      <c r="BU44" s="76">
        <f t="shared" si="33"/>
        <v>6297.182499999999</v>
      </c>
      <c r="BV44" s="76">
        <f t="shared" si="34"/>
        <v>31485.912499999995</v>
      </c>
      <c r="BW44" s="173">
        <f t="shared" si="35"/>
        <v>377830.94999999995</v>
      </c>
      <c r="BX44" s="2"/>
    </row>
    <row r="45" spans="1:77" s="11" customFormat="1" ht="14.25" customHeight="1" x14ac:dyDescent="0.3">
      <c r="A45" s="251">
        <v>22</v>
      </c>
      <c r="B45" s="48" t="s">
        <v>180</v>
      </c>
      <c r="C45" s="48" t="s">
        <v>237</v>
      </c>
      <c r="D45" s="43" t="s">
        <v>61</v>
      </c>
      <c r="E45" s="93" t="s">
        <v>216</v>
      </c>
      <c r="F45" s="97"/>
      <c r="G45" s="98"/>
      <c r="H45" s="98"/>
      <c r="I45" s="97"/>
      <c r="J45" s="43" t="s">
        <v>65</v>
      </c>
      <c r="K45" s="43" t="s">
        <v>62</v>
      </c>
      <c r="L45" s="89">
        <v>5.0199999999999996</v>
      </c>
      <c r="M45" s="89">
        <v>4.2699999999999996</v>
      </c>
      <c r="N45" s="108">
        <v>17697</v>
      </c>
      <c r="O45" s="76">
        <f t="shared" si="1"/>
        <v>75566.189999999988</v>
      </c>
      <c r="P45" s="43"/>
      <c r="Q45" s="43"/>
      <c r="R45" s="43"/>
      <c r="S45" s="43"/>
      <c r="T45" s="43">
        <v>1</v>
      </c>
      <c r="U45" s="43"/>
      <c r="V45" s="70">
        <f t="shared" si="38"/>
        <v>0</v>
      </c>
      <c r="W45" s="70">
        <f t="shared" si="37"/>
        <v>1</v>
      </c>
      <c r="X45" s="70">
        <f t="shared" si="39"/>
        <v>0</v>
      </c>
      <c r="Y45" s="76">
        <f t="shared" si="5"/>
        <v>0</v>
      </c>
      <c r="Z45" s="76">
        <f t="shared" si="6"/>
        <v>0</v>
      </c>
      <c r="AA45" s="76">
        <f t="shared" si="7"/>
        <v>0</v>
      </c>
      <c r="AB45" s="76">
        <f t="shared" si="8"/>
        <v>0</v>
      </c>
      <c r="AC45" s="76">
        <f t="shared" si="9"/>
        <v>4198.121666666666</v>
      </c>
      <c r="AD45" s="76">
        <f t="shared" si="10"/>
        <v>0</v>
      </c>
      <c r="AE45" s="76">
        <f t="shared" si="11"/>
        <v>4198.121666666666</v>
      </c>
      <c r="AF45" s="76">
        <f t="shared" si="12"/>
        <v>1049.5304166666665</v>
      </c>
      <c r="AG45" s="101"/>
      <c r="AH45" s="76">
        <f t="shared" si="14"/>
        <v>196.63333333333333</v>
      </c>
      <c r="AI45" s="76">
        <f t="shared" si="15"/>
        <v>5444.2854166666657</v>
      </c>
      <c r="AJ45" s="100"/>
      <c r="AK45" s="100"/>
      <c r="AL45" s="100"/>
      <c r="AM45" s="99"/>
      <c r="AN45" s="78">
        <f t="shared" si="40"/>
        <v>0</v>
      </c>
      <c r="AO45" s="99"/>
      <c r="AP45" s="78">
        <f t="shared" si="41"/>
        <v>0</v>
      </c>
      <c r="AQ45" s="78">
        <f t="shared" si="54"/>
        <v>0</v>
      </c>
      <c r="AR45" s="78">
        <f t="shared" si="53"/>
        <v>0</v>
      </c>
      <c r="AS45" s="99"/>
      <c r="AT45" s="78">
        <f t="shared" si="43"/>
        <v>0</v>
      </c>
      <c r="AU45" s="99"/>
      <c r="AV45" s="78">
        <f t="shared" si="44"/>
        <v>0</v>
      </c>
      <c r="AW45" s="77">
        <f t="shared" si="45"/>
        <v>0</v>
      </c>
      <c r="AX45" s="78">
        <f t="shared" si="46"/>
        <v>0</v>
      </c>
      <c r="AY45" s="77">
        <f t="shared" si="47"/>
        <v>0</v>
      </c>
      <c r="AZ45" s="78">
        <f t="shared" si="48"/>
        <v>0</v>
      </c>
      <c r="BA45" s="100"/>
      <c r="BB45" s="177"/>
      <c r="BC45" s="177"/>
      <c r="BD45" s="177"/>
      <c r="BE45" s="78">
        <f t="shared" si="49"/>
        <v>0</v>
      </c>
      <c r="BF45" s="43"/>
      <c r="BG45" s="43"/>
      <c r="BH45" s="101">
        <f>SUM(N45*BF45*20%)+(N45*BG45)*30%</f>
        <v>0</v>
      </c>
      <c r="BI45" s="76">
        <f t="shared" si="50"/>
        <v>0</v>
      </c>
      <c r="BJ45" s="76"/>
      <c r="BK45" s="101">
        <f>(O45/18*BJ45)*30%</f>
        <v>0</v>
      </c>
      <c r="BL45" s="102"/>
      <c r="BM45" s="101">
        <f t="shared" si="55"/>
        <v>0</v>
      </c>
      <c r="BN45" s="76"/>
      <c r="BO45" s="76"/>
      <c r="BP45" s="102"/>
      <c r="BQ45" s="101">
        <f t="shared" si="51"/>
        <v>0</v>
      </c>
      <c r="BR45" s="76">
        <f t="shared" si="52"/>
        <v>0</v>
      </c>
      <c r="BS45" s="76">
        <f t="shared" si="31"/>
        <v>4394.7549999999992</v>
      </c>
      <c r="BT45" s="76">
        <f t="shared" si="32"/>
        <v>0</v>
      </c>
      <c r="BU45" s="76">
        <f t="shared" si="33"/>
        <v>1049.5304166666665</v>
      </c>
      <c r="BV45" s="76">
        <f t="shared" si="34"/>
        <v>5444.2854166666657</v>
      </c>
      <c r="BW45" s="173">
        <f t="shared" si="35"/>
        <v>65331.424999999988</v>
      </c>
      <c r="BX45" s="1"/>
    </row>
    <row r="46" spans="1:77" s="2" customFormat="1" ht="14.25" customHeight="1" x14ac:dyDescent="0.3">
      <c r="A46" s="250">
        <v>23</v>
      </c>
      <c r="B46" s="69" t="s">
        <v>75</v>
      </c>
      <c r="C46" s="69" t="s">
        <v>168</v>
      </c>
      <c r="D46" s="70" t="s">
        <v>61</v>
      </c>
      <c r="E46" s="75" t="s">
        <v>76</v>
      </c>
      <c r="F46" s="86">
        <v>82</v>
      </c>
      <c r="G46" s="87">
        <v>43335</v>
      </c>
      <c r="H46" s="87">
        <v>45161</v>
      </c>
      <c r="I46" s="86" t="s">
        <v>185</v>
      </c>
      <c r="J46" s="70" t="s">
        <v>58</v>
      </c>
      <c r="K46" s="70" t="s">
        <v>64</v>
      </c>
      <c r="L46" s="74">
        <v>26</v>
      </c>
      <c r="M46" s="70">
        <v>5.41</v>
      </c>
      <c r="N46" s="75">
        <v>17697</v>
      </c>
      <c r="O46" s="76">
        <f t="shared" si="1"/>
        <v>95740.77</v>
      </c>
      <c r="P46" s="70"/>
      <c r="Q46" s="70"/>
      <c r="R46" s="70"/>
      <c r="S46" s="70">
        <v>17</v>
      </c>
      <c r="T46" s="70"/>
      <c r="U46" s="70"/>
      <c r="V46" s="70">
        <f t="shared" si="38"/>
        <v>17</v>
      </c>
      <c r="W46" s="70">
        <f t="shared" si="37"/>
        <v>0</v>
      </c>
      <c r="X46" s="70">
        <f t="shared" si="39"/>
        <v>0</v>
      </c>
      <c r="Y46" s="76">
        <f t="shared" si="5"/>
        <v>0</v>
      </c>
      <c r="Z46" s="76">
        <f t="shared" si="6"/>
        <v>0</v>
      </c>
      <c r="AA46" s="76">
        <f t="shared" si="7"/>
        <v>0</v>
      </c>
      <c r="AB46" s="76">
        <f t="shared" si="8"/>
        <v>90421.838333333348</v>
      </c>
      <c r="AC46" s="76">
        <f t="shared" si="9"/>
        <v>0</v>
      </c>
      <c r="AD46" s="76">
        <f t="shared" si="10"/>
        <v>0</v>
      </c>
      <c r="AE46" s="76">
        <f t="shared" si="11"/>
        <v>90421.838333333348</v>
      </c>
      <c r="AF46" s="76">
        <f t="shared" si="12"/>
        <v>22605.459583333337</v>
      </c>
      <c r="AG46" s="76">
        <f t="shared" ref="AG46:AG54" si="56">(AE46+AF46)*10%</f>
        <v>11302.72979166667</v>
      </c>
      <c r="AH46" s="76">
        <f t="shared" si="14"/>
        <v>3342.7666666666664</v>
      </c>
      <c r="AI46" s="76">
        <f t="shared" si="15"/>
        <v>127672.79437500003</v>
      </c>
      <c r="AJ46" s="82"/>
      <c r="AK46" s="82"/>
      <c r="AL46" s="82"/>
      <c r="AM46" s="83">
        <v>17</v>
      </c>
      <c r="AN46" s="78">
        <f t="shared" si="40"/>
        <v>6685.5333333333328</v>
      </c>
      <c r="AO46" s="83"/>
      <c r="AP46" s="78">
        <f t="shared" si="41"/>
        <v>0</v>
      </c>
      <c r="AQ46" s="78">
        <f t="shared" si="54"/>
        <v>17</v>
      </c>
      <c r="AR46" s="78">
        <f t="shared" si="53"/>
        <v>6685.5333333333328</v>
      </c>
      <c r="AS46" s="83"/>
      <c r="AT46" s="78">
        <f t="shared" si="43"/>
        <v>0</v>
      </c>
      <c r="AU46" s="78"/>
      <c r="AV46" s="78">
        <f t="shared" si="44"/>
        <v>0</v>
      </c>
      <c r="AW46" s="77">
        <f t="shared" si="45"/>
        <v>0</v>
      </c>
      <c r="AX46" s="78">
        <f t="shared" si="46"/>
        <v>0</v>
      </c>
      <c r="AY46" s="77">
        <f t="shared" si="47"/>
        <v>17</v>
      </c>
      <c r="AZ46" s="78">
        <f t="shared" si="48"/>
        <v>6685.5333333333328</v>
      </c>
      <c r="BA46" s="84" t="s">
        <v>195</v>
      </c>
      <c r="BB46" s="84">
        <v>1</v>
      </c>
      <c r="BC46" s="84"/>
      <c r="BD46" s="84"/>
      <c r="BE46" s="78">
        <f t="shared" si="49"/>
        <v>8848.5</v>
      </c>
      <c r="BF46" s="70"/>
      <c r="BG46" s="70"/>
      <c r="BH46" s="70"/>
      <c r="BI46" s="76">
        <f t="shared" si="50"/>
        <v>0</v>
      </c>
      <c r="BJ46" s="76">
        <f>V46+W46+X46</f>
        <v>17</v>
      </c>
      <c r="BK46" s="76">
        <f>(O46/18*BJ46)*1.25*30%</f>
        <v>33908.189375000009</v>
      </c>
      <c r="BL46" s="76"/>
      <c r="BM46" s="76">
        <f t="shared" si="55"/>
        <v>0</v>
      </c>
      <c r="BN46" s="76">
        <f t="shared" si="36"/>
        <v>17</v>
      </c>
      <c r="BO46" s="76">
        <f t="shared" ref="BO46:BO53" si="57">(AE46+AF46)*40%</f>
        <v>45210.919166666681</v>
      </c>
      <c r="BP46" s="76"/>
      <c r="BQ46" s="101">
        <f t="shared" si="51"/>
        <v>0</v>
      </c>
      <c r="BR46" s="76">
        <f t="shared" si="52"/>
        <v>94653.14187500003</v>
      </c>
      <c r="BS46" s="76">
        <f t="shared" si="31"/>
        <v>105067.33479166668</v>
      </c>
      <c r="BT46" s="76">
        <f t="shared" si="32"/>
        <v>49442.222708333342</v>
      </c>
      <c r="BU46" s="76">
        <f t="shared" si="33"/>
        <v>67816.378750000018</v>
      </c>
      <c r="BV46" s="76">
        <f t="shared" si="34"/>
        <v>222325.93625000006</v>
      </c>
      <c r="BW46" s="173">
        <f t="shared" si="35"/>
        <v>2667911.2350000008</v>
      </c>
      <c r="BX46" s="11" t="s">
        <v>266</v>
      </c>
      <c r="BY46" s="131"/>
    </row>
    <row r="47" spans="1:77" s="2" customFormat="1" ht="14.25" customHeight="1" x14ac:dyDescent="0.3">
      <c r="A47" s="251">
        <v>24</v>
      </c>
      <c r="B47" s="69" t="s">
        <v>75</v>
      </c>
      <c r="C47" s="69" t="s">
        <v>224</v>
      </c>
      <c r="D47" s="70" t="s">
        <v>61</v>
      </c>
      <c r="E47" s="75" t="s">
        <v>76</v>
      </c>
      <c r="F47" s="86">
        <v>82</v>
      </c>
      <c r="G47" s="87">
        <v>43335</v>
      </c>
      <c r="H47" s="87">
        <v>45161</v>
      </c>
      <c r="I47" s="86" t="s">
        <v>185</v>
      </c>
      <c r="J47" s="70" t="s">
        <v>58</v>
      </c>
      <c r="K47" s="70" t="s">
        <v>64</v>
      </c>
      <c r="L47" s="74">
        <v>25.04</v>
      </c>
      <c r="M47" s="70">
        <v>5.41</v>
      </c>
      <c r="N47" s="108">
        <v>17697</v>
      </c>
      <c r="O47" s="76">
        <f t="shared" si="1"/>
        <v>95740.77</v>
      </c>
      <c r="P47" s="70"/>
      <c r="Q47" s="70"/>
      <c r="R47" s="70"/>
      <c r="S47" s="70">
        <v>1</v>
      </c>
      <c r="T47" s="70"/>
      <c r="U47" s="70"/>
      <c r="V47" s="70">
        <f t="shared" si="38"/>
        <v>1</v>
      </c>
      <c r="W47" s="70">
        <f t="shared" si="37"/>
        <v>0</v>
      </c>
      <c r="X47" s="70">
        <f t="shared" si="39"/>
        <v>0</v>
      </c>
      <c r="Y47" s="76">
        <f t="shared" si="5"/>
        <v>0</v>
      </c>
      <c r="Z47" s="76">
        <f t="shared" si="6"/>
        <v>0</v>
      </c>
      <c r="AA47" s="76">
        <f t="shared" si="7"/>
        <v>0</v>
      </c>
      <c r="AB47" s="76">
        <f t="shared" si="8"/>
        <v>5318.9316666666673</v>
      </c>
      <c r="AC47" s="76">
        <f t="shared" si="9"/>
        <v>0</v>
      </c>
      <c r="AD47" s="76">
        <f t="shared" si="10"/>
        <v>0</v>
      </c>
      <c r="AE47" s="76">
        <f t="shared" si="11"/>
        <v>5318.9316666666673</v>
      </c>
      <c r="AF47" s="76">
        <f t="shared" si="12"/>
        <v>1329.7329166666668</v>
      </c>
      <c r="AG47" s="101">
        <f t="shared" si="56"/>
        <v>664.86645833333341</v>
      </c>
      <c r="AH47" s="76">
        <f t="shared" si="14"/>
        <v>196.63333333333333</v>
      </c>
      <c r="AI47" s="76">
        <f t="shared" si="15"/>
        <v>7510.1643750000003</v>
      </c>
      <c r="AJ47" s="84"/>
      <c r="AK47" s="84"/>
      <c r="AL47" s="84"/>
      <c r="AM47" s="83"/>
      <c r="AN47" s="78">
        <f t="shared" si="40"/>
        <v>0</v>
      </c>
      <c r="AO47" s="83"/>
      <c r="AP47" s="78">
        <f t="shared" si="41"/>
        <v>0</v>
      </c>
      <c r="AQ47" s="78">
        <f t="shared" si="54"/>
        <v>0</v>
      </c>
      <c r="AR47" s="78">
        <f t="shared" si="53"/>
        <v>0</v>
      </c>
      <c r="AS47" s="83"/>
      <c r="AT47" s="78">
        <f t="shared" si="43"/>
        <v>0</v>
      </c>
      <c r="AU47" s="78"/>
      <c r="AV47" s="78">
        <f t="shared" si="44"/>
        <v>0</v>
      </c>
      <c r="AW47" s="77">
        <f t="shared" si="45"/>
        <v>0</v>
      </c>
      <c r="AX47" s="78">
        <f t="shared" si="46"/>
        <v>0</v>
      </c>
      <c r="AY47" s="77">
        <f t="shared" si="47"/>
        <v>0</v>
      </c>
      <c r="AZ47" s="78">
        <f t="shared" si="48"/>
        <v>0</v>
      </c>
      <c r="BA47" s="84"/>
      <c r="BB47" s="84"/>
      <c r="BC47" s="84"/>
      <c r="BD47" s="84"/>
      <c r="BE47" s="78">
        <f t="shared" si="49"/>
        <v>0</v>
      </c>
      <c r="BF47" s="70"/>
      <c r="BG47" s="70"/>
      <c r="BH47" s="70"/>
      <c r="BI47" s="76">
        <f t="shared" si="50"/>
        <v>0</v>
      </c>
      <c r="BJ47" s="76">
        <f>V47+W47+X47</f>
        <v>1</v>
      </c>
      <c r="BK47" s="76">
        <f>(O47/18*BJ47)*1.25*30%</f>
        <v>1994.5993750000002</v>
      </c>
      <c r="BL47" s="76"/>
      <c r="BM47" s="76">
        <f t="shared" si="55"/>
        <v>0</v>
      </c>
      <c r="BN47" s="76">
        <f t="shared" si="36"/>
        <v>1</v>
      </c>
      <c r="BO47" s="76">
        <f t="shared" si="57"/>
        <v>2659.4658333333336</v>
      </c>
      <c r="BP47" s="76"/>
      <c r="BQ47" s="101">
        <f t="shared" si="51"/>
        <v>0</v>
      </c>
      <c r="BR47" s="76">
        <f t="shared" si="52"/>
        <v>4654.0652083333334</v>
      </c>
      <c r="BS47" s="76">
        <f t="shared" si="31"/>
        <v>6180.4314583333344</v>
      </c>
      <c r="BT47" s="76">
        <f t="shared" si="32"/>
        <v>1994.5993750000002</v>
      </c>
      <c r="BU47" s="76">
        <f t="shared" si="33"/>
        <v>3989.1987500000005</v>
      </c>
      <c r="BV47" s="76">
        <f t="shared" si="34"/>
        <v>12164.229583333334</v>
      </c>
      <c r="BW47" s="173">
        <f t="shared" si="35"/>
        <v>145970.755</v>
      </c>
      <c r="BX47" s="11" t="s">
        <v>266</v>
      </c>
      <c r="BY47" s="131"/>
    </row>
    <row r="48" spans="1:77" s="3" customFormat="1" ht="14.25" customHeight="1" x14ac:dyDescent="0.3">
      <c r="A48" s="250">
        <v>25</v>
      </c>
      <c r="B48" s="141" t="s">
        <v>75</v>
      </c>
      <c r="C48" s="141" t="s">
        <v>419</v>
      </c>
      <c r="D48" s="142" t="s">
        <v>61</v>
      </c>
      <c r="E48" s="152" t="s">
        <v>76</v>
      </c>
      <c r="F48" s="86">
        <v>82</v>
      </c>
      <c r="G48" s="87">
        <v>43335</v>
      </c>
      <c r="H48" s="87">
        <v>45161</v>
      </c>
      <c r="I48" s="86" t="s">
        <v>185</v>
      </c>
      <c r="J48" s="70" t="s">
        <v>58</v>
      </c>
      <c r="K48" s="70" t="s">
        <v>64</v>
      </c>
      <c r="L48" s="74">
        <v>25.04</v>
      </c>
      <c r="M48" s="70">
        <v>5.41</v>
      </c>
      <c r="N48" s="108">
        <v>17697</v>
      </c>
      <c r="O48" s="76">
        <f t="shared" si="1"/>
        <v>95740.77</v>
      </c>
      <c r="P48" s="70"/>
      <c r="Q48" s="70"/>
      <c r="R48" s="70"/>
      <c r="S48" s="70">
        <v>1</v>
      </c>
      <c r="T48" s="70"/>
      <c r="U48" s="70"/>
      <c r="V48" s="70">
        <f t="shared" si="38"/>
        <v>1</v>
      </c>
      <c r="W48" s="70">
        <f t="shared" si="37"/>
        <v>0</v>
      </c>
      <c r="X48" s="70">
        <f t="shared" si="39"/>
        <v>0</v>
      </c>
      <c r="Y48" s="76">
        <f t="shared" si="5"/>
        <v>0</v>
      </c>
      <c r="Z48" s="76">
        <f t="shared" si="6"/>
        <v>0</v>
      </c>
      <c r="AA48" s="76">
        <f t="shared" si="7"/>
        <v>0</v>
      </c>
      <c r="AB48" s="76">
        <f t="shared" si="8"/>
        <v>5318.9316666666673</v>
      </c>
      <c r="AC48" s="76">
        <f t="shared" si="9"/>
        <v>0</v>
      </c>
      <c r="AD48" s="76">
        <f t="shared" si="10"/>
        <v>0</v>
      </c>
      <c r="AE48" s="76">
        <f t="shared" si="11"/>
        <v>5318.9316666666673</v>
      </c>
      <c r="AF48" s="76">
        <f t="shared" si="12"/>
        <v>1329.7329166666668</v>
      </c>
      <c r="AG48" s="101">
        <f t="shared" si="56"/>
        <v>664.86645833333341</v>
      </c>
      <c r="AH48" s="76">
        <f t="shared" si="14"/>
        <v>196.63333333333333</v>
      </c>
      <c r="AI48" s="76">
        <f t="shared" si="15"/>
        <v>7510.1643750000003</v>
      </c>
      <c r="AJ48" s="84"/>
      <c r="AK48" s="84"/>
      <c r="AL48" s="84"/>
      <c r="AM48" s="83"/>
      <c r="AN48" s="78">
        <f t="shared" si="40"/>
        <v>0</v>
      </c>
      <c r="AO48" s="83"/>
      <c r="AP48" s="78">
        <f t="shared" si="41"/>
        <v>0</v>
      </c>
      <c r="AQ48" s="78">
        <f t="shared" si="54"/>
        <v>0</v>
      </c>
      <c r="AR48" s="78">
        <f t="shared" si="53"/>
        <v>0</v>
      </c>
      <c r="AS48" s="83"/>
      <c r="AT48" s="78">
        <f t="shared" si="43"/>
        <v>0</v>
      </c>
      <c r="AU48" s="78"/>
      <c r="AV48" s="78">
        <f t="shared" si="44"/>
        <v>0</v>
      </c>
      <c r="AW48" s="77">
        <f t="shared" si="45"/>
        <v>0</v>
      </c>
      <c r="AX48" s="78">
        <f t="shared" si="46"/>
        <v>0</v>
      </c>
      <c r="AY48" s="77">
        <f t="shared" si="47"/>
        <v>0</v>
      </c>
      <c r="AZ48" s="78">
        <f t="shared" si="48"/>
        <v>0</v>
      </c>
      <c r="BA48" s="84"/>
      <c r="BB48" s="84"/>
      <c r="BC48" s="84"/>
      <c r="BD48" s="84"/>
      <c r="BE48" s="78">
        <f t="shared" si="49"/>
        <v>0</v>
      </c>
      <c r="BF48" s="70"/>
      <c r="BG48" s="70"/>
      <c r="BH48" s="70"/>
      <c r="BI48" s="76">
        <f t="shared" si="50"/>
        <v>0</v>
      </c>
      <c r="BJ48" s="76">
        <f>V48+W48+X48</f>
        <v>1</v>
      </c>
      <c r="BK48" s="76">
        <f>(O48/18*BJ48)*1.25*30%</f>
        <v>1994.5993750000002</v>
      </c>
      <c r="BL48" s="76"/>
      <c r="BM48" s="76">
        <f t="shared" si="55"/>
        <v>0</v>
      </c>
      <c r="BN48" s="76">
        <f t="shared" si="36"/>
        <v>1</v>
      </c>
      <c r="BO48" s="76">
        <f t="shared" si="57"/>
        <v>2659.4658333333336</v>
      </c>
      <c r="BP48" s="76"/>
      <c r="BQ48" s="101">
        <f t="shared" si="51"/>
        <v>0</v>
      </c>
      <c r="BR48" s="76">
        <f t="shared" si="52"/>
        <v>4654.0652083333334</v>
      </c>
      <c r="BS48" s="76">
        <f t="shared" si="31"/>
        <v>6180.4314583333344</v>
      </c>
      <c r="BT48" s="76">
        <f t="shared" si="32"/>
        <v>1994.5993750000002</v>
      </c>
      <c r="BU48" s="76">
        <f t="shared" si="33"/>
        <v>3989.1987500000005</v>
      </c>
      <c r="BV48" s="76">
        <f t="shared" si="34"/>
        <v>12164.229583333334</v>
      </c>
      <c r="BW48" s="173">
        <f t="shared" si="35"/>
        <v>145970.755</v>
      </c>
      <c r="BX48" s="11" t="s">
        <v>266</v>
      </c>
    </row>
    <row r="49" spans="1:77" s="3" customFormat="1" ht="14.25" customHeight="1" x14ac:dyDescent="0.3">
      <c r="A49" s="251">
        <v>26</v>
      </c>
      <c r="B49" s="69" t="s">
        <v>75</v>
      </c>
      <c r="C49" s="69" t="s">
        <v>427</v>
      </c>
      <c r="D49" s="70" t="s">
        <v>61</v>
      </c>
      <c r="E49" s="75" t="s">
        <v>76</v>
      </c>
      <c r="F49" s="86">
        <v>82</v>
      </c>
      <c r="G49" s="87">
        <v>43335</v>
      </c>
      <c r="H49" s="87">
        <v>45161</v>
      </c>
      <c r="I49" s="86" t="s">
        <v>185</v>
      </c>
      <c r="J49" s="43" t="s">
        <v>58</v>
      </c>
      <c r="K49" s="70" t="s">
        <v>64</v>
      </c>
      <c r="L49" s="74">
        <v>25</v>
      </c>
      <c r="M49" s="70">
        <v>5.41</v>
      </c>
      <c r="N49" s="75">
        <v>17697</v>
      </c>
      <c r="O49" s="76">
        <f t="shared" si="1"/>
        <v>95740.77</v>
      </c>
      <c r="P49" s="70"/>
      <c r="Q49" s="70">
        <v>4</v>
      </c>
      <c r="R49" s="70"/>
      <c r="S49" s="70"/>
      <c r="T49" s="70"/>
      <c r="U49" s="70"/>
      <c r="V49" s="70">
        <f t="shared" si="38"/>
        <v>0</v>
      </c>
      <c r="W49" s="70">
        <f t="shared" si="37"/>
        <v>4</v>
      </c>
      <c r="X49" s="70">
        <f t="shared" si="39"/>
        <v>0</v>
      </c>
      <c r="Y49" s="76">
        <f t="shared" si="5"/>
        <v>0</v>
      </c>
      <c r="Z49" s="76">
        <f t="shared" si="6"/>
        <v>21275.726666666669</v>
      </c>
      <c r="AA49" s="76">
        <f t="shared" si="7"/>
        <v>0</v>
      </c>
      <c r="AB49" s="76">
        <f t="shared" si="8"/>
        <v>0</v>
      </c>
      <c r="AC49" s="76">
        <f t="shared" si="9"/>
        <v>0</v>
      </c>
      <c r="AD49" s="76">
        <f t="shared" si="10"/>
        <v>0</v>
      </c>
      <c r="AE49" s="76">
        <f t="shared" si="11"/>
        <v>21275.726666666669</v>
      </c>
      <c r="AF49" s="76">
        <f t="shared" si="12"/>
        <v>5318.9316666666673</v>
      </c>
      <c r="AG49" s="76">
        <f t="shared" si="56"/>
        <v>2659.4658333333336</v>
      </c>
      <c r="AH49" s="76">
        <f t="shared" si="14"/>
        <v>0</v>
      </c>
      <c r="AI49" s="76">
        <f t="shared" si="15"/>
        <v>29254.124166666668</v>
      </c>
      <c r="AJ49" s="84"/>
      <c r="AK49" s="84"/>
      <c r="AL49" s="84"/>
      <c r="AM49" s="83"/>
      <c r="AN49" s="78">
        <f t="shared" si="40"/>
        <v>0</v>
      </c>
      <c r="AO49" s="83"/>
      <c r="AP49" s="78">
        <f t="shared" si="41"/>
        <v>0</v>
      </c>
      <c r="AQ49" s="78">
        <f t="shared" si="54"/>
        <v>0</v>
      </c>
      <c r="AR49" s="78">
        <f t="shared" si="53"/>
        <v>0</v>
      </c>
      <c r="AS49" s="83"/>
      <c r="AT49" s="78">
        <f t="shared" si="43"/>
        <v>0</v>
      </c>
      <c r="AU49" s="78"/>
      <c r="AV49" s="78">
        <f t="shared" si="44"/>
        <v>0</v>
      </c>
      <c r="AW49" s="77">
        <f t="shared" si="45"/>
        <v>0</v>
      </c>
      <c r="AX49" s="78">
        <f t="shared" si="46"/>
        <v>0</v>
      </c>
      <c r="AY49" s="77">
        <f t="shared" si="47"/>
        <v>0</v>
      </c>
      <c r="AZ49" s="78">
        <f t="shared" si="48"/>
        <v>0</v>
      </c>
      <c r="BA49" s="84"/>
      <c r="BB49" s="84"/>
      <c r="BC49" s="84"/>
      <c r="BD49" s="84"/>
      <c r="BE49" s="78">
        <f t="shared" si="49"/>
        <v>0</v>
      </c>
      <c r="BF49" s="70"/>
      <c r="BG49" s="70"/>
      <c r="BH49" s="70"/>
      <c r="BI49" s="76">
        <f t="shared" si="50"/>
        <v>0</v>
      </c>
      <c r="BJ49" s="101">
        <f>V49+W49+X49</f>
        <v>4</v>
      </c>
      <c r="BK49" s="101">
        <f>(O49/18*BJ49)*1.25*30%</f>
        <v>7978.3975000000009</v>
      </c>
      <c r="BL49" s="76"/>
      <c r="BM49" s="76">
        <f t="shared" si="55"/>
        <v>0</v>
      </c>
      <c r="BN49" s="76">
        <f t="shared" si="36"/>
        <v>4</v>
      </c>
      <c r="BO49" s="76">
        <f t="shared" si="57"/>
        <v>10637.863333333335</v>
      </c>
      <c r="BP49" s="76">
        <v>4</v>
      </c>
      <c r="BQ49" s="101">
        <f t="shared" si="51"/>
        <v>1573.1111111111111</v>
      </c>
      <c r="BR49" s="76">
        <f t="shared" si="52"/>
        <v>20189.371944444443</v>
      </c>
      <c r="BS49" s="76">
        <f t="shared" si="31"/>
        <v>25508.303611111114</v>
      </c>
      <c r="BT49" s="76">
        <f t="shared" si="32"/>
        <v>7978.3975000000009</v>
      </c>
      <c r="BU49" s="76">
        <f t="shared" si="33"/>
        <v>15956.795000000002</v>
      </c>
      <c r="BV49" s="76">
        <f t="shared" si="34"/>
        <v>49443.496111111112</v>
      </c>
      <c r="BW49" s="173">
        <f t="shared" si="35"/>
        <v>593321.95333333337</v>
      </c>
      <c r="BX49" s="11" t="s">
        <v>266</v>
      </c>
    </row>
    <row r="50" spans="1:77" s="1" customFormat="1" ht="14.25" customHeight="1" x14ac:dyDescent="0.3">
      <c r="A50" s="250">
        <v>27</v>
      </c>
      <c r="B50" s="69" t="s">
        <v>75</v>
      </c>
      <c r="C50" s="69" t="s">
        <v>230</v>
      </c>
      <c r="D50" s="70" t="s">
        <v>61</v>
      </c>
      <c r="E50" s="75" t="s">
        <v>76</v>
      </c>
      <c r="F50" s="86">
        <v>82</v>
      </c>
      <c r="G50" s="87">
        <v>43335</v>
      </c>
      <c r="H50" s="87">
        <v>45161</v>
      </c>
      <c r="I50" s="86" t="s">
        <v>185</v>
      </c>
      <c r="J50" s="43" t="s">
        <v>58</v>
      </c>
      <c r="K50" s="70" t="s">
        <v>64</v>
      </c>
      <c r="L50" s="74">
        <v>25</v>
      </c>
      <c r="M50" s="70">
        <v>5.41</v>
      </c>
      <c r="N50" s="75">
        <v>17697</v>
      </c>
      <c r="O50" s="76">
        <f t="shared" si="1"/>
        <v>95740.77</v>
      </c>
      <c r="P50" s="43">
        <v>0</v>
      </c>
      <c r="Q50" s="70"/>
      <c r="R50" s="70"/>
      <c r="S50" s="70">
        <v>1</v>
      </c>
      <c r="T50" s="70"/>
      <c r="U50" s="70"/>
      <c r="V50" s="70">
        <f t="shared" si="38"/>
        <v>1</v>
      </c>
      <c r="W50" s="70">
        <f t="shared" si="37"/>
        <v>0</v>
      </c>
      <c r="X50" s="70">
        <f t="shared" si="39"/>
        <v>0</v>
      </c>
      <c r="Y50" s="76">
        <f t="shared" si="5"/>
        <v>0</v>
      </c>
      <c r="Z50" s="76">
        <f t="shared" si="6"/>
        <v>0</v>
      </c>
      <c r="AA50" s="76">
        <f t="shared" si="7"/>
        <v>0</v>
      </c>
      <c r="AB50" s="76">
        <f t="shared" si="8"/>
        <v>5318.9316666666673</v>
      </c>
      <c r="AC50" s="76">
        <f t="shared" si="9"/>
        <v>0</v>
      </c>
      <c r="AD50" s="76">
        <f t="shared" si="10"/>
        <v>0</v>
      </c>
      <c r="AE50" s="76">
        <f t="shared" si="11"/>
        <v>5318.9316666666673</v>
      </c>
      <c r="AF50" s="76">
        <f t="shared" si="12"/>
        <v>1329.7329166666668</v>
      </c>
      <c r="AG50" s="76">
        <f t="shared" si="56"/>
        <v>664.86645833333341</v>
      </c>
      <c r="AH50" s="76">
        <f t="shared" si="14"/>
        <v>196.63333333333333</v>
      </c>
      <c r="AI50" s="76">
        <f t="shared" si="15"/>
        <v>7510.1643750000003</v>
      </c>
      <c r="AJ50" s="84"/>
      <c r="AK50" s="84"/>
      <c r="AL50" s="84"/>
      <c r="AM50" s="83"/>
      <c r="AN50" s="78">
        <f t="shared" si="40"/>
        <v>0</v>
      </c>
      <c r="AO50" s="83"/>
      <c r="AP50" s="78">
        <f t="shared" si="41"/>
        <v>0</v>
      </c>
      <c r="AQ50" s="78">
        <f t="shared" si="54"/>
        <v>0</v>
      </c>
      <c r="AR50" s="78">
        <f t="shared" si="53"/>
        <v>0</v>
      </c>
      <c r="AS50" s="83"/>
      <c r="AT50" s="78">
        <f t="shared" si="43"/>
        <v>0</v>
      </c>
      <c r="AU50" s="78"/>
      <c r="AV50" s="78">
        <f t="shared" si="44"/>
        <v>0</v>
      </c>
      <c r="AW50" s="77">
        <f t="shared" si="45"/>
        <v>0</v>
      </c>
      <c r="AX50" s="78">
        <f t="shared" si="46"/>
        <v>0</v>
      </c>
      <c r="AY50" s="77">
        <f t="shared" si="47"/>
        <v>0</v>
      </c>
      <c r="AZ50" s="78">
        <f t="shared" si="48"/>
        <v>0</v>
      </c>
      <c r="BA50" s="84"/>
      <c r="BB50" s="84"/>
      <c r="BC50" s="84"/>
      <c r="BD50" s="84"/>
      <c r="BE50" s="78">
        <f t="shared" si="49"/>
        <v>0</v>
      </c>
      <c r="BF50" s="70"/>
      <c r="BG50" s="70"/>
      <c r="BH50" s="70"/>
      <c r="BI50" s="76">
        <f t="shared" si="50"/>
        <v>0</v>
      </c>
      <c r="BJ50" s="76"/>
      <c r="BK50" s="76">
        <f>(O50/18*BJ50)*30%</f>
        <v>0</v>
      </c>
      <c r="BL50" s="76"/>
      <c r="BM50" s="76">
        <f t="shared" si="55"/>
        <v>0</v>
      </c>
      <c r="BN50" s="76">
        <f t="shared" si="36"/>
        <v>1</v>
      </c>
      <c r="BO50" s="76">
        <f t="shared" si="57"/>
        <v>2659.4658333333336</v>
      </c>
      <c r="BP50" s="76"/>
      <c r="BQ50" s="101">
        <f t="shared" si="51"/>
        <v>0</v>
      </c>
      <c r="BR50" s="76">
        <f t="shared" si="52"/>
        <v>2659.4658333333336</v>
      </c>
      <c r="BS50" s="76">
        <f t="shared" si="31"/>
        <v>6180.4314583333344</v>
      </c>
      <c r="BT50" s="76">
        <f t="shared" si="32"/>
        <v>0</v>
      </c>
      <c r="BU50" s="76">
        <f t="shared" si="33"/>
        <v>3989.1987500000005</v>
      </c>
      <c r="BV50" s="76">
        <f t="shared" si="34"/>
        <v>10169.630208333334</v>
      </c>
      <c r="BW50" s="173">
        <f t="shared" si="35"/>
        <v>122035.5625</v>
      </c>
      <c r="BX50" s="3" t="s">
        <v>344</v>
      </c>
    </row>
    <row r="51" spans="1:77" s="3" customFormat="1" ht="14.25" customHeight="1" x14ac:dyDescent="0.3">
      <c r="A51" s="251">
        <v>28</v>
      </c>
      <c r="B51" s="69" t="s">
        <v>75</v>
      </c>
      <c r="C51" s="69" t="s">
        <v>422</v>
      </c>
      <c r="D51" s="70" t="s">
        <v>61</v>
      </c>
      <c r="E51" s="75" t="s">
        <v>76</v>
      </c>
      <c r="F51" s="86">
        <v>82</v>
      </c>
      <c r="G51" s="87">
        <v>43335</v>
      </c>
      <c r="H51" s="87">
        <v>45161</v>
      </c>
      <c r="I51" s="86" t="s">
        <v>185</v>
      </c>
      <c r="J51" s="43" t="s">
        <v>58</v>
      </c>
      <c r="K51" s="70" t="s">
        <v>64</v>
      </c>
      <c r="L51" s="74">
        <v>25</v>
      </c>
      <c r="M51" s="70">
        <v>5.41</v>
      </c>
      <c r="N51" s="75">
        <v>17697</v>
      </c>
      <c r="O51" s="76">
        <f t="shared" si="1"/>
        <v>95740.77</v>
      </c>
      <c r="P51" s="43">
        <v>0</v>
      </c>
      <c r="Q51" s="70"/>
      <c r="R51" s="70"/>
      <c r="S51" s="70">
        <v>1</v>
      </c>
      <c r="T51" s="70"/>
      <c r="U51" s="70"/>
      <c r="V51" s="70">
        <f t="shared" si="38"/>
        <v>1</v>
      </c>
      <c r="W51" s="70">
        <f t="shared" si="37"/>
        <v>0</v>
      </c>
      <c r="X51" s="70">
        <f t="shared" si="39"/>
        <v>0</v>
      </c>
      <c r="Y51" s="76">
        <f t="shared" si="5"/>
        <v>0</v>
      </c>
      <c r="Z51" s="76">
        <f t="shared" si="6"/>
        <v>0</v>
      </c>
      <c r="AA51" s="76">
        <f t="shared" si="7"/>
        <v>0</v>
      </c>
      <c r="AB51" s="76">
        <f t="shared" si="8"/>
        <v>5318.9316666666673</v>
      </c>
      <c r="AC51" s="76">
        <f t="shared" si="9"/>
        <v>0</v>
      </c>
      <c r="AD51" s="76">
        <f t="shared" si="10"/>
        <v>0</v>
      </c>
      <c r="AE51" s="76">
        <f t="shared" si="11"/>
        <v>5318.9316666666673</v>
      </c>
      <c r="AF51" s="76">
        <f t="shared" si="12"/>
        <v>1329.7329166666668</v>
      </c>
      <c r="AG51" s="76">
        <f t="shared" si="56"/>
        <v>664.86645833333341</v>
      </c>
      <c r="AH51" s="76">
        <f t="shared" si="14"/>
        <v>196.63333333333333</v>
      </c>
      <c r="AI51" s="76">
        <f t="shared" si="15"/>
        <v>7510.1643750000003</v>
      </c>
      <c r="AJ51" s="84"/>
      <c r="AK51" s="84"/>
      <c r="AL51" s="84"/>
      <c r="AM51" s="83"/>
      <c r="AN51" s="78">
        <f t="shared" si="40"/>
        <v>0</v>
      </c>
      <c r="AO51" s="83"/>
      <c r="AP51" s="78">
        <f t="shared" si="41"/>
        <v>0</v>
      </c>
      <c r="AQ51" s="78">
        <f t="shared" si="54"/>
        <v>0</v>
      </c>
      <c r="AR51" s="78">
        <f t="shared" si="53"/>
        <v>0</v>
      </c>
      <c r="AS51" s="83"/>
      <c r="AT51" s="78">
        <f t="shared" si="43"/>
        <v>0</v>
      </c>
      <c r="AU51" s="78"/>
      <c r="AV51" s="78">
        <f t="shared" si="44"/>
        <v>0</v>
      </c>
      <c r="AW51" s="77">
        <f t="shared" si="45"/>
        <v>0</v>
      </c>
      <c r="AX51" s="78">
        <f t="shared" si="46"/>
        <v>0</v>
      </c>
      <c r="AY51" s="77">
        <f t="shared" si="47"/>
        <v>0</v>
      </c>
      <c r="AZ51" s="78">
        <f t="shared" si="48"/>
        <v>0</v>
      </c>
      <c r="BA51" s="84"/>
      <c r="BB51" s="84"/>
      <c r="BC51" s="84"/>
      <c r="BD51" s="84"/>
      <c r="BE51" s="78">
        <f t="shared" si="49"/>
        <v>0</v>
      </c>
      <c r="BF51" s="70"/>
      <c r="BG51" s="70"/>
      <c r="BH51" s="70"/>
      <c r="BI51" s="76">
        <f t="shared" si="50"/>
        <v>0</v>
      </c>
      <c r="BJ51" s="76"/>
      <c r="BK51" s="76">
        <f>(O51/18*BJ51)*30%</f>
        <v>0</v>
      </c>
      <c r="BL51" s="76"/>
      <c r="BM51" s="76">
        <f t="shared" si="55"/>
        <v>0</v>
      </c>
      <c r="BN51" s="76">
        <f t="shared" si="36"/>
        <v>1</v>
      </c>
      <c r="BO51" s="76">
        <f t="shared" si="57"/>
        <v>2659.4658333333336</v>
      </c>
      <c r="BP51" s="76"/>
      <c r="BQ51" s="101">
        <f t="shared" si="51"/>
        <v>0</v>
      </c>
      <c r="BR51" s="76">
        <f t="shared" si="52"/>
        <v>2659.4658333333336</v>
      </c>
      <c r="BS51" s="76">
        <f t="shared" si="31"/>
        <v>6180.4314583333344</v>
      </c>
      <c r="BT51" s="76">
        <f t="shared" si="32"/>
        <v>0</v>
      </c>
      <c r="BU51" s="76">
        <f t="shared" si="33"/>
        <v>3989.1987500000005</v>
      </c>
      <c r="BV51" s="76">
        <f t="shared" si="34"/>
        <v>10169.630208333334</v>
      </c>
      <c r="BW51" s="173">
        <f t="shared" si="35"/>
        <v>122035.5625</v>
      </c>
      <c r="BX51" s="3" t="s">
        <v>344</v>
      </c>
    </row>
    <row r="52" spans="1:77" s="3" customFormat="1" ht="14.25" customHeight="1" x14ac:dyDescent="0.3">
      <c r="A52" s="250">
        <v>29</v>
      </c>
      <c r="B52" s="69" t="s">
        <v>75</v>
      </c>
      <c r="C52" s="69" t="s">
        <v>181</v>
      </c>
      <c r="D52" s="70" t="s">
        <v>61</v>
      </c>
      <c r="E52" s="75" t="s">
        <v>76</v>
      </c>
      <c r="F52" s="86">
        <v>82</v>
      </c>
      <c r="G52" s="87">
        <v>43335</v>
      </c>
      <c r="H52" s="87">
        <v>45161</v>
      </c>
      <c r="I52" s="86" t="s">
        <v>185</v>
      </c>
      <c r="J52" s="43" t="s">
        <v>58</v>
      </c>
      <c r="K52" s="70" t="s">
        <v>64</v>
      </c>
      <c r="L52" s="74">
        <v>25</v>
      </c>
      <c r="M52" s="70">
        <v>5.41</v>
      </c>
      <c r="N52" s="75">
        <v>17697</v>
      </c>
      <c r="O52" s="76">
        <f t="shared" si="1"/>
        <v>95740.77</v>
      </c>
      <c r="P52" s="43">
        <v>0</v>
      </c>
      <c r="Q52" s="70"/>
      <c r="R52" s="70"/>
      <c r="S52" s="70">
        <v>1</v>
      </c>
      <c r="T52" s="70"/>
      <c r="U52" s="70"/>
      <c r="V52" s="70">
        <f t="shared" si="38"/>
        <v>1</v>
      </c>
      <c r="W52" s="70">
        <f t="shared" si="37"/>
        <v>0</v>
      </c>
      <c r="X52" s="70">
        <f t="shared" si="39"/>
        <v>0</v>
      </c>
      <c r="Y52" s="76">
        <f t="shared" si="5"/>
        <v>0</v>
      </c>
      <c r="Z52" s="76">
        <f t="shared" si="6"/>
        <v>0</v>
      </c>
      <c r="AA52" s="76">
        <f t="shared" si="7"/>
        <v>0</v>
      </c>
      <c r="AB52" s="76">
        <f t="shared" si="8"/>
        <v>5318.9316666666673</v>
      </c>
      <c r="AC52" s="76">
        <f t="shared" si="9"/>
        <v>0</v>
      </c>
      <c r="AD52" s="76">
        <f t="shared" si="10"/>
        <v>0</v>
      </c>
      <c r="AE52" s="76">
        <f t="shared" si="11"/>
        <v>5318.9316666666673</v>
      </c>
      <c r="AF52" s="76">
        <f t="shared" si="12"/>
        <v>1329.7329166666668</v>
      </c>
      <c r="AG52" s="76">
        <f t="shared" si="56"/>
        <v>664.86645833333341</v>
      </c>
      <c r="AH52" s="76">
        <f t="shared" si="14"/>
        <v>196.63333333333333</v>
      </c>
      <c r="AI52" s="76">
        <f t="shared" si="15"/>
        <v>7510.1643750000003</v>
      </c>
      <c r="AJ52" s="84"/>
      <c r="AK52" s="84"/>
      <c r="AL52" s="84"/>
      <c r="AM52" s="83"/>
      <c r="AN52" s="78">
        <f t="shared" si="40"/>
        <v>0</v>
      </c>
      <c r="AO52" s="83"/>
      <c r="AP52" s="78">
        <f t="shared" si="41"/>
        <v>0</v>
      </c>
      <c r="AQ52" s="78">
        <f t="shared" si="54"/>
        <v>0</v>
      </c>
      <c r="AR52" s="78">
        <f t="shared" si="53"/>
        <v>0</v>
      </c>
      <c r="AS52" s="83"/>
      <c r="AT52" s="78">
        <f t="shared" si="43"/>
        <v>0</v>
      </c>
      <c r="AU52" s="78"/>
      <c r="AV52" s="78">
        <f t="shared" si="44"/>
        <v>0</v>
      </c>
      <c r="AW52" s="77">
        <f t="shared" si="45"/>
        <v>0</v>
      </c>
      <c r="AX52" s="78">
        <f t="shared" si="46"/>
        <v>0</v>
      </c>
      <c r="AY52" s="77">
        <f t="shared" si="47"/>
        <v>0</v>
      </c>
      <c r="AZ52" s="78">
        <f t="shared" si="48"/>
        <v>0</v>
      </c>
      <c r="BA52" s="84"/>
      <c r="BB52" s="84"/>
      <c r="BC52" s="84"/>
      <c r="BD52" s="84"/>
      <c r="BE52" s="78">
        <f t="shared" si="49"/>
        <v>0</v>
      </c>
      <c r="BF52" s="70"/>
      <c r="BG52" s="70"/>
      <c r="BH52" s="70"/>
      <c r="BI52" s="76">
        <f t="shared" si="50"/>
        <v>0</v>
      </c>
      <c r="BJ52" s="76"/>
      <c r="BK52" s="76">
        <f>(O52/18*BJ52)*30%</f>
        <v>0</v>
      </c>
      <c r="BL52" s="76"/>
      <c r="BM52" s="76">
        <f t="shared" si="55"/>
        <v>0</v>
      </c>
      <c r="BN52" s="76">
        <f t="shared" si="36"/>
        <v>1</v>
      </c>
      <c r="BO52" s="76">
        <f t="shared" si="57"/>
        <v>2659.4658333333336</v>
      </c>
      <c r="BP52" s="76"/>
      <c r="BQ52" s="101">
        <f t="shared" si="51"/>
        <v>0</v>
      </c>
      <c r="BR52" s="76">
        <f t="shared" si="52"/>
        <v>2659.4658333333336</v>
      </c>
      <c r="BS52" s="76">
        <f t="shared" si="31"/>
        <v>6180.4314583333344</v>
      </c>
      <c r="BT52" s="76">
        <f t="shared" si="32"/>
        <v>0</v>
      </c>
      <c r="BU52" s="76">
        <f t="shared" si="33"/>
        <v>3989.1987500000005</v>
      </c>
      <c r="BV52" s="76">
        <f t="shared" si="34"/>
        <v>10169.630208333334</v>
      </c>
      <c r="BW52" s="173">
        <f t="shared" si="35"/>
        <v>122035.5625</v>
      </c>
      <c r="BX52" s="3" t="s">
        <v>344</v>
      </c>
    </row>
    <row r="53" spans="1:77" s="2" customFormat="1" ht="14.25" customHeight="1" x14ac:dyDescent="0.3">
      <c r="A53" s="251">
        <v>30</v>
      </c>
      <c r="B53" s="69" t="s">
        <v>75</v>
      </c>
      <c r="C53" s="69" t="s">
        <v>231</v>
      </c>
      <c r="D53" s="70" t="s">
        <v>61</v>
      </c>
      <c r="E53" s="75" t="s">
        <v>76</v>
      </c>
      <c r="F53" s="86">
        <v>82</v>
      </c>
      <c r="G53" s="87">
        <v>43335</v>
      </c>
      <c r="H53" s="87">
        <v>45161</v>
      </c>
      <c r="I53" s="86" t="s">
        <v>185</v>
      </c>
      <c r="J53" s="43" t="s">
        <v>58</v>
      </c>
      <c r="K53" s="70" t="s">
        <v>64</v>
      </c>
      <c r="L53" s="74">
        <v>25</v>
      </c>
      <c r="M53" s="70">
        <v>5.41</v>
      </c>
      <c r="N53" s="75">
        <v>17697</v>
      </c>
      <c r="O53" s="76">
        <f t="shared" si="1"/>
        <v>95740.77</v>
      </c>
      <c r="P53" s="43">
        <v>0</v>
      </c>
      <c r="Q53" s="70"/>
      <c r="R53" s="70"/>
      <c r="S53" s="70">
        <v>1</v>
      </c>
      <c r="T53" s="70"/>
      <c r="U53" s="70"/>
      <c r="V53" s="70">
        <f t="shared" si="38"/>
        <v>1</v>
      </c>
      <c r="W53" s="70">
        <f t="shared" si="37"/>
        <v>0</v>
      </c>
      <c r="X53" s="70">
        <f t="shared" si="39"/>
        <v>0</v>
      </c>
      <c r="Y53" s="76">
        <f t="shared" si="5"/>
        <v>0</v>
      </c>
      <c r="Z53" s="76">
        <f t="shared" si="6"/>
        <v>0</v>
      </c>
      <c r="AA53" s="76">
        <f t="shared" si="7"/>
        <v>0</v>
      </c>
      <c r="AB53" s="76">
        <f t="shared" si="8"/>
        <v>5318.9316666666673</v>
      </c>
      <c r="AC53" s="76">
        <f t="shared" si="9"/>
        <v>0</v>
      </c>
      <c r="AD53" s="76">
        <f t="shared" si="10"/>
        <v>0</v>
      </c>
      <c r="AE53" s="76">
        <f t="shared" si="11"/>
        <v>5318.9316666666673</v>
      </c>
      <c r="AF53" s="76">
        <f t="shared" si="12"/>
        <v>1329.7329166666668</v>
      </c>
      <c r="AG53" s="76">
        <f t="shared" si="56"/>
        <v>664.86645833333341</v>
      </c>
      <c r="AH53" s="76">
        <f t="shared" si="14"/>
        <v>196.63333333333333</v>
      </c>
      <c r="AI53" s="76">
        <f t="shared" si="15"/>
        <v>7510.1643750000003</v>
      </c>
      <c r="AJ53" s="84"/>
      <c r="AK53" s="84"/>
      <c r="AL53" s="84"/>
      <c r="AM53" s="83"/>
      <c r="AN53" s="78">
        <f t="shared" si="40"/>
        <v>0</v>
      </c>
      <c r="AO53" s="83"/>
      <c r="AP53" s="78">
        <f t="shared" si="41"/>
        <v>0</v>
      </c>
      <c r="AQ53" s="78">
        <f t="shared" si="54"/>
        <v>0</v>
      </c>
      <c r="AR53" s="78">
        <f t="shared" si="53"/>
        <v>0</v>
      </c>
      <c r="AS53" s="83"/>
      <c r="AT53" s="78">
        <f t="shared" si="43"/>
        <v>0</v>
      </c>
      <c r="AU53" s="78"/>
      <c r="AV53" s="78">
        <f t="shared" si="44"/>
        <v>0</v>
      </c>
      <c r="AW53" s="77">
        <f t="shared" si="45"/>
        <v>0</v>
      </c>
      <c r="AX53" s="78">
        <f t="shared" si="46"/>
        <v>0</v>
      </c>
      <c r="AY53" s="77">
        <f t="shared" si="47"/>
        <v>0</v>
      </c>
      <c r="AZ53" s="78">
        <f t="shared" si="48"/>
        <v>0</v>
      </c>
      <c r="BA53" s="84"/>
      <c r="BB53" s="84"/>
      <c r="BC53" s="84"/>
      <c r="BD53" s="84"/>
      <c r="BE53" s="78">
        <f t="shared" si="49"/>
        <v>0</v>
      </c>
      <c r="BF53" s="70"/>
      <c r="BG53" s="70"/>
      <c r="BH53" s="70"/>
      <c r="BI53" s="76">
        <f t="shared" si="50"/>
        <v>0</v>
      </c>
      <c r="BJ53" s="76"/>
      <c r="BK53" s="76">
        <f>(O53/18*BJ53)*30%</f>
        <v>0</v>
      </c>
      <c r="BL53" s="76"/>
      <c r="BM53" s="76">
        <f t="shared" si="55"/>
        <v>0</v>
      </c>
      <c r="BN53" s="76">
        <f t="shared" si="36"/>
        <v>1</v>
      </c>
      <c r="BO53" s="76">
        <f t="shared" si="57"/>
        <v>2659.4658333333336</v>
      </c>
      <c r="BP53" s="76"/>
      <c r="BQ53" s="101">
        <f t="shared" si="51"/>
        <v>0</v>
      </c>
      <c r="BR53" s="76">
        <f t="shared" si="52"/>
        <v>2659.4658333333336</v>
      </c>
      <c r="BS53" s="76">
        <f t="shared" si="31"/>
        <v>6180.4314583333344</v>
      </c>
      <c r="BT53" s="76">
        <f t="shared" si="32"/>
        <v>0</v>
      </c>
      <c r="BU53" s="76">
        <f t="shared" si="33"/>
        <v>3989.1987500000005</v>
      </c>
      <c r="BV53" s="76">
        <f t="shared" si="34"/>
        <v>10169.630208333334</v>
      </c>
      <c r="BW53" s="173">
        <f t="shared" si="35"/>
        <v>122035.5625</v>
      </c>
      <c r="BX53" s="3" t="s">
        <v>344</v>
      </c>
    </row>
    <row r="54" spans="1:77" s="2" customFormat="1" ht="14.25" customHeight="1" x14ac:dyDescent="0.3">
      <c r="A54" s="250">
        <v>31</v>
      </c>
      <c r="B54" s="48" t="s">
        <v>259</v>
      </c>
      <c r="C54" s="43" t="s">
        <v>179</v>
      </c>
      <c r="D54" s="43" t="s">
        <v>61</v>
      </c>
      <c r="E54" s="108" t="s">
        <v>260</v>
      </c>
      <c r="F54" s="48"/>
      <c r="G54" s="111"/>
      <c r="H54" s="111"/>
      <c r="I54" s="48"/>
      <c r="J54" s="43" t="s">
        <v>65</v>
      </c>
      <c r="K54" s="43" t="s">
        <v>62</v>
      </c>
      <c r="L54" s="89">
        <v>9.0500000000000007</v>
      </c>
      <c r="M54" s="43">
        <v>4.33</v>
      </c>
      <c r="N54" s="108">
        <v>17697</v>
      </c>
      <c r="O54" s="76">
        <f t="shared" si="1"/>
        <v>76628.009999999995</v>
      </c>
      <c r="P54" s="113">
        <v>2</v>
      </c>
      <c r="Q54" s="113"/>
      <c r="R54" s="113"/>
      <c r="S54" s="113"/>
      <c r="T54" s="113"/>
      <c r="U54" s="113"/>
      <c r="V54" s="70">
        <f t="shared" si="38"/>
        <v>2</v>
      </c>
      <c r="W54" s="70">
        <f t="shared" si="37"/>
        <v>0</v>
      </c>
      <c r="X54" s="70">
        <f t="shared" si="39"/>
        <v>0</v>
      </c>
      <c r="Y54" s="76">
        <f t="shared" si="5"/>
        <v>8514.2233333333334</v>
      </c>
      <c r="Z54" s="76">
        <f t="shared" si="6"/>
        <v>0</v>
      </c>
      <c r="AA54" s="76">
        <f t="shared" si="7"/>
        <v>0</v>
      </c>
      <c r="AB54" s="76">
        <f t="shared" si="8"/>
        <v>0</v>
      </c>
      <c r="AC54" s="76">
        <f t="shared" si="9"/>
        <v>0</v>
      </c>
      <c r="AD54" s="76">
        <f t="shared" si="10"/>
        <v>0</v>
      </c>
      <c r="AE54" s="76">
        <f t="shared" si="11"/>
        <v>8514.2233333333334</v>
      </c>
      <c r="AF54" s="76">
        <f t="shared" si="12"/>
        <v>2128.5558333333333</v>
      </c>
      <c r="AG54" s="101">
        <f t="shared" si="56"/>
        <v>1064.2779166666667</v>
      </c>
      <c r="AH54" s="76">
        <f t="shared" si="14"/>
        <v>0</v>
      </c>
      <c r="AI54" s="76">
        <f t="shared" si="15"/>
        <v>11707.057083333333</v>
      </c>
      <c r="AJ54" s="120"/>
      <c r="AK54" s="120"/>
      <c r="AL54" s="120"/>
      <c r="AM54" s="120"/>
      <c r="AN54" s="78">
        <f t="shared" si="40"/>
        <v>0</v>
      </c>
      <c r="AO54" s="120"/>
      <c r="AP54" s="78">
        <f t="shared" si="41"/>
        <v>0</v>
      </c>
      <c r="AQ54" s="120"/>
      <c r="AR54" s="78">
        <f t="shared" si="53"/>
        <v>0</v>
      </c>
      <c r="AS54" s="120"/>
      <c r="AT54" s="78">
        <f t="shared" si="43"/>
        <v>0</v>
      </c>
      <c r="AU54" s="120"/>
      <c r="AV54" s="78">
        <f t="shared" si="44"/>
        <v>0</v>
      </c>
      <c r="AW54" s="77">
        <f t="shared" si="45"/>
        <v>0</v>
      </c>
      <c r="AX54" s="78">
        <f t="shared" si="46"/>
        <v>0</v>
      </c>
      <c r="AY54" s="77">
        <f t="shared" si="47"/>
        <v>0</v>
      </c>
      <c r="AZ54" s="78">
        <f t="shared" si="48"/>
        <v>0</v>
      </c>
      <c r="BA54" s="120"/>
      <c r="BB54" s="120"/>
      <c r="BC54" s="120"/>
      <c r="BD54" s="120"/>
      <c r="BE54" s="78">
        <f t="shared" si="49"/>
        <v>0</v>
      </c>
      <c r="BF54" s="120"/>
      <c r="BG54" s="120"/>
      <c r="BH54" s="120"/>
      <c r="BI54" s="76">
        <f t="shared" si="50"/>
        <v>0</v>
      </c>
      <c r="BJ54" s="76"/>
      <c r="BK54" s="101">
        <f>(O54/18*BJ54)*1.25*30%</f>
        <v>0</v>
      </c>
      <c r="BL54" s="120"/>
      <c r="BM54" s="101">
        <f t="shared" si="55"/>
        <v>0</v>
      </c>
      <c r="BN54" s="76"/>
      <c r="BO54" s="76"/>
      <c r="BP54" s="120"/>
      <c r="BQ54" s="101">
        <f t="shared" si="51"/>
        <v>0</v>
      </c>
      <c r="BR54" s="76">
        <f t="shared" si="52"/>
        <v>0</v>
      </c>
      <c r="BS54" s="76">
        <f t="shared" si="31"/>
        <v>9578.5012499999993</v>
      </c>
      <c r="BT54" s="76">
        <f t="shared" si="32"/>
        <v>0</v>
      </c>
      <c r="BU54" s="76">
        <f t="shared" si="33"/>
        <v>2128.5558333333333</v>
      </c>
      <c r="BV54" s="76">
        <f t="shared" si="34"/>
        <v>11707.057083333333</v>
      </c>
      <c r="BW54" s="173">
        <f t="shared" si="35"/>
        <v>140484.685</v>
      </c>
      <c r="BX54" s="1"/>
    </row>
    <row r="55" spans="1:77" s="2" customFormat="1" ht="14.25" customHeight="1" x14ac:dyDescent="0.3">
      <c r="A55" s="251">
        <v>32</v>
      </c>
      <c r="B55" s="48" t="s">
        <v>77</v>
      </c>
      <c r="C55" s="48" t="s">
        <v>78</v>
      </c>
      <c r="D55" s="70" t="s">
        <v>61</v>
      </c>
      <c r="E55" s="71" t="s">
        <v>162</v>
      </c>
      <c r="F55" s="86">
        <v>78</v>
      </c>
      <c r="G55" s="87">
        <v>43335</v>
      </c>
      <c r="H55" s="87">
        <v>45161</v>
      </c>
      <c r="I55" s="86" t="s">
        <v>182</v>
      </c>
      <c r="J55" s="70" t="s">
        <v>58</v>
      </c>
      <c r="K55" s="70" t="s">
        <v>64</v>
      </c>
      <c r="L55" s="74">
        <v>27.11</v>
      </c>
      <c r="M55" s="70">
        <v>5.41</v>
      </c>
      <c r="N55" s="75">
        <v>17697</v>
      </c>
      <c r="O55" s="76">
        <f t="shared" si="1"/>
        <v>95740.77</v>
      </c>
      <c r="P55" s="70"/>
      <c r="Q55" s="70"/>
      <c r="R55" s="70"/>
      <c r="S55" s="70"/>
      <c r="T55" s="70">
        <v>12</v>
      </c>
      <c r="U55" s="70"/>
      <c r="V55" s="70">
        <f t="shared" si="38"/>
        <v>0</v>
      </c>
      <c r="W55" s="70">
        <f t="shared" si="37"/>
        <v>12</v>
      </c>
      <c r="X55" s="70">
        <f t="shared" si="39"/>
        <v>0</v>
      </c>
      <c r="Y55" s="76">
        <f t="shared" si="5"/>
        <v>0</v>
      </c>
      <c r="Z55" s="76">
        <f t="shared" si="6"/>
        <v>0</v>
      </c>
      <c r="AA55" s="76">
        <f t="shared" si="7"/>
        <v>0</v>
      </c>
      <c r="AB55" s="76">
        <f t="shared" si="8"/>
        <v>0</v>
      </c>
      <c r="AC55" s="76">
        <f t="shared" si="9"/>
        <v>63827.180000000008</v>
      </c>
      <c r="AD55" s="76">
        <f t="shared" si="10"/>
        <v>0</v>
      </c>
      <c r="AE55" s="76">
        <f t="shared" si="11"/>
        <v>63827.180000000008</v>
      </c>
      <c r="AF55" s="76">
        <f t="shared" si="12"/>
        <v>15956.795000000002</v>
      </c>
      <c r="AG55" s="76"/>
      <c r="AH55" s="76">
        <f t="shared" si="14"/>
        <v>2359.6</v>
      </c>
      <c r="AI55" s="76">
        <f t="shared" si="15"/>
        <v>82143.575000000012</v>
      </c>
      <c r="AJ55" s="100"/>
      <c r="AK55" s="82"/>
      <c r="AL55" s="82"/>
      <c r="AM55" s="83"/>
      <c r="AN55" s="78">
        <f t="shared" si="40"/>
        <v>0</v>
      </c>
      <c r="AO55" s="83">
        <v>0</v>
      </c>
      <c r="AP55" s="78">
        <f t="shared" si="41"/>
        <v>0</v>
      </c>
      <c r="AQ55" s="78">
        <f>AM55+AO55</f>
        <v>0</v>
      </c>
      <c r="AR55" s="78">
        <f t="shared" si="53"/>
        <v>0</v>
      </c>
      <c r="AS55" s="83">
        <v>7.5</v>
      </c>
      <c r="AT55" s="78">
        <f t="shared" si="43"/>
        <v>3686.875</v>
      </c>
      <c r="AU55" s="78"/>
      <c r="AV55" s="78">
        <f t="shared" si="44"/>
        <v>0</v>
      </c>
      <c r="AW55" s="77">
        <f t="shared" si="45"/>
        <v>7.5</v>
      </c>
      <c r="AX55" s="78">
        <f t="shared" si="46"/>
        <v>3686.875</v>
      </c>
      <c r="AY55" s="77">
        <f t="shared" si="47"/>
        <v>7.5</v>
      </c>
      <c r="AZ55" s="78">
        <f t="shared" si="48"/>
        <v>3686.875</v>
      </c>
      <c r="BA55" s="84"/>
      <c r="BB55" s="84"/>
      <c r="BC55" s="84"/>
      <c r="BD55" s="84"/>
      <c r="BE55" s="78">
        <f t="shared" si="49"/>
        <v>0</v>
      </c>
      <c r="BF55" s="70"/>
      <c r="BG55" s="70"/>
      <c r="BH55" s="70"/>
      <c r="BI55" s="76">
        <f t="shared" si="50"/>
        <v>0</v>
      </c>
      <c r="BJ55" s="76">
        <f>V55+W55+X55</f>
        <v>12</v>
      </c>
      <c r="BK55" s="76">
        <f>(O55/18*BJ55)*1.25*30%</f>
        <v>23935.192500000001</v>
      </c>
      <c r="BL55" s="76"/>
      <c r="BM55" s="76">
        <f t="shared" si="55"/>
        <v>0</v>
      </c>
      <c r="BN55" s="76">
        <f t="shared" si="36"/>
        <v>12</v>
      </c>
      <c r="BO55" s="76">
        <f>(AE55+AF55)*40%</f>
        <v>31913.590000000004</v>
      </c>
      <c r="BP55" s="76"/>
      <c r="BQ55" s="101">
        <f t="shared" si="51"/>
        <v>0</v>
      </c>
      <c r="BR55" s="76">
        <f t="shared" si="52"/>
        <v>59535.657500000001</v>
      </c>
      <c r="BS55" s="76">
        <f t="shared" si="31"/>
        <v>66186.780000000013</v>
      </c>
      <c r="BT55" s="76">
        <f t="shared" si="32"/>
        <v>27622.067500000001</v>
      </c>
      <c r="BU55" s="76">
        <f t="shared" si="33"/>
        <v>47870.385000000009</v>
      </c>
      <c r="BV55" s="76">
        <f t="shared" si="34"/>
        <v>141679.23250000001</v>
      </c>
      <c r="BW55" s="173">
        <f t="shared" si="35"/>
        <v>1700150.79</v>
      </c>
      <c r="BX55" s="7" t="s">
        <v>266</v>
      </c>
    </row>
    <row r="56" spans="1:77" s="2" customFormat="1" ht="14.25" customHeight="1" x14ac:dyDescent="0.3">
      <c r="A56" s="250">
        <v>33</v>
      </c>
      <c r="B56" s="48" t="s">
        <v>77</v>
      </c>
      <c r="C56" s="48" t="s">
        <v>350</v>
      </c>
      <c r="D56" s="70" t="s">
        <v>61</v>
      </c>
      <c r="E56" s="71" t="s">
        <v>162</v>
      </c>
      <c r="F56" s="86">
        <v>78</v>
      </c>
      <c r="G56" s="87">
        <v>43335</v>
      </c>
      <c r="H56" s="87">
        <v>45161</v>
      </c>
      <c r="I56" s="86" t="s">
        <v>182</v>
      </c>
      <c r="J56" s="70" t="s">
        <v>58</v>
      </c>
      <c r="K56" s="70" t="s">
        <v>64</v>
      </c>
      <c r="L56" s="74">
        <v>27.11</v>
      </c>
      <c r="M56" s="70">
        <v>5.41</v>
      </c>
      <c r="N56" s="75">
        <v>17697</v>
      </c>
      <c r="O56" s="76">
        <v>95740.77</v>
      </c>
      <c r="P56" s="70">
        <v>1</v>
      </c>
      <c r="Q56" s="70"/>
      <c r="R56" s="70"/>
      <c r="S56" s="70"/>
      <c r="T56" s="70"/>
      <c r="U56" s="70"/>
      <c r="V56" s="70">
        <f t="shared" si="38"/>
        <v>1</v>
      </c>
      <c r="W56" s="70">
        <f t="shared" si="37"/>
        <v>0</v>
      </c>
      <c r="X56" s="70">
        <f t="shared" si="39"/>
        <v>0</v>
      </c>
      <c r="Y56" s="76">
        <f t="shared" si="5"/>
        <v>5318.9316666666673</v>
      </c>
      <c r="Z56" s="76">
        <f t="shared" si="6"/>
        <v>0</v>
      </c>
      <c r="AA56" s="76">
        <f t="shared" si="7"/>
        <v>0</v>
      </c>
      <c r="AB56" s="76">
        <f t="shared" si="8"/>
        <v>0</v>
      </c>
      <c r="AC56" s="76">
        <f t="shared" si="9"/>
        <v>0</v>
      </c>
      <c r="AD56" s="76">
        <f t="shared" si="10"/>
        <v>0</v>
      </c>
      <c r="AE56" s="76">
        <f t="shared" si="11"/>
        <v>5318.9316666666673</v>
      </c>
      <c r="AF56" s="76">
        <f t="shared" si="12"/>
        <v>1329.7329166666668</v>
      </c>
      <c r="AG56" s="101">
        <f>(AE56+AF56)*10%</f>
        <v>664.86645833333341</v>
      </c>
      <c r="AH56" s="76">
        <f t="shared" si="14"/>
        <v>0</v>
      </c>
      <c r="AI56" s="76">
        <f t="shared" si="15"/>
        <v>7313.5310416666671</v>
      </c>
      <c r="AJ56" s="100"/>
      <c r="AK56" s="82"/>
      <c r="AL56" s="82"/>
      <c r="AM56" s="83"/>
      <c r="AN56" s="78">
        <f t="shared" si="40"/>
        <v>0</v>
      </c>
      <c r="AO56" s="83">
        <v>0</v>
      </c>
      <c r="AP56" s="78">
        <f t="shared" si="41"/>
        <v>0</v>
      </c>
      <c r="AQ56" s="78">
        <f>AM56+AO56</f>
        <v>0</v>
      </c>
      <c r="AR56" s="78">
        <f t="shared" si="53"/>
        <v>0</v>
      </c>
      <c r="AS56" s="83"/>
      <c r="AT56" s="78">
        <f t="shared" si="43"/>
        <v>0</v>
      </c>
      <c r="AU56" s="78"/>
      <c r="AV56" s="78">
        <f t="shared" si="44"/>
        <v>0</v>
      </c>
      <c r="AW56" s="77">
        <f t="shared" si="45"/>
        <v>0</v>
      </c>
      <c r="AX56" s="78">
        <f t="shared" si="46"/>
        <v>0</v>
      </c>
      <c r="AY56" s="77">
        <f t="shared" si="47"/>
        <v>0</v>
      </c>
      <c r="AZ56" s="78">
        <f t="shared" si="48"/>
        <v>0</v>
      </c>
      <c r="BA56" s="84"/>
      <c r="BB56" s="84"/>
      <c r="BC56" s="84"/>
      <c r="BD56" s="84"/>
      <c r="BE56" s="78">
        <f t="shared" si="49"/>
        <v>0</v>
      </c>
      <c r="BF56" s="70"/>
      <c r="BG56" s="70"/>
      <c r="BH56" s="70"/>
      <c r="BI56" s="76">
        <f t="shared" si="50"/>
        <v>0</v>
      </c>
      <c r="BJ56" s="76"/>
      <c r="BK56" s="76">
        <f>(O56/18*BJ56)*1.25*30%</f>
        <v>0</v>
      </c>
      <c r="BL56" s="76"/>
      <c r="BM56" s="76">
        <f t="shared" si="55"/>
        <v>0</v>
      </c>
      <c r="BN56" s="76">
        <f t="shared" si="36"/>
        <v>1</v>
      </c>
      <c r="BO56" s="76">
        <f>(AE56+AF56)*40%</f>
        <v>2659.4658333333336</v>
      </c>
      <c r="BP56" s="76"/>
      <c r="BQ56" s="101">
        <f t="shared" si="51"/>
        <v>0</v>
      </c>
      <c r="BR56" s="76">
        <f t="shared" si="52"/>
        <v>2659.4658333333336</v>
      </c>
      <c r="BS56" s="76">
        <f t="shared" si="31"/>
        <v>5983.7981250000012</v>
      </c>
      <c r="BT56" s="76">
        <f t="shared" si="32"/>
        <v>0</v>
      </c>
      <c r="BU56" s="76">
        <f t="shared" si="33"/>
        <v>3989.1987500000005</v>
      </c>
      <c r="BV56" s="76">
        <f t="shared" si="34"/>
        <v>9972.9968750000007</v>
      </c>
      <c r="BW56" s="173">
        <f t="shared" si="35"/>
        <v>119675.96250000001</v>
      </c>
      <c r="BX56" s="11" t="s">
        <v>266</v>
      </c>
    </row>
    <row r="57" spans="1:77" s="2" customFormat="1" ht="14.25" customHeight="1" x14ac:dyDescent="0.3">
      <c r="A57" s="251">
        <v>34</v>
      </c>
      <c r="B57" s="48" t="s">
        <v>77</v>
      </c>
      <c r="C57" s="48" t="s">
        <v>479</v>
      </c>
      <c r="D57" s="70" t="s">
        <v>61</v>
      </c>
      <c r="E57" s="71" t="s">
        <v>162</v>
      </c>
      <c r="F57" s="86">
        <v>78</v>
      </c>
      <c r="G57" s="87">
        <v>43335</v>
      </c>
      <c r="H57" s="87">
        <v>45161</v>
      </c>
      <c r="I57" s="86" t="s">
        <v>182</v>
      </c>
      <c r="J57" s="70" t="s">
        <v>58</v>
      </c>
      <c r="K57" s="70" t="s">
        <v>64</v>
      </c>
      <c r="L57" s="74">
        <v>27.11</v>
      </c>
      <c r="M57" s="70">
        <v>5.41</v>
      </c>
      <c r="N57" s="75">
        <v>17697</v>
      </c>
      <c r="O57" s="76">
        <v>95740.77</v>
      </c>
      <c r="P57" s="70">
        <v>0</v>
      </c>
      <c r="Q57" s="70"/>
      <c r="R57" s="70"/>
      <c r="S57" s="70"/>
      <c r="T57" s="70">
        <v>5</v>
      </c>
      <c r="U57" s="70"/>
      <c r="V57" s="70">
        <f t="shared" si="38"/>
        <v>0</v>
      </c>
      <c r="W57" s="70">
        <f t="shared" si="37"/>
        <v>5</v>
      </c>
      <c r="X57" s="70">
        <f t="shared" si="39"/>
        <v>0</v>
      </c>
      <c r="Y57" s="76">
        <f t="shared" si="5"/>
        <v>0</v>
      </c>
      <c r="Z57" s="76">
        <f t="shared" si="6"/>
        <v>0</v>
      </c>
      <c r="AA57" s="76">
        <f t="shared" si="7"/>
        <v>0</v>
      </c>
      <c r="AB57" s="76">
        <f t="shared" si="8"/>
        <v>0</v>
      </c>
      <c r="AC57" s="76">
        <f t="shared" si="9"/>
        <v>26594.658333333336</v>
      </c>
      <c r="AD57" s="76">
        <f t="shared" si="10"/>
        <v>0</v>
      </c>
      <c r="AE57" s="76">
        <f t="shared" si="11"/>
        <v>26594.658333333336</v>
      </c>
      <c r="AF57" s="76">
        <f t="shared" si="12"/>
        <v>6648.6645833333341</v>
      </c>
      <c r="AG57" s="101"/>
      <c r="AH57" s="76">
        <f t="shared" si="14"/>
        <v>983.16666666666663</v>
      </c>
      <c r="AI57" s="76">
        <f t="shared" si="15"/>
        <v>34226.489583333336</v>
      </c>
      <c r="AJ57" s="100"/>
      <c r="AK57" s="82"/>
      <c r="AL57" s="82"/>
      <c r="AM57" s="83"/>
      <c r="AN57" s="78">
        <f t="shared" si="40"/>
        <v>0</v>
      </c>
      <c r="AO57" s="83">
        <v>0</v>
      </c>
      <c r="AP57" s="78">
        <f t="shared" si="41"/>
        <v>0</v>
      </c>
      <c r="AQ57" s="78">
        <f>AM57+AO57</f>
        <v>0</v>
      </c>
      <c r="AR57" s="78">
        <f t="shared" si="53"/>
        <v>0</v>
      </c>
      <c r="AS57" s="83"/>
      <c r="AT57" s="78">
        <f t="shared" si="43"/>
        <v>0</v>
      </c>
      <c r="AU57" s="78"/>
      <c r="AV57" s="78">
        <f t="shared" si="44"/>
        <v>0</v>
      </c>
      <c r="AW57" s="77">
        <f t="shared" si="45"/>
        <v>0</v>
      </c>
      <c r="AX57" s="78">
        <f t="shared" si="46"/>
        <v>0</v>
      </c>
      <c r="AY57" s="77">
        <f t="shared" si="47"/>
        <v>0</v>
      </c>
      <c r="AZ57" s="78">
        <f t="shared" si="48"/>
        <v>0</v>
      </c>
      <c r="BA57" s="84"/>
      <c r="BB57" s="84"/>
      <c r="BC57" s="84"/>
      <c r="BD57" s="84"/>
      <c r="BE57" s="78">
        <f t="shared" si="49"/>
        <v>0</v>
      </c>
      <c r="BF57" s="70"/>
      <c r="BG57" s="70"/>
      <c r="BH57" s="70"/>
      <c r="BI57" s="76">
        <f t="shared" si="50"/>
        <v>0</v>
      </c>
      <c r="BJ57" s="76"/>
      <c r="BK57" s="76">
        <f>(O57/18*BJ57)*1.25*30%</f>
        <v>0</v>
      </c>
      <c r="BL57" s="76"/>
      <c r="BM57" s="76">
        <f t="shared" si="55"/>
        <v>0</v>
      </c>
      <c r="BN57" s="76">
        <f t="shared" si="36"/>
        <v>5</v>
      </c>
      <c r="BO57" s="76">
        <f>(AE57+AF57)*40%</f>
        <v>13297.32916666667</v>
      </c>
      <c r="BP57" s="76"/>
      <c r="BQ57" s="101">
        <f t="shared" si="51"/>
        <v>0</v>
      </c>
      <c r="BR57" s="76">
        <f t="shared" si="52"/>
        <v>13297.32916666667</v>
      </c>
      <c r="BS57" s="76">
        <f t="shared" si="31"/>
        <v>27577.825000000004</v>
      </c>
      <c r="BT57" s="76">
        <f t="shared" si="32"/>
        <v>0</v>
      </c>
      <c r="BU57" s="76">
        <f t="shared" si="33"/>
        <v>19945.993750000005</v>
      </c>
      <c r="BV57" s="76">
        <f t="shared" si="34"/>
        <v>47523.818750000006</v>
      </c>
      <c r="BW57" s="173">
        <f t="shared" si="35"/>
        <v>570285.82500000007</v>
      </c>
      <c r="BX57" s="11" t="s">
        <v>266</v>
      </c>
      <c r="BY57" s="131"/>
    </row>
    <row r="58" spans="1:77" s="2" customFormat="1" ht="14.25" customHeight="1" x14ac:dyDescent="0.3">
      <c r="A58" s="250">
        <v>35</v>
      </c>
      <c r="B58" s="48" t="s">
        <v>77</v>
      </c>
      <c r="C58" s="48" t="s">
        <v>129</v>
      </c>
      <c r="D58" s="70" t="s">
        <v>61</v>
      </c>
      <c r="E58" s="71" t="s">
        <v>162</v>
      </c>
      <c r="F58" s="86">
        <v>78</v>
      </c>
      <c r="G58" s="87">
        <v>43335</v>
      </c>
      <c r="H58" s="87">
        <v>45161</v>
      </c>
      <c r="I58" s="86" t="s">
        <v>182</v>
      </c>
      <c r="J58" s="70" t="s">
        <v>58</v>
      </c>
      <c r="K58" s="70" t="s">
        <v>64</v>
      </c>
      <c r="L58" s="74">
        <v>27.11</v>
      </c>
      <c r="M58" s="70">
        <v>5.41</v>
      </c>
      <c r="N58" s="75">
        <v>17697</v>
      </c>
      <c r="O58" s="76">
        <v>95740.77</v>
      </c>
      <c r="P58" s="70">
        <v>0</v>
      </c>
      <c r="Q58" s="70"/>
      <c r="R58" s="70"/>
      <c r="S58" s="70"/>
      <c r="T58" s="70">
        <v>1</v>
      </c>
      <c r="U58" s="70"/>
      <c r="V58" s="70">
        <f t="shared" si="38"/>
        <v>0</v>
      </c>
      <c r="W58" s="70">
        <f t="shared" si="37"/>
        <v>1</v>
      </c>
      <c r="X58" s="70">
        <f t="shared" si="39"/>
        <v>0</v>
      </c>
      <c r="Y58" s="76">
        <f t="shared" si="5"/>
        <v>0</v>
      </c>
      <c r="Z58" s="76">
        <f t="shared" si="6"/>
        <v>0</v>
      </c>
      <c r="AA58" s="76">
        <f t="shared" si="7"/>
        <v>0</v>
      </c>
      <c r="AB58" s="76">
        <f t="shared" si="8"/>
        <v>0</v>
      </c>
      <c r="AC58" s="76">
        <f t="shared" si="9"/>
        <v>5318.9316666666673</v>
      </c>
      <c r="AD58" s="76">
        <f t="shared" si="10"/>
        <v>0</v>
      </c>
      <c r="AE58" s="76">
        <f t="shared" si="11"/>
        <v>5318.9316666666673</v>
      </c>
      <c r="AF58" s="76">
        <f t="shared" si="12"/>
        <v>1329.7329166666668</v>
      </c>
      <c r="AG58" s="101"/>
      <c r="AH58" s="76">
        <f t="shared" si="14"/>
        <v>196.63333333333333</v>
      </c>
      <c r="AI58" s="76">
        <f t="shared" si="15"/>
        <v>6845.2979166666673</v>
      </c>
      <c r="AJ58" s="100"/>
      <c r="AK58" s="82"/>
      <c r="AL58" s="82"/>
      <c r="AM58" s="83"/>
      <c r="AN58" s="78">
        <f t="shared" si="40"/>
        <v>0</v>
      </c>
      <c r="AO58" s="83">
        <v>0</v>
      </c>
      <c r="AP58" s="78">
        <f t="shared" si="41"/>
        <v>0</v>
      </c>
      <c r="AQ58" s="78">
        <f>AM58+AO58</f>
        <v>0</v>
      </c>
      <c r="AR58" s="78">
        <f t="shared" si="53"/>
        <v>0</v>
      </c>
      <c r="AS58" s="83"/>
      <c r="AT58" s="78">
        <f t="shared" si="43"/>
        <v>0</v>
      </c>
      <c r="AU58" s="78"/>
      <c r="AV58" s="78">
        <f t="shared" si="44"/>
        <v>0</v>
      </c>
      <c r="AW58" s="77">
        <f t="shared" si="45"/>
        <v>0</v>
      </c>
      <c r="AX58" s="78">
        <f t="shared" si="46"/>
        <v>0</v>
      </c>
      <c r="AY58" s="77">
        <f t="shared" si="47"/>
        <v>0</v>
      </c>
      <c r="AZ58" s="78">
        <f t="shared" si="48"/>
        <v>0</v>
      </c>
      <c r="BA58" s="84"/>
      <c r="BB58" s="84"/>
      <c r="BC58" s="84"/>
      <c r="BD58" s="84"/>
      <c r="BE58" s="78">
        <f t="shared" si="49"/>
        <v>0</v>
      </c>
      <c r="BF58" s="70"/>
      <c r="BG58" s="70"/>
      <c r="BH58" s="70"/>
      <c r="BI58" s="76">
        <f t="shared" si="50"/>
        <v>0</v>
      </c>
      <c r="BJ58" s="76"/>
      <c r="BK58" s="76">
        <f>(O58/18*BJ58)*1.25*30%</f>
        <v>0</v>
      </c>
      <c r="BL58" s="76"/>
      <c r="BM58" s="76">
        <f t="shared" si="55"/>
        <v>0</v>
      </c>
      <c r="BN58" s="76">
        <f t="shared" si="36"/>
        <v>1</v>
      </c>
      <c r="BO58" s="76">
        <f>(AE58+AF58)*40%</f>
        <v>2659.4658333333336</v>
      </c>
      <c r="BP58" s="76"/>
      <c r="BQ58" s="101">
        <f t="shared" si="51"/>
        <v>0</v>
      </c>
      <c r="BR58" s="76">
        <f t="shared" si="52"/>
        <v>2659.4658333333336</v>
      </c>
      <c r="BS58" s="76">
        <f t="shared" si="31"/>
        <v>5515.5650000000005</v>
      </c>
      <c r="BT58" s="76">
        <f t="shared" si="32"/>
        <v>0</v>
      </c>
      <c r="BU58" s="76">
        <f t="shared" si="33"/>
        <v>3989.1987500000005</v>
      </c>
      <c r="BV58" s="76">
        <f t="shared" si="34"/>
        <v>9504.7637500000019</v>
      </c>
      <c r="BW58" s="173">
        <f t="shared" si="35"/>
        <v>114057.16500000002</v>
      </c>
      <c r="BX58" s="11" t="s">
        <v>266</v>
      </c>
      <c r="BY58" s="131"/>
    </row>
    <row r="59" spans="1:77" s="132" customFormat="1" ht="14.25" customHeight="1" x14ac:dyDescent="0.3">
      <c r="A59" s="251">
        <v>36</v>
      </c>
      <c r="B59" s="48" t="s">
        <v>458</v>
      </c>
      <c r="C59" s="48" t="s">
        <v>457</v>
      </c>
      <c r="D59" s="43" t="s">
        <v>61</v>
      </c>
      <c r="E59" s="93" t="s">
        <v>123</v>
      </c>
      <c r="F59" s="86">
        <v>81</v>
      </c>
      <c r="G59" s="87">
        <v>43335</v>
      </c>
      <c r="H59" s="149">
        <v>45161</v>
      </c>
      <c r="I59" s="86" t="s">
        <v>192</v>
      </c>
      <c r="J59" s="43" t="s">
        <v>58</v>
      </c>
      <c r="K59" s="43" t="s">
        <v>64</v>
      </c>
      <c r="L59" s="89">
        <v>25.02</v>
      </c>
      <c r="M59" s="43">
        <v>5.41</v>
      </c>
      <c r="N59" s="108">
        <v>17697</v>
      </c>
      <c r="O59" s="76">
        <f>N59*M59</f>
        <v>95740.77</v>
      </c>
      <c r="P59" s="43"/>
      <c r="Q59" s="43"/>
      <c r="R59" s="43"/>
      <c r="S59" s="43"/>
      <c r="T59" s="43">
        <v>3</v>
      </c>
      <c r="U59" s="43"/>
      <c r="V59" s="70">
        <f t="shared" si="38"/>
        <v>0</v>
      </c>
      <c r="W59" s="70">
        <f t="shared" si="37"/>
        <v>3</v>
      </c>
      <c r="X59" s="70">
        <f t="shared" si="39"/>
        <v>0</v>
      </c>
      <c r="Y59" s="76">
        <f t="shared" si="5"/>
        <v>0</v>
      </c>
      <c r="Z59" s="76">
        <f t="shared" si="6"/>
        <v>0</v>
      </c>
      <c r="AA59" s="76">
        <f t="shared" si="7"/>
        <v>0</v>
      </c>
      <c r="AB59" s="76">
        <f t="shared" si="8"/>
        <v>0</v>
      </c>
      <c r="AC59" s="76">
        <f t="shared" si="9"/>
        <v>15956.795000000002</v>
      </c>
      <c r="AD59" s="76">
        <f t="shared" si="10"/>
        <v>0</v>
      </c>
      <c r="AE59" s="76">
        <f t="shared" si="11"/>
        <v>15956.795000000002</v>
      </c>
      <c r="AF59" s="76">
        <f t="shared" si="12"/>
        <v>3989.1987500000005</v>
      </c>
      <c r="AG59" s="101"/>
      <c r="AH59" s="76">
        <f t="shared" si="14"/>
        <v>589.9</v>
      </c>
      <c r="AI59" s="76">
        <f t="shared" si="15"/>
        <v>20535.893750000003</v>
      </c>
      <c r="AJ59" s="100"/>
      <c r="AK59" s="100"/>
      <c r="AL59" s="100"/>
      <c r="AM59" s="100"/>
      <c r="AN59" s="78">
        <f t="shared" si="40"/>
        <v>0</v>
      </c>
      <c r="AO59" s="99"/>
      <c r="AP59" s="78">
        <f t="shared" si="41"/>
        <v>0</v>
      </c>
      <c r="AQ59" s="78"/>
      <c r="AR59" s="78">
        <f t="shared" si="53"/>
        <v>0</v>
      </c>
      <c r="AS59" s="99"/>
      <c r="AT59" s="78">
        <f t="shared" si="43"/>
        <v>0</v>
      </c>
      <c r="AU59" s="99"/>
      <c r="AV59" s="78">
        <f t="shared" si="44"/>
        <v>0</v>
      </c>
      <c r="AW59" s="77">
        <f t="shared" si="45"/>
        <v>0</v>
      </c>
      <c r="AX59" s="78">
        <f t="shared" si="46"/>
        <v>0</v>
      </c>
      <c r="AY59" s="77">
        <f t="shared" si="47"/>
        <v>0</v>
      </c>
      <c r="AZ59" s="78">
        <f t="shared" si="48"/>
        <v>0</v>
      </c>
      <c r="BA59" s="100"/>
      <c r="BB59" s="177"/>
      <c r="BC59" s="177"/>
      <c r="BD59" s="177"/>
      <c r="BE59" s="78">
        <f t="shared" si="49"/>
        <v>0</v>
      </c>
      <c r="BF59" s="43"/>
      <c r="BG59" s="43"/>
      <c r="BH59" s="43"/>
      <c r="BI59" s="76">
        <f t="shared" si="50"/>
        <v>0</v>
      </c>
      <c r="BJ59" s="76"/>
      <c r="BK59" s="101">
        <f>(O59/18*BJ59)*30%</f>
        <v>0</v>
      </c>
      <c r="BL59" s="101"/>
      <c r="BM59" s="101">
        <f t="shared" si="55"/>
        <v>0</v>
      </c>
      <c r="BN59" s="76"/>
      <c r="BO59" s="76"/>
      <c r="BP59" s="76"/>
      <c r="BQ59" s="101">
        <f t="shared" si="51"/>
        <v>0</v>
      </c>
      <c r="BR59" s="76">
        <f t="shared" si="52"/>
        <v>0</v>
      </c>
      <c r="BS59" s="76">
        <f t="shared" si="31"/>
        <v>16546.695000000003</v>
      </c>
      <c r="BT59" s="76">
        <f t="shared" si="32"/>
        <v>0</v>
      </c>
      <c r="BU59" s="76">
        <f t="shared" si="33"/>
        <v>3989.1987500000005</v>
      </c>
      <c r="BV59" s="76">
        <f t="shared" si="34"/>
        <v>20535.893750000003</v>
      </c>
      <c r="BW59" s="173">
        <f t="shared" si="35"/>
        <v>246430.72500000003</v>
      </c>
      <c r="BX59" s="2"/>
    </row>
    <row r="60" spans="1:77" s="3" customFormat="1" ht="14.25" customHeight="1" x14ac:dyDescent="0.3">
      <c r="A60" s="250">
        <v>37</v>
      </c>
      <c r="B60" s="48" t="s">
        <v>482</v>
      </c>
      <c r="C60" s="48" t="s">
        <v>63</v>
      </c>
      <c r="D60" s="43" t="s">
        <v>61</v>
      </c>
      <c r="E60" s="75" t="s">
        <v>468</v>
      </c>
      <c r="F60" s="86"/>
      <c r="G60" s="87"/>
      <c r="H60" s="87"/>
      <c r="I60" s="86"/>
      <c r="J60" s="70">
        <v>1</v>
      </c>
      <c r="K60" s="70" t="s">
        <v>486</v>
      </c>
      <c r="L60" s="74">
        <v>8.11</v>
      </c>
      <c r="M60" s="70">
        <v>4.79</v>
      </c>
      <c r="N60" s="75">
        <v>17697</v>
      </c>
      <c r="O60" s="76">
        <f>N60*M60</f>
        <v>84768.63</v>
      </c>
      <c r="P60" s="70"/>
      <c r="Q60" s="70"/>
      <c r="R60" s="70"/>
      <c r="S60" s="70">
        <v>3</v>
      </c>
      <c r="T60" s="70"/>
      <c r="U60" s="70"/>
      <c r="V60" s="70">
        <f t="shared" si="38"/>
        <v>3</v>
      </c>
      <c r="W60" s="70">
        <f t="shared" si="37"/>
        <v>0</v>
      </c>
      <c r="X60" s="70">
        <f t="shared" si="39"/>
        <v>0</v>
      </c>
      <c r="Y60" s="76">
        <f t="shared" si="5"/>
        <v>0</v>
      </c>
      <c r="Z60" s="76">
        <f t="shared" si="6"/>
        <v>0</v>
      </c>
      <c r="AA60" s="76">
        <f t="shared" si="7"/>
        <v>0</v>
      </c>
      <c r="AB60" s="76">
        <f t="shared" si="8"/>
        <v>14128.105000000001</v>
      </c>
      <c r="AC60" s="76">
        <f t="shared" si="9"/>
        <v>0</v>
      </c>
      <c r="AD60" s="76">
        <f t="shared" si="10"/>
        <v>0</v>
      </c>
      <c r="AE60" s="76">
        <f t="shared" si="11"/>
        <v>14128.105000000001</v>
      </c>
      <c r="AF60" s="76">
        <f t="shared" si="12"/>
        <v>3532.0262500000003</v>
      </c>
      <c r="AG60" s="76"/>
      <c r="AH60" s="76">
        <f t="shared" si="14"/>
        <v>589.9</v>
      </c>
      <c r="AI60" s="76">
        <f t="shared" si="15"/>
        <v>18250.03125</v>
      </c>
      <c r="AJ60" s="82"/>
      <c r="AK60" s="82"/>
      <c r="AL60" s="82"/>
      <c r="AM60" s="83"/>
      <c r="AN60" s="78">
        <f t="shared" si="40"/>
        <v>0</v>
      </c>
      <c r="AO60" s="83"/>
      <c r="AP60" s="78">
        <f t="shared" si="41"/>
        <v>0</v>
      </c>
      <c r="AQ60" s="78">
        <f>AM60+AO60</f>
        <v>0</v>
      </c>
      <c r="AR60" s="78">
        <f t="shared" si="53"/>
        <v>0</v>
      </c>
      <c r="AS60" s="83"/>
      <c r="AT60" s="78">
        <f t="shared" si="43"/>
        <v>0</v>
      </c>
      <c r="AU60" s="78"/>
      <c r="AV60" s="78">
        <f t="shared" si="44"/>
        <v>0</v>
      </c>
      <c r="AW60" s="77">
        <f t="shared" si="45"/>
        <v>0</v>
      </c>
      <c r="AX60" s="78">
        <f t="shared" si="46"/>
        <v>0</v>
      </c>
      <c r="AY60" s="77">
        <f t="shared" si="47"/>
        <v>0</v>
      </c>
      <c r="AZ60" s="78">
        <f t="shared" si="48"/>
        <v>0</v>
      </c>
      <c r="BA60" s="84"/>
      <c r="BB60" s="85"/>
      <c r="BC60" s="84"/>
      <c r="BD60" s="85"/>
      <c r="BE60" s="78">
        <f t="shared" si="49"/>
        <v>0</v>
      </c>
      <c r="BF60" s="70"/>
      <c r="BG60" s="70"/>
      <c r="BH60" s="70"/>
      <c r="BI60" s="76">
        <f t="shared" si="50"/>
        <v>0</v>
      </c>
      <c r="BJ60" s="76">
        <f>V60+W60+X60</f>
        <v>3</v>
      </c>
      <c r="BK60" s="76">
        <f>(O60/18*BJ60)*1.25*30%</f>
        <v>5298.0393750000003</v>
      </c>
      <c r="BL60" s="76"/>
      <c r="BM60" s="76">
        <f t="shared" si="55"/>
        <v>0</v>
      </c>
      <c r="BN60" s="76"/>
      <c r="BO60" s="76"/>
      <c r="BP60" s="76"/>
      <c r="BQ60" s="101">
        <f t="shared" si="51"/>
        <v>0</v>
      </c>
      <c r="BR60" s="76">
        <f t="shared" si="52"/>
        <v>5298.0393750000003</v>
      </c>
      <c r="BS60" s="76">
        <f t="shared" si="31"/>
        <v>14718.005000000001</v>
      </c>
      <c r="BT60" s="76">
        <f t="shared" si="32"/>
        <v>5298.0393750000003</v>
      </c>
      <c r="BU60" s="76">
        <f t="shared" si="33"/>
        <v>3532.0262500000003</v>
      </c>
      <c r="BV60" s="76">
        <f t="shared" si="34"/>
        <v>23548.070625</v>
      </c>
      <c r="BW60" s="173">
        <f t="shared" si="35"/>
        <v>282576.84750000003</v>
      </c>
      <c r="BX60" s="129"/>
    </row>
    <row r="61" spans="1:77" s="3" customFormat="1" ht="14.25" customHeight="1" x14ac:dyDescent="0.3">
      <c r="A61" s="251">
        <v>38</v>
      </c>
      <c r="B61" s="48" t="s">
        <v>482</v>
      </c>
      <c r="C61" s="48" t="s">
        <v>63</v>
      </c>
      <c r="D61" s="43" t="s">
        <v>61</v>
      </c>
      <c r="E61" s="75" t="s">
        <v>468</v>
      </c>
      <c r="F61" s="86">
        <v>24</v>
      </c>
      <c r="G61" s="87">
        <v>42529</v>
      </c>
      <c r="H61" s="87">
        <v>44355</v>
      </c>
      <c r="I61" s="86" t="s">
        <v>469</v>
      </c>
      <c r="J61" s="70">
        <v>1</v>
      </c>
      <c r="K61" s="70" t="s">
        <v>72</v>
      </c>
      <c r="L61" s="74">
        <v>8.11</v>
      </c>
      <c r="M61" s="70">
        <v>4.79</v>
      </c>
      <c r="N61" s="75">
        <v>17697</v>
      </c>
      <c r="O61" s="76">
        <f>N61*M61</f>
        <v>84768.63</v>
      </c>
      <c r="P61" s="70">
        <v>1</v>
      </c>
      <c r="Q61" s="70"/>
      <c r="R61" s="70"/>
      <c r="S61" s="70"/>
      <c r="T61" s="70"/>
      <c r="U61" s="70"/>
      <c r="V61" s="70">
        <f t="shared" si="38"/>
        <v>1</v>
      </c>
      <c r="W61" s="70">
        <f t="shared" si="37"/>
        <v>0</v>
      </c>
      <c r="X61" s="70">
        <f t="shared" si="39"/>
        <v>0</v>
      </c>
      <c r="Y61" s="76">
        <f t="shared" si="5"/>
        <v>4709.3683333333338</v>
      </c>
      <c r="Z61" s="76">
        <f t="shared" si="6"/>
        <v>0</v>
      </c>
      <c r="AA61" s="76">
        <f t="shared" si="7"/>
        <v>0</v>
      </c>
      <c r="AB61" s="76">
        <f t="shared" si="8"/>
        <v>0</v>
      </c>
      <c r="AC61" s="76">
        <f t="shared" si="9"/>
        <v>0</v>
      </c>
      <c r="AD61" s="76">
        <f t="shared" si="10"/>
        <v>0</v>
      </c>
      <c r="AE61" s="76">
        <f t="shared" si="11"/>
        <v>4709.3683333333338</v>
      </c>
      <c r="AF61" s="76">
        <f t="shared" si="12"/>
        <v>1177.3420833333334</v>
      </c>
      <c r="AG61" s="101"/>
      <c r="AH61" s="76">
        <f t="shared" si="14"/>
        <v>0</v>
      </c>
      <c r="AI61" s="76">
        <f t="shared" si="15"/>
        <v>5886.7104166666668</v>
      </c>
      <c r="AJ61" s="82"/>
      <c r="AK61" s="82"/>
      <c r="AL61" s="82"/>
      <c r="AM61" s="83"/>
      <c r="AN61" s="78">
        <f t="shared" si="40"/>
        <v>0</v>
      </c>
      <c r="AO61" s="83"/>
      <c r="AP61" s="78">
        <f t="shared" si="41"/>
        <v>0</v>
      </c>
      <c r="AQ61" s="78">
        <f>AM61+AO61</f>
        <v>0</v>
      </c>
      <c r="AR61" s="78">
        <f t="shared" si="53"/>
        <v>0</v>
      </c>
      <c r="AS61" s="83"/>
      <c r="AT61" s="78">
        <f t="shared" si="43"/>
        <v>0</v>
      </c>
      <c r="AU61" s="78"/>
      <c r="AV61" s="78">
        <f t="shared" si="44"/>
        <v>0</v>
      </c>
      <c r="AW61" s="77">
        <f t="shared" si="45"/>
        <v>0</v>
      </c>
      <c r="AX61" s="78">
        <f t="shared" si="46"/>
        <v>0</v>
      </c>
      <c r="AY61" s="77">
        <f t="shared" si="47"/>
        <v>0</v>
      </c>
      <c r="AZ61" s="78">
        <f t="shared" si="48"/>
        <v>0</v>
      </c>
      <c r="BA61" s="84"/>
      <c r="BB61" s="85"/>
      <c r="BC61" s="84"/>
      <c r="BD61" s="85"/>
      <c r="BE61" s="78">
        <f t="shared" si="49"/>
        <v>0</v>
      </c>
      <c r="BF61" s="70"/>
      <c r="BG61" s="70"/>
      <c r="BH61" s="70"/>
      <c r="BI61" s="76">
        <f t="shared" si="50"/>
        <v>0</v>
      </c>
      <c r="BJ61" s="76">
        <v>1</v>
      </c>
      <c r="BK61" s="76">
        <f>(O61/18*BJ61)*1.25*30%</f>
        <v>1766.0131249999999</v>
      </c>
      <c r="BL61" s="76"/>
      <c r="BM61" s="76">
        <f t="shared" si="55"/>
        <v>0</v>
      </c>
      <c r="BN61" s="76"/>
      <c r="BO61" s="76"/>
      <c r="BP61" s="76"/>
      <c r="BQ61" s="101">
        <f t="shared" si="51"/>
        <v>0</v>
      </c>
      <c r="BR61" s="76">
        <f t="shared" si="52"/>
        <v>1766.0131249999999</v>
      </c>
      <c r="BS61" s="76">
        <f t="shared" si="31"/>
        <v>4709.3683333333338</v>
      </c>
      <c r="BT61" s="76">
        <f t="shared" si="32"/>
        <v>1766.0131249999999</v>
      </c>
      <c r="BU61" s="76">
        <f t="shared" si="33"/>
        <v>1177.3420833333334</v>
      </c>
      <c r="BV61" s="76">
        <f t="shared" si="34"/>
        <v>7652.7235416666663</v>
      </c>
      <c r="BW61" s="173">
        <f t="shared" si="35"/>
        <v>91832.682499999995</v>
      </c>
      <c r="BX61" s="129"/>
    </row>
    <row r="62" spans="1:77" s="3" customFormat="1" ht="14.25" customHeight="1" x14ac:dyDescent="0.3">
      <c r="A62" s="250">
        <v>39</v>
      </c>
      <c r="B62" s="48" t="s">
        <v>482</v>
      </c>
      <c r="C62" s="48" t="s">
        <v>489</v>
      </c>
      <c r="D62" s="43" t="s">
        <v>61</v>
      </c>
      <c r="E62" s="93" t="s">
        <v>468</v>
      </c>
      <c r="F62" s="86"/>
      <c r="G62" s="87"/>
      <c r="H62" s="149"/>
      <c r="I62" s="86"/>
      <c r="J62" s="43" t="s">
        <v>65</v>
      </c>
      <c r="K62" s="43" t="s">
        <v>274</v>
      </c>
      <c r="L62" s="89">
        <v>8.11</v>
      </c>
      <c r="M62" s="43">
        <v>4.33</v>
      </c>
      <c r="N62" s="108">
        <v>17697</v>
      </c>
      <c r="O62" s="76">
        <v>76628.009999999995</v>
      </c>
      <c r="P62" s="43"/>
      <c r="Q62" s="43"/>
      <c r="R62" s="43"/>
      <c r="S62" s="43"/>
      <c r="T62" s="43">
        <v>1</v>
      </c>
      <c r="U62" s="43"/>
      <c r="V62" s="70">
        <v>0</v>
      </c>
      <c r="W62" s="70">
        <v>1</v>
      </c>
      <c r="X62" s="70">
        <v>0</v>
      </c>
      <c r="Y62" s="76">
        <v>0</v>
      </c>
      <c r="Z62" s="76">
        <v>0</v>
      </c>
      <c r="AA62" s="76">
        <v>0</v>
      </c>
      <c r="AB62" s="76">
        <v>0</v>
      </c>
      <c r="AC62" s="76">
        <v>4257.1116666666667</v>
      </c>
      <c r="AD62" s="76">
        <v>0</v>
      </c>
      <c r="AE62" s="76">
        <v>4257.1116666666667</v>
      </c>
      <c r="AF62" s="76">
        <v>1064.2779166666667</v>
      </c>
      <c r="AG62" s="101"/>
      <c r="AH62" s="76">
        <v>196.63333333333333</v>
      </c>
      <c r="AI62" s="76">
        <v>5518.0229166666668</v>
      </c>
      <c r="AJ62" s="100"/>
      <c r="AK62" s="100"/>
      <c r="AL62" s="100"/>
      <c r="AM62" s="100"/>
      <c r="AN62" s="78">
        <v>0</v>
      </c>
      <c r="AO62" s="99"/>
      <c r="AP62" s="78">
        <v>0</v>
      </c>
      <c r="AQ62" s="78">
        <v>0</v>
      </c>
      <c r="AR62" s="78">
        <v>0</v>
      </c>
      <c r="AS62" s="99"/>
      <c r="AT62" s="78">
        <v>0</v>
      </c>
      <c r="AU62" s="99"/>
      <c r="AV62" s="78">
        <v>0</v>
      </c>
      <c r="AW62" s="77">
        <v>0</v>
      </c>
      <c r="AX62" s="78">
        <v>0</v>
      </c>
      <c r="AY62" s="77">
        <v>0</v>
      </c>
      <c r="AZ62" s="78">
        <v>0</v>
      </c>
      <c r="BA62" s="100"/>
      <c r="BB62" s="177"/>
      <c r="BC62" s="177"/>
      <c r="BD62" s="177"/>
      <c r="BE62" s="78">
        <v>0</v>
      </c>
      <c r="BF62" s="43"/>
      <c r="BG62" s="43"/>
      <c r="BH62" s="43"/>
      <c r="BI62" s="76">
        <v>0</v>
      </c>
      <c r="BJ62" s="76">
        <v>1</v>
      </c>
      <c r="BK62" s="101">
        <v>1596.4168750000001</v>
      </c>
      <c r="BL62" s="101"/>
      <c r="BM62" s="101">
        <v>0</v>
      </c>
      <c r="BN62" s="76"/>
      <c r="BO62" s="76"/>
      <c r="BP62" s="76"/>
      <c r="BQ62" s="101">
        <v>0</v>
      </c>
      <c r="BR62" s="76">
        <v>1596.4168750000001</v>
      </c>
      <c r="BS62" s="76">
        <v>4453.7449999999999</v>
      </c>
      <c r="BT62" s="76">
        <v>1596.4168750000001</v>
      </c>
      <c r="BU62" s="76">
        <v>1064.2779166666667</v>
      </c>
      <c r="BV62" s="76">
        <v>7114.4397916666667</v>
      </c>
      <c r="BW62" s="173">
        <v>85373.277499999997</v>
      </c>
      <c r="BX62" s="2"/>
    </row>
    <row r="63" spans="1:77" s="129" customFormat="1" ht="14.25" customHeight="1" x14ac:dyDescent="0.3">
      <c r="A63" s="251">
        <v>40</v>
      </c>
      <c r="B63" s="48" t="s">
        <v>482</v>
      </c>
      <c r="C63" s="48" t="s">
        <v>484</v>
      </c>
      <c r="D63" s="43" t="s">
        <v>61</v>
      </c>
      <c r="E63" s="75" t="s">
        <v>468</v>
      </c>
      <c r="F63" s="86"/>
      <c r="G63" s="87"/>
      <c r="H63" s="87"/>
      <c r="I63" s="86"/>
      <c r="J63" s="70" t="s">
        <v>65</v>
      </c>
      <c r="K63" s="70" t="s">
        <v>274</v>
      </c>
      <c r="L63" s="74">
        <v>8.11</v>
      </c>
      <c r="M63" s="70">
        <v>4.33</v>
      </c>
      <c r="N63" s="75">
        <v>17697</v>
      </c>
      <c r="O63" s="76">
        <f t="shared" ref="O63:O94" si="58">N63*M63</f>
        <v>76628.009999999995</v>
      </c>
      <c r="P63" s="70"/>
      <c r="Q63" s="70"/>
      <c r="R63" s="70"/>
      <c r="S63" s="70"/>
      <c r="T63" s="70">
        <v>1</v>
      </c>
      <c r="U63" s="70"/>
      <c r="V63" s="70">
        <f t="shared" ref="V63:V94" si="59">SUM(P63+S63)</f>
        <v>0</v>
      </c>
      <c r="W63" s="70">
        <f t="shared" ref="W63:W94" si="60">SUM(Q63+T63)</f>
        <v>1</v>
      </c>
      <c r="X63" s="70">
        <f t="shared" ref="X63:X94" si="61">SUM(R63+U63)</f>
        <v>0</v>
      </c>
      <c r="Y63" s="76">
        <f t="shared" ref="Y63:Y94" si="62">SUM(O63/18*P63)</f>
        <v>0</v>
      </c>
      <c r="Z63" s="76">
        <f t="shared" ref="Z63:Z94" si="63">SUM(O63/18*Q63)</f>
        <v>0</v>
      </c>
      <c r="AA63" s="76">
        <f t="shared" ref="AA63:AA94" si="64">SUM(O63/18*R63)</f>
        <v>0</v>
      </c>
      <c r="AB63" s="76">
        <f t="shared" ref="AB63:AB94" si="65">SUM(O63/18*S63)</f>
        <v>0</v>
      </c>
      <c r="AC63" s="76">
        <f t="shared" ref="AC63:AC94" si="66">SUM(O63/18*T63)</f>
        <v>4257.1116666666667</v>
      </c>
      <c r="AD63" s="76">
        <f t="shared" ref="AD63:AD94" si="67">SUM(O63/18*U63)</f>
        <v>0</v>
      </c>
      <c r="AE63" s="76">
        <f t="shared" ref="AE63:AE94" si="68">SUM(Y63:AD63)</f>
        <v>4257.1116666666667</v>
      </c>
      <c r="AF63" s="76">
        <f t="shared" ref="AF63:AF94" si="69">AE63*25%</f>
        <v>1064.2779166666667</v>
      </c>
      <c r="AG63" s="101"/>
      <c r="AH63" s="76">
        <f t="shared" ref="AH63:AH94" si="70">SUM(N63/18*S63+N63/18*T63+N63/18*U63)*20%</f>
        <v>196.63333333333333</v>
      </c>
      <c r="AI63" s="76">
        <f t="shared" ref="AI63:AI94" si="71">AH63+AG63+AF63+AE63</f>
        <v>5518.0229166666668</v>
      </c>
      <c r="AJ63" s="82"/>
      <c r="AK63" s="82"/>
      <c r="AL63" s="82"/>
      <c r="AM63" s="83"/>
      <c r="AN63" s="78">
        <f t="shared" ref="AN63:AN94" si="72">N63/18*AM63*40%</f>
        <v>0</v>
      </c>
      <c r="AO63" s="83"/>
      <c r="AP63" s="78">
        <f t="shared" ref="AP63:AP94" si="73">N63/18*AO63*50%</f>
        <v>0</v>
      </c>
      <c r="AQ63" s="78">
        <f>AM63+AO63</f>
        <v>0</v>
      </c>
      <c r="AR63" s="78">
        <f>AN63+AP63</f>
        <v>0</v>
      </c>
      <c r="AS63" s="83"/>
      <c r="AT63" s="78">
        <f t="shared" ref="AT63:AT94" si="74">N63/18*AS63*50%</f>
        <v>0</v>
      </c>
      <c r="AU63" s="78"/>
      <c r="AV63" s="78">
        <f t="shared" ref="AV63:AV94" si="75">N63/18*AU63*40%</f>
        <v>0</v>
      </c>
      <c r="AW63" s="77">
        <f t="shared" ref="AW63:AW94" si="76">AS63+AU63</f>
        <v>0</v>
      </c>
      <c r="AX63" s="78">
        <f t="shared" ref="AX63:AX94" si="77">AT63+AV63</f>
        <v>0</v>
      </c>
      <c r="AY63" s="77">
        <f t="shared" ref="AY63:AY94" si="78">AQ63+AW63</f>
        <v>0</v>
      </c>
      <c r="AZ63" s="78">
        <f t="shared" ref="AZ63:AZ94" si="79">AR63+AX63</f>
        <v>0</v>
      </c>
      <c r="BA63" s="84"/>
      <c r="BB63" s="85"/>
      <c r="BC63" s="84"/>
      <c r="BD63" s="85"/>
      <c r="BE63" s="78">
        <f t="shared" ref="BE63:BE94" si="80">SUM(N63*BB63)*50%+(N63*BC63)*60%+(N63*BD63)*60%</f>
        <v>0</v>
      </c>
      <c r="BF63" s="70"/>
      <c r="BG63" s="70"/>
      <c r="BH63" s="70"/>
      <c r="BI63" s="76">
        <f t="shared" ref="BI63:BI94" si="81">SUM(N63*BF63*20%)+(N63*BG63)*30%</f>
        <v>0</v>
      </c>
      <c r="BJ63" s="76">
        <v>1</v>
      </c>
      <c r="BK63" s="76">
        <f>(O63/18*BJ63)*1.25*30%</f>
        <v>1596.4168750000001</v>
      </c>
      <c r="BL63" s="76"/>
      <c r="BM63" s="76">
        <f>(O63/18*BL63)*30%</f>
        <v>0</v>
      </c>
      <c r="BN63" s="76"/>
      <c r="BO63" s="76"/>
      <c r="BP63" s="76"/>
      <c r="BQ63" s="101">
        <f t="shared" ref="BQ63:BQ94" si="82">7079/18*BP63</f>
        <v>0</v>
      </c>
      <c r="BR63" s="76">
        <f t="shared" ref="BR63:BR94" si="83">AJ63+AK63+AL63+AZ63+BE63+BI63+BK63+BM63+BO63+BQ63</f>
        <v>1596.4168750000001</v>
      </c>
      <c r="BS63" s="76">
        <f t="shared" ref="BS63:BS94" si="84">AE63+AG63+AH63+AJ63+AK63+AL63+BI63+BQ63</f>
        <v>4453.7449999999999</v>
      </c>
      <c r="BT63" s="76">
        <f t="shared" ref="BT63:BT94" si="85">AZ63+BE63+BK63+BM63</f>
        <v>1596.4168750000001</v>
      </c>
      <c r="BU63" s="76">
        <f t="shared" ref="BU63:BU94" si="86">AF63+BO63</f>
        <v>1064.2779166666667</v>
      </c>
      <c r="BV63" s="76">
        <f t="shared" ref="BV63:BV94" si="87">SUM(AI63+BR63)</f>
        <v>7114.4397916666667</v>
      </c>
      <c r="BW63" s="173">
        <f t="shared" ref="BW63:BW94" si="88">BV63*12</f>
        <v>85373.277499999997</v>
      </c>
    </row>
    <row r="64" spans="1:77" s="2" customFormat="1" ht="14.25" customHeight="1" x14ac:dyDescent="0.3">
      <c r="A64" s="250">
        <v>41</v>
      </c>
      <c r="B64" s="69" t="s">
        <v>311</v>
      </c>
      <c r="C64" s="69" t="s">
        <v>375</v>
      </c>
      <c r="D64" s="70" t="s">
        <v>61</v>
      </c>
      <c r="E64" s="71" t="s">
        <v>332</v>
      </c>
      <c r="F64" s="86">
        <v>89</v>
      </c>
      <c r="G64" s="87">
        <v>43462</v>
      </c>
      <c r="H64" s="87">
        <v>45288</v>
      </c>
      <c r="I64" s="86" t="s">
        <v>185</v>
      </c>
      <c r="J64" s="70">
        <v>1</v>
      </c>
      <c r="K64" s="70" t="s">
        <v>72</v>
      </c>
      <c r="L64" s="74">
        <v>16.11</v>
      </c>
      <c r="M64" s="70">
        <v>5.03</v>
      </c>
      <c r="N64" s="75">
        <v>17697</v>
      </c>
      <c r="O64" s="76">
        <f t="shared" si="58"/>
        <v>89015.91</v>
      </c>
      <c r="P64" s="70"/>
      <c r="Q64" s="70"/>
      <c r="R64" s="70"/>
      <c r="S64" s="70">
        <v>16</v>
      </c>
      <c r="T64" s="70"/>
      <c r="U64" s="70"/>
      <c r="V64" s="70">
        <f t="shared" si="59"/>
        <v>16</v>
      </c>
      <c r="W64" s="70">
        <f t="shared" si="60"/>
        <v>0</v>
      </c>
      <c r="X64" s="70">
        <f t="shared" si="61"/>
        <v>0</v>
      </c>
      <c r="Y64" s="76">
        <f t="shared" si="62"/>
        <v>0</v>
      </c>
      <c r="Z64" s="76">
        <f t="shared" si="63"/>
        <v>0</v>
      </c>
      <c r="AA64" s="76">
        <f t="shared" si="64"/>
        <v>0</v>
      </c>
      <c r="AB64" s="76">
        <f t="shared" si="65"/>
        <v>79125.253333333341</v>
      </c>
      <c r="AC64" s="76">
        <f t="shared" si="66"/>
        <v>0</v>
      </c>
      <c r="AD64" s="76">
        <f t="shared" si="67"/>
        <v>0</v>
      </c>
      <c r="AE64" s="76">
        <f t="shared" si="68"/>
        <v>79125.253333333341</v>
      </c>
      <c r="AF64" s="76">
        <f t="shared" si="69"/>
        <v>19781.313333333335</v>
      </c>
      <c r="AG64" s="76">
        <f t="shared" ref="AG64:AG107" si="89">(AE64+AF64)*10%</f>
        <v>9890.6566666666695</v>
      </c>
      <c r="AH64" s="76">
        <f t="shared" si="70"/>
        <v>3146.1333333333332</v>
      </c>
      <c r="AI64" s="76">
        <f t="shared" si="71"/>
        <v>111943.35666666669</v>
      </c>
      <c r="AJ64" s="82"/>
      <c r="AK64" s="82"/>
      <c r="AL64" s="82"/>
      <c r="AM64" s="83">
        <v>8</v>
      </c>
      <c r="AN64" s="78">
        <f t="shared" si="72"/>
        <v>3146.1333333333332</v>
      </c>
      <c r="AO64" s="83"/>
      <c r="AP64" s="78">
        <f t="shared" si="73"/>
        <v>0</v>
      </c>
      <c r="AQ64" s="78"/>
      <c r="AR64" s="78">
        <f t="shared" ref="AR64:AR95" si="90">AN64+AP64</f>
        <v>3146.1333333333332</v>
      </c>
      <c r="AS64" s="83"/>
      <c r="AT64" s="78">
        <f t="shared" si="74"/>
        <v>0</v>
      </c>
      <c r="AU64" s="78"/>
      <c r="AV64" s="78">
        <f t="shared" si="75"/>
        <v>0</v>
      </c>
      <c r="AW64" s="77">
        <f t="shared" si="76"/>
        <v>0</v>
      </c>
      <c r="AX64" s="78">
        <f t="shared" si="77"/>
        <v>0</v>
      </c>
      <c r="AY64" s="77">
        <f t="shared" si="78"/>
        <v>0</v>
      </c>
      <c r="AZ64" s="78">
        <f t="shared" si="79"/>
        <v>3146.1333333333332</v>
      </c>
      <c r="BA64" s="84" t="s">
        <v>376</v>
      </c>
      <c r="BB64" s="84">
        <v>0.5</v>
      </c>
      <c r="BC64" s="84"/>
      <c r="BD64" s="84"/>
      <c r="BE64" s="78">
        <f t="shared" si="80"/>
        <v>4424.25</v>
      </c>
      <c r="BF64" s="70"/>
      <c r="BG64" s="70"/>
      <c r="BH64" s="70"/>
      <c r="BI64" s="76">
        <f t="shared" si="81"/>
        <v>0</v>
      </c>
      <c r="BJ64" s="76">
        <f>V64+W64+X64</f>
        <v>16</v>
      </c>
      <c r="BK64" s="76">
        <f>(O64/18*BJ64)*1.25*30%</f>
        <v>29671.97</v>
      </c>
      <c r="BL64" s="76"/>
      <c r="BM64" s="76"/>
      <c r="BN64" s="76">
        <f t="shared" si="36"/>
        <v>16</v>
      </c>
      <c r="BO64" s="76">
        <f t="shared" ref="BO64:BO69" si="91">(AE64+AF64)*35%</f>
        <v>34617.298333333332</v>
      </c>
      <c r="BP64" s="76"/>
      <c r="BQ64" s="101">
        <f t="shared" si="82"/>
        <v>0</v>
      </c>
      <c r="BR64" s="76">
        <f t="shared" si="83"/>
        <v>71859.651666666672</v>
      </c>
      <c r="BS64" s="76">
        <f t="shared" si="84"/>
        <v>92162.043333333335</v>
      </c>
      <c r="BT64" s="76">
        <f t="shared" si="85"/>
        <v>37242.353333333333</v>
      </c>
      <c r="BU64" s="76">
        <f t="shared" si="86"/>
        <v>54398.611666666664</v>
      </c>
      <c r="BV64" s="76">
        <f t="shared" si="87"/>
        <v>183803.00833333336</v>
      </c>
      <c r="BW64" s="173">
        <f t="shared" si="88"/>
        <v>2205636.1000000006</v>
      </c>
      <c r="BX64" s="11" t="s">
        <v>270</v>
      </c>
    </row>
    <row r="65" spans="1:77" s="2" customFormat="1" ht="14.25" customHeight="1" x14ac:dyDescent="0.3">
      <c r="A65" s="251">
        <v>42</v>
      </c>
      <c r="B65" s="69" t="s">
        <v>311</v>
      </c>
      <c r="C65" s="69" t="s">
        <v>316</v>
      </c>
      <c r="D65" s="70" t="s">
        <v>61</v>
      </c>
      <c r="E65" s="71" t="s">
        <v>332</v>
      </c>
      <c r="F65" s="86">
        <v>89</v>
      </c>
      <c r="G65" s="87">
        <v>43462</v>
      </c>
      <c r="H65" s="87">
        <v>45288</v>
      </c>
      <c r="I65" s="86" t="s">
        <v>185</v>
      </c>
      <c r="J65" s="43">
        <v>1</v>
      </c>
      <c r="K65" s="70" t="s">
        <v>72</v>
      </c>
      <c r="L65" s="74">
        <v>16.03</v>
      </c>
      <c r="M65" s="70">
        <v>5.03</v>
      </c>
      <c r="N65" s="108">
        <v>17697</v>
      </c>
      <c r="O65" s="76">
        <f t="shared" si="58"/>
        <v>89015.91</v>
      </c>
      <c r="P65" s="70"/>
      <c r="Q65" s="70"/>
      <c r="R65" s="70"/>
      <c r="S65" s="70">
        <v>1</v>
      </c>
      <c r="T65" s="201"/>
      <c r="U65" s="70"/>
      <c r="V65" s="70">
        <f t="shared" si="59"/>
        <v>1</v>
      </c>
      <c r="W65" s="70">
        <f t="shared" si="60"/>
        <v>0</v>
      </c>
      <c r="X65" s="70">
        <f t="shared" si="61"/>
        <v>0</v>
      </c>
      <c r="Y65" s="76">
        <f t="shared" si="62"/>
        <v>0</v>
      </c>
      <c r="Z65" s="76">
        <f t="shared" si="63"/>
        <v>0</v>
      </c>
      <c r="AA65" s="76">
        <f t="shared" si="64"/>
        <v>0</v>
      </c>
      <c r="AB65" s="76">
        <f t="shared" si="65"/>
        <v>4945.3283333333338</v>
      </c>
      <c r="AC65" s="76">
        <f t="shared" si="66"/>
        <v>0</v>
      </c>
      <c r="AD65" s="76">
        <f t="shared" si="67"/>
        <v>0</v>
      </c>
      <c r="AE65" s="76">
        <f t="shared" si="68"/>
        <v>4945.3283333333338</v>
      </c>
      <c r="AF65" s="76">
        <f t="shared" si="69"/>
        <v>1236.3320833333335</v>
      </c>
      <c r="AG65" s="101">
        <f t="shared" si="89"/>
        <v>618.16604166666684</v>
      </c>
      <c r="AH65" s="76">
        <f t="shared" si="70"/>
        <v>196.63333333333333</v>
      </c>
      <c r="AI65" s="76">
        <f t="shared" si="71"/>
        <v>6996.459791666668</v>
      </c>
      <c r="AJ65" s="84"/>
      <c r="AK65" s="84"/>
      <c r="AL65" s="84"/>
      <c r="AM65" s="83"/>
      <c r="AN65" s="78">
        <f t="shared" si="72"/>
        <v>0</v>
      </c>
      <c r="AO65" s="83"/>
      <c r="AP65" s="78">
        <f t="shared" si="73"/>
        <v>0</v>
      </c>
      <c r="AQ65" s="78"/>
      <c r="AR65" s="78">
        <f t="shared" si="90"/>
        <v>0</v>
      </c>
      <c r="AS65" s="83"/>
      <c r="AT65" s="78">
        <f t="shared" si="74"/>
        <v>0</v>
      </c>
      <c r="AU65" s="78"/>
      <c r="AV65" s="78">
        <f t="shared" si="75"/>
        <v>0</v>
      </c>
      <c r="AW65" s="77">
        <f t="shared" si="76"/>
        <v>0</v>
      </c>
      <c r="AX65" s="78">
        <f t="shared" si="77"/>
        <v>0</v>
      </c>
      <c r="AY65" s="77">
        <f t="shared" si="78"/>
        <v>0</v>
      </c>
      <c r="AZ65" s="78">
        <f t="shared" si="79"/>
        <v>0</v>
      </c>
      <c r="BA65" s="84"/>
      <c r="BB65" s="84"/>
      <c r="BC65" s="84"/>
      <c r="BD65" s="84"/>
      <c r="BE65" s="78">
        <f t="shared" si="80"/>
        <v>0</v>
      </c>
      <c r="BF65" s="70"/>
      <c r="BG65" s="70"/>
      <c r="BH65" s="70"/>
      <c r="BI65" s="76">
        <f t="shared" si="81"/>
        <v>0</v>
      </c>
      <c r="BJ65" s="76">
        <f>V65+W65+X65</f>
        <v>1</v>
      </c>
      <c r="BK65" s="76">
        <f>(O65/18*BJ65)*1.25*30%</f>
        <v>1854.4981250000001</v>
      </c>
      <c r="BL65" s="76"/>
      <c r="BM65" s="76"/>
      <c r="BN65" s="76">
        <f t="shared" si="36"/>
        <v>1</v>
      </c>
      <c r="BO65" s="76">
        <f t="shared" si="91"/>
        <v>2163.5811458333333</v>
      </c>
      <c r="BP65" s="76"/>
      <c r="BQ65" s="101">
        <f t="shared" si="82"/>
        <v>0</v>
      </c>
      <c r="BR65" s="76">
        <f t="shared" si="83"/>
        <v>4018.0792708333333</v>
      </c>
      <c r="BS65" s="76">
        <f t="shared" si="84"/>
        <v>5760.1277083333334</v>
      </c>
      <c r="BT65" s="76">
        <f t="shared" si="85"/>
        <v>1854.4981250000001</v>
      </c>
      <c r="BU65" s="76">
        <f t="shared" si="86"/>
        <v>3399.9132291666665</v>
      </c>
      <c r="BV65" s="76">
        <f t="shared" si="87"/>
        <v>11014.539062500002</v>
      </c>
      <c r="BW65" s="173">
        <f t="shared" si="88"/>
        <v>132174.46875000003</v>
      </c>
      <c r="BX65" s="11" t="s">
        <v>265</v>
      </c>
    </row>
    <row r="66" spans="1:77" s="2" customFormat="1" ht="14.25" customHeight="1" x14ac:dyDescent="0.3">
      <c r="A66" s="250">
        <v>43</v>
      </c>
      <c r="B66" s="69" t="s">
        <v>311</v>
      </c>
      <c r="C66" s="69" t="s">
        <v>448</v>
      </c>
      <c r="D66" s="70" t="s">
        <v>61</v>
      </c>
      <c r="E66" s="71" t="s">
        <v>332</v>
      </c>
      <c r="F66" s="86">
        <v>89</v>
      </c>
      <c r="G66" s="87">
        <v>43462</v>
      </c>
      <c r="H66" s="87">
        <v>45288</v>
      </c>
      <c r="I66" s="86" t="s">
        <v>185</v>
      </c>
      <c r="J66" s="43">
        <v>1</v>
      </c>
      <c r="K66" s="70" t="s">
        <v>72</v>
      </c>
      <c r="L66" s="74">
        <v>16.03</v>
      </c>
      <c r="M66" s="70">
        <v>5.03</v>
      </c>
      <c r="N66" s="108">
        <v>17697</v>
      </c>
      <c r="O66" s="76">
        <f t="shared" si="58"/>
        <v>89015.91</v>
      </c>
      <c r="P66" s="70"/>
      <c r="Q66" s="70"/>
      <c r="R66" s="70"/>
      <c r="S66" s="70">
        <v>1</v>
      </c>
      <c r="T66" s="201"/>
      <c r="U66" s="70"/>
      <c r="V66" s="70">
        <f t="shared" si="59"/>
        <v>1</v>
      </c>
      <c r="W66" s="70">
        <f t="shared" si="60"/>
        <v>0</v>
      </c>
      <c r="X66" s="70">
        <f t="shared" si="61"/>
        <v>0</v>
      </c>
      <c r="Y66" s="76">
        <f t="shared" si="62"/>
        <v>0</v>
      </c>
      <c r="Z66" s="76">
        <f t="shared" si="63"/>
        <v>0</v>
      </c>
      <c r="AA66" s="76">
        <f t="shared" si="64"/>
        <v>0</v>
      </c>
      <c r="AB66" s="76">
        <f t="shared" si="65"/>
        <v>4945.3283333333338</v>
      </c>
      <c r="AC66" s="76">
        <f t="shared" si="66"/>
        <v>0</v>
      </c>
      <c r="AD66" s="76">
        <f t="shared" si="67"/>
        <v>0</v>
      </c>
      <c r="AE66" s="76">
        <f t="shared" si="68"/>
        <v>4945.3283333333338</v>
      </c>
      <c r="AF66" s="76">
        <f t="shared" si="69"/>
        <v>1236.3320833333335</v>
      </c>
      <c r="AG66" s="101">
        <f t="shared" si="89"/>
        <v>618.16604166666684</v>
      </c>
      <c r="AH66" s="76">
        <f t="shared" si="70"/>
        <v>196.63333333333333</v>
      </c>
      <c r="AI66" s="76">
        <f t="shared" si="71"/>
        <v>6996.459791666668</v>
      </c>
      <c r="AJ66" s="84"/>
      <c r="AK66" s="84"/>
      <c r="AL66" s="84"/>
      <c r="AM66" s="83"/>
      <c r="AN66" s="78">
        <f t="shared" si="72"/>
        <v>0</v>
      </c>
      <c r="AO66" s="83"/>
      <c r="AP66" s="78">
        <f t="shared" si="73"/>
        <v>0</v>
      </c>
      <c r="AQ66" s="78"/>
      <c r="AR66" s="78">
        <f t="shared" si="90"/>
        <v>0</v>
      </c>
      <c r="AS66" s="83"/>
      <c r="AT66" s="78">
        <f t="shared" si="74"/>
        <v>0</v>
      </c>
      <c r="AU66" s="78"/>
      <c r="AV66" s="78">
        <f t="shared" si="75"/>
        <v>0</v>
      </c>
      <c r="AW66" s="77">
        <f t="shared" si="76"/>
        <v>0</v>
      </c>
      <c r="AX66" s="78">
        <f t="shared" si="77"/>
        <v>0</v>
      </c>
      <c r="AY66" s="77">
        <f t="shared" si="78"/>
        <v>0</v>
      </c>
      <c r="AZ66" s="78">
        <f t="shared" si="79"/>
        <v>0</v>
      </c>
      <c r="BA66" s="84"/>
      <c r="BB66" s="84"/>
      <c r="BC66" s="84"/>
      <c r="BD66" s="84"/>
      <c r="BE66" s="78">
        <f t="shared" si="80"/>
        <v>0</v>
      </c>
      <c r="BF66" s="70"/>
      <c r="BG66" s="70"/>
      <c r="BH66" s="70"/>
      <c r="BI66" s="76">
        <f t="shared" si="81"/>
        <v>0</v>
      </c>
      <c r="BJ66" s="76">
        <f>V66+W66+X66</f>
        <v>1</v>
      </c>
      <c r="BK66" s="76">
        <f>(O66/18*BJ66)*1.25*30%</f>
        <v>1854.4981250000001</v>
      </c>
      <c r="BL66" s="76"/>
      <c r="BM66" s="76"/>
      <c r="BN66" s="76">
        <f t="shared" si="36"/>
        <v>1</v>
      </c>
      <c r="BO66" s="76">
        <f t="shared" si="91"/>
        <v>2163.5811458333333</v>
      </c>
      <c r="BP66" s="76"/>
      <c r="BQ66" s="101">
        <f t="shared" si="82"/>
        <v>0</v>
      </c>
      <c r="BR66" s="76">
        <f t="shared" si="83"/>
        <v>4018.0792708333333</v>
      </c>
      <c r="BS66" s="76">
        <f t="shared" si="84"/>
        <v>5760.1277083333334</v>
      </c>
      <c r="BT66" s="76">
        <f t="shared" si="85"/>
        <v>1854.4981250000001</v>
      </c>
      <c r="BU66" s="76">
        <f t="shared" si="86"/>
        <v>3399.9132291666665</v>
      </c>
      <c r="BV66" s="76">
        <f t="shared" si="87"/>
        <v>11014.539062500002</v>
      </c>
      <c r="BW66" s="173">
        <f t="shared" si="88"/>
        <v>132174.46875000003</v>
      </c>
      <c r="BX66" s="11" t="s">
        <v>265</v>
      </c>
    </row>
    <row r="67" spans="1:77" s="3" customFormat="1" ht="14.25" customHeight="1" x14ac:dyDescent="0.3">
      <c r="A67" s="251">
        <v>44</v>
      </c>
      <c r="B67" s="69" t="s">
        <v>311</v>
      </c>
      <c r="C67" s="69" t="s">
        <v>133</v>
      </c>
      <c r="D67" s="70" t="s">
        <v>61</v>
      </c>
      <c r="E67" s="71" t="s">
        <v>332</v>
      </c>
      <c r="F67" s="86">
        <v>89</v>
      </c>
      <c r="G67" s="87">
        <v>43462</v>
      </c>
      <c r="H67" s="87">
        <v>45288</v>
      </c>
      <c r="I67" s="86" t="s">
        <v>185</v>
      </c>
      <c r="J67" s="70">
        <v>1</v>
      </c>
      <c r="K67" s="70" t="s">
        <v>72</v>
      </c>
      <c r="L67" s="74">
        <v>16.03</v>
      </c>
      <c r="M67" s="70">
        <v>5.03</v>
      </c>
      <c r="N67" s="75">
        <v>17697</v>
      </c>
      <c r="O67" s="76">
        <f t="shared" si="58"/>
        <v>89015.91</v>
      </c>
      <c r="P67" s="70">
        <v>0</v>
      </c>
      <c r="Q67" s="70"/>
      <c r="R67" s="70"/>
      <c r="S67" s="70">
        <v>2</v>
      </c>
      <c r="T67" s="70"/>
      <c r="U67" s="70"/>
      <c r="V67" s="70">
        <f t="shared" si="59"/>
        <v>2</v>
      </c>
      <c r="W67" s="70">
        <f t="shared" si="60"/>
        <v>0</v>
      </c>
      <c r="X67" s="70">
        <f t="shared" si="61"/>
        <v>0</v>
      </c>
      <c r="Y67" s="76">
        <f t="shared" si="62"/>
        <v>0</v>
      </c>
      <c r="Z67" s="76">
        <f t="shared" si="63"/>
        <v>0</v>
      </c>
      <c r="AA67" s="76">
        <f t="shared" si="64"/>
        <v>0</v>
      </c>
      <c r="AB67" s="76">
        <f t="shared" si="65"/>
        <v>9890.6566666666677</v>
      </c>
      <c r="AC67" s="76">
        <f t="shared" si="66"/>
        <v>0</v>
      </c>
      <c r="AD67" s="76">
        <f t="shared" si="67"/>
        <v>0</v>
      </c>
      <c r="AE67" s="76">
        <f t="shared" si="68"/>
        <v>9890.6566666666677</v>
      </c>
      <c r="AF67" s="76">
        <f t="shared" si="69"/>
        <v>2472.6641666666669</v>
      </c>
      <c r="AG67" s="76">
        <f t="shared" si="89"/>
        <v>1236.3320833333337</v>
      </c>
      <c r="AH67" s="76">
        <f t="shared" si="70"/>
        <v>393.26666666666665</v>
      </c>
      <c r="AI67" s="76">
        <f t="shared" si="71"/>
        <v>13992.919583333336</v>
      </c>
      <c r="AJ67" s="84"/>
      <c r="AK67" s="84"/>
      <c r="AL67" s="84"/>
      <c r="AM67" s="83"/>
      <c r="AN67" s="78">
        <f t="shared" si="72"/>
        <v>0</v>
      </c>
      <c r="AO67" s="83"/>
      <c r="AP67" s="78">
        <f t="shared" si="73"/>
        <v>0</v>
      </c>
      <c r="AQ67" s="78"/>
      <c r="AR67" s="78">
        <f t="shared" si="90"/>
        <v>0</v>
      </c>
      <c r="AS67" s="83"/>
      <c r="AT67" s="78">
        <f t="shared" si="74"/>
        <v>0</v>
      </c>
      <c r="AU67" s="78"/>
      <c r="AV67" s="78">
        <f t="shared" si="75"/>
        <v>0</v>
      </c>
      <c r="AW67" s="77">
        <f t="shared" si="76"/>
        <v>0</v>
      </c>
      <c r="AX67" s="78">
        <f t="shared" si="77"/>
        <v>0</v>
      </c>
      <c r="AY67" s="77">
        <f t="shared" si="78"/>
        <v>0</v>
      </c>
      <c r="AZ67" s="78">
        <f t="shared" si="79"/>
        <v>0</v>
      </c>
      <c r="BA67" s="84"/>
      <c r="BB67" s="84"/>
      <c r="BC67" s="84"/>
      <c r="BD67" s="84"/>
      <c r="BE67" s="78">
        <f t="shared" si="80"/>
        <v>0</v>
      </c>
      <c r="BF67" s="70"/>
      <c r="BG67" s="70"/>
      <c r="BH67" s="70"/>
      <c r="BI67" s="76">
        <f t="shared" si="81"/>
        <v>0</v>
      </c>
      <c r="BJ67" s="76"/>
      <c r="BK67" s="76"/>
      <c r="BL67" s="76"/>
      <c r="BM67" s="76"/>
      <c r="BN67" s="76">
        <f t="shared" si="36"/>
        <v>2</v>
      </c>
      <c r="BO67" s="76">
        <f t="shared" si="91"/>
        <v>4327.1622916666665</v>
      </c>
      <c r="BP67" s="76"/>
      <c r="BQ67" s="101">
        <f t="shared" si="82"/>
        <v>0</v>
      </c>
      <c r="BR67" s="76">
        <f t="shared" si="83"/>
        <v>4327.1622916666665</v>
      </c>
      <c r="BS67" s="76">
        <f t="shared" si="84"/>
        <v>11520.255416666667</v>
      </c>
      <c r="BT67" s="76">
        <f t="shared" si="85"/>
        <v>0</v>
      </c>
      <c r="BU67" s="76">
        <f t="shared" si="86"/>
        <v>6799.826458333333</v>
      </c>
      <c r="BV67" s="76">
        <f t="shared" si="87"/>
        <v>18320.081875000003</v>
      </c>
      <c r="BW67" s="173">
        <f t="shared" si="88"/>
        <v>219840.98250000004</v>
      </c>
      <c r="BX67" s="11" t="s">
        <v>265</v>
      </c>
    </row>
    <row r="68" spans="1:77" s="3" customFormat="1" ht="14.25" customHeight="1" x14ac:dyDescent="0.3">
      <c r="A68" s="250">
        <v>45</v>
      </c>
      <c r="B68" s="69" t="s">
        <v>311</v>
      </c>
      <c r="C68" s="69" t="s">
        <v>446</v>
      </c>
      <c r="D68" s="70" t="s">
        <v>61</v>
      </c>
      <c r="E68" s="71" t="s">
        <v>332</v>
      </c>
      <c r="F68" s="86">
        <v>89</v>
      </c>
      <c r="G68" s="87">
        <v>43462</v>
      </c>
      <c r="H68" s="87">
        <v>45288</v>
      </c>
      <c r="I68" s="86" t="s">
        <v>185</v>
      </c>
      <c r="J68" s="70">
        <v>1</v>
      </c>
      <c r="K68" s="70" t="s">
        <v>72</v>
      </c>
      <c r="L68" s="74">
        <v>16.03</v>
      </c>
      <c r="M68" s="70">
        <v>5.03</v>
      </c>
      <c r="N68" s="75">
        <v>17697</v>
      </c>
      <c r="O68" s="76">
        <f t="shared" si="58"/>
        <v>89015.91</v>
      </c>
      <c r="P68" s="43">
        <v>0</v>
      </c>
      <c r="Q68" s="70"/>
      <c r="R68" s="70"/>
      <c r="S68" s="70">
        <v>1</v>
      </c>
      <c r="T68" s="70"/>
      <c r="U68" s="70"/>
      <c r="V68" s="70">
        <f t="shared" si="59"/>
        <v>1</v>
      </c>
      <c r="W68" s="70">
        <f t="shared" si="60"/>
        <v>0</v>
      </c>
      <c r="X68" s="70">
        <f t="shared" si="61"/>
        <v>0</v>
      </c>
      <c r="Y68" s="76">
        <f t="shared" si="62"/>
        <v>0</v>
      </c>
      <c r="Z68" s="76">
        <f t="shared" si="63"/>
        <v>0</v>
      </c>
      <c r="AA68" s="76">
        <f t="shared" si="64"/>
        <v>0</v>
      </c>
      <c r="AB68" s="76">
        <f t="shared" si="65"/>
        <v>4945.3283333333338</v>
      </c>
      <c r="AC68" s="76">
        <f t="shared" si="66"/>
        <v>0</v>
      </c>
      <c r="AD68" s="76">
        <f t="shared" si="67"/>
        <v>0</v>
      </c>
      <c r="AE68" s="76">
        <f t="shared" si="68"/>
        <v>4945.3283333333338</v>
      </c>
      <c r="AF68" s="76">
        <f t="shared" si="69"/>
        <v>1236.3320833333335</v>
      </c>
      <c r="AG68" s="76">
        <f t="shared" si="89"/>
        <v>618.16604166666684</v>
      </c>
      <c r="AH68" s="76">
        <f t="shared" si="70"/>
        <v>196.63333333333333</v>
      </c>
      <c r="AI68" s="76">
        <f t="shared" si="71"/>
        <v>6996.459791666668</v>
      </c>
      <c r="AJ68" s="84"/>
      <c r="AK68" s="84"/>
      <c r="AL68" s="84"/>
      <c r="AM68" s="83"/>
      <c r="AN68" s="78">
        <f t="shared" si="72"/>
        <v>0</v>
      </c>
      <c r="AO68" s="83"/>
      <c r="AP68" s="78">
        <f t="shared" si="73"/>
        <v>0</v>
      </c>
      <c r="AQ68" s="78"/>
      <c r="AR68" s="78">
        <f t="shared" si="90"/>
        <v>0</v>
      </c>
      <c r="AS68" s="83"/>
      <c r="AT68" s="78">
        <f t="shared" si="74"/>
        <v>0</v>
      </c>
      <c r="AU68" s="78"/>
      <c r="AV68" s="78">
        <f t="shared" si="75"/>
        <v>0</v>
      </c>
      <c r="AW68" s="77">
        <f t="shared" si="76"/>
        <v>0</v>
      </c>
      <c r="AX68" s="78">
        <f t="shared" si="77"/>
        <v>0</v>
      </c>
      <c r="AY68" s="77">
        <f t="shared" si="78"/>
        <v>0</v>
      </c>
      <c r="AZ68" s="78">
        <f t="shared" si="79"/>
        <v>0</v>
      </c>
      <c r="BA68" s="84"/>
      <c r="BB68" s="84"/>
      <c r="BC68" s="84"/>
      <c r="BD68" s="84"/>
      <c r="BE68" s="78">
        <f t="shared" si="80"/>
        <v>0</v>
      </c>
      <c r="BF68" s="70"/>
      <c r="BG68" s="70"/>
      <c r="BH68" s="70"/>
      <c r="BI68" s="76">
        <f t="shared" si="81"/>
        <v>0</v>
      </c>
      <c r="BJ68" s="76"/>
      <c r="BK68" s="76"/>
      <c r="BL68" s="76"/>
      <c r="BM68" s="76"/>
      <c r="BN68" s="76">
        <f t="shared" si="36"/>
        <v>1</v>
      </c>
      <c r="BO68" s="76">
        <f t="shared" si="91"/>
        <v>2163.5811458333333</v>
      </c>
      <c r="BP68" s="76"/>
      <c r="BQ68" s="101">
        <f t="shared" si="82"/>
        <v>0</v>
      </c>
      <c r="BR68" s="76">
        <f t="shared" si="83"/>
        <v>2163.5811458333333</v>
      </c>
      <c r="BS68" s="76">
        <f t="shared" si="84"/>
        <v>5760.1277083333334</v>
      </c>
      <c r="BT68" s="76">
        <f t="shared" si="85"/>
        <v>0</v>
      </c>
      <c r="BU68" s="76">
        <f t="shared" si="86"/>
        <v>3399.9132291666665</v>
      </c>
      <c r="BV68" s="76">
        <f t="shared" si="87"/>
        <v>9160.0409375000017</v>
      </c>
      <c r="BW68" s="173">
        <f t="shared" si="88"/>
        <v>109920.49125000002</v>
      </c>
      <c r="BX68" s="11" t="s">
        <v>265</v>
      </c>
    </row>
    <row r="69" spans="1:77" s="3" customFormat="1" ht="14.25" customHeight="1" x14ac:dyDescent="0.3">
      <c r="A69" s="251">
        <v>46</v>
      </c>
      <c r="B69" s="69" t="s">
        <v>311</v>
      </c>
      <c r="C69" s="69" t="s">
        <v>258</v>
      </c>
      <c r="D69" s="70" t="s">
        <v>61</v>
      </c>
      <c r="E69" s="71" t="s">
        <v>332</v>
      </c>
      <c r="F69" s="86">
        <v>89</v>
      </c>
      <c r="G69" s="87">
        <v>43462</v>
      </c>
      <c r="H69" s="87">
        <v>45288</v>
      </c>
      <c r="I69" s="86" t="s">
        <v>185</v>
      </c>
      <c r="J69" s="70">
        <v>1</v>
      </c>
      <c r="K69" s="70" t="s">
        <v>72</v>
      </c>
      <c r="L69" s="74">
        <v>16.03</v>
      </c>
      <c r="M69" s="70">
        <v>5.03</v>
      </c>
      <c r="N69" s="75">
        <v>17697</v>
      </c>
      <c r="O69" s="76">
        <f t="shared" si="58"/>
        <v>89015.91</v>
      </c>
      <c r="P69" s="43">
        <v>0</v>
      </c>
      <c r="Q69" s="70"/>
      <c r="R69" s="70"/>
      <c r="S69" s="70">
        <v>1</v>
      </c>
      <c r="T69" s="70"/>
      <c r="U69" s="70"/>
      <c r="V69" s="70">
        <f t="shared" si="59"/>
        <v>1</v>
      </c>
      <c r="W69" s="70">
        <f t="shared" si="60"/>
        <v>0</v>
      </c>
      <c r="X69" s="70">
        <f t="shared" si="61"/>
        <v>0</v>
      </c>
      <c r="Y69" s="76">
        <f t="shared" si="62"/>
        <v>0</v>
      </c>
      <c r="Z69" s="76">
        <f t="shared" si="63"/>
        <v>0</v>
      </c>
      <c r="AA69" s="76">
        <f t="shared" si="64"/>
        <v>0</v>
      </c>
      <c r="AB69" s="76">
        <f t="shared" si="65"/>
        <v>4945.3283333333338</v>
      </c>
      <c r="AC69" s="76">
        <f t="shared" si="66"/>
        <v>0</v>
      </c>
      <c r="AD69" s="76">
        <f t="shared" si="67"/>
        <v>0</v>
      </c>
      <c r="AE69" s="76">
        <f t="shared" si="68"/>
        <v>4945.3283333333338</v>
      </c>
      <c r="AF69" s="76">
        <f t="shared" si="69"/>
        <v>1236.3320833333335</v>
      </c>
      <c r="AG69" s="76">
        <f t="shared" si="89"/>
        <v>618.16604166666684</v>
      </c>
      <c r="AH69" s="76">
        <f t="shared" si="70"/>
        <v>196.63333333333333</v>
      </c>
      <c r="AI69" s="76">
        <f t="shared" si="71"/>
        <v>6996.459791666668</v>
      </c>
      <c r="AJ69" s="84"/>
      <c r="AK69" s="84"/>
      <c r="AL69" s="84"/>
      <c r="AM69" s="83"/>
      <c r="AN69" s="78">
        <f t="shared" si="72"/>
        <v>0</v>
      </c>
      <c r="AO69" s="83"/>
      <c r="AP69" s="78">
        <f t="shared" si="73"/>
        <v>0</v>
      </c>
      <c r="AQ69" s="78"/>
      <c r="AR69" s="78">
        <f t="shared" si="90"/>
        <v>0</v>
      </c>
      <c r="AS69" s="83"/>
      <c r="AT69" s="78">
        <f t="shared" si="74"/>
        <v>0</v>
      </c>
      <c r="AU69" s="78"/>
      <c r="AV69" s="78">
        <f t="shared" si="75"/>
        <v>0</v>
      </c>
      <c r="AW69" s="77">
        <f t="shared" si="76"/>
        <v>0</v>
      </c>
      <c r="AX69" s="78">
        <f t="shared" si="77"/>
        <v>0</v>
      </c>
      <c r="AY69" s="77">
        <f t="shared" si="78"/>
        <v>0</v>
      </c>
      <c r="AZ69" s="78">
        <f t="shared" si="79"/>
        <v>0</v>
      </c>
      <c r="BA69" s="84"/>
      <c r="BB69" s="84"/>
      <c r="BC69" s="84"/>
      <c r="BD69" s="84"/>
      <c r="BE69" s="78">
        <f t="shared" si="80"/>
        <v>0</v>
      </c>
      <c r="BF69" s="70"/>
      <c r="BG69" s="70"/>
      <c r="BH69" s="70"/>
      <c r="BI69" s="76">
        <f t="shared" si="81"/>
        <v>0</v>
      </c>
      <c r="BJ69" s="76"/>
      <c r="BK69" s="76"/>
      <c r="BL69" s="76"/>
      <c r="BM69" s="76"/>
      <c r="BN69" s="76">
        <f t="shared" si="36"/>
        <v>1</v>
      </c>
      <c r="BO69" s="76">
        <f t="shared" si="91"/>
        <v>2163.5811458333333</v>
      </c>
      <c r="BP69" s="76"/>
      <c r="BQ69" s="101">
        <f t="shared" si="82"/>
        <v>0</v>
      </c>
      <c r="BR69" s="76">
        <f t="shared" si="83"/>
        <v>2163.5811458333333</v>
      </c>
      <c r="BS69" s="76">
        <f t="shared" si="84"/>
        <v>5760.1277083333334</v>
      </c>
      <c r="BT69" s="76">
        <f t="shared" si="85"/>
        <v>0</v>
      </c>
      <c r="BU69" s="76">
        <f t="shared" si="86"/>
        <v>3399.9132291666665</v>
      </c>
      <c r="BV69" s="76">
        <f t="shared" si="87"/>
        <v>9160.0409375000017</v>
      </c>
      <c r="BW69" s="173">
        <f t="shared" si="88"/>
        <v>109920.49125000002</v>
      </c>
      <c r="BX69" s="11" t="s">
        <v>265</v>
      </c>
    </row>
    <row r="70" spans="1:77" s="3" customFormat="1" ht="14.25" customHeight="1" x14ac:dyDescent="0.3">
      <c r="A70" s="250">
        <v>47</v>
      </c>
      <c r="B70" s="75" t="s">
        <v>292</v>
      </c>
      <c r="C70" s="69" t="s">
        <v>294</v>
      </c>
      <c r="D70" s="70" t="s">
        <v>61</v>
      </c>
      <c r="E70" s="71" t="s">
        <v>293</v>
      </c>
      <c r="F70" s="86"/>
      <c r="G70" s="87"/>
      <c r="H70" s="87"/>
      <c r="I70" s="86"/>
      <c r="J70" s="70" t="s">
        <v>65</v>
      </c>
      <c r="K70" s="70" t="s">
        <v>62</v>
      </c>
      <c r="L70" s="74">
        <v>8</v>
      </c>
      <c r="M70" s="70">
        <v>4.33</v>
      </c>
      <c r="N70" s="75">
        <v>17697</v>
      </c>
      <c r="O70" s="76">
        <f t="shared" si="58"/>
        <v>76628.009999999995</v>
      </c>
      <c r="P70" s="70"/>
      <c r="Q70" s="70"/>
      <c r="R70" s="70"/>
      <c r="S70" s="70"/>
      <c r="T70" s="70">
        <v>10</v>
      </c>
      <c r="U70" s="70"/>
      <c r="V70" s="70">
        <f t="shared" si="59"/>
        <v>0</v>
      </c>
      <c r="W70" s="70">
        <f t="shared" si="60"/>
        <v>10</v>
      </c>
      <c r="X70" s="70">
        <f t="shared" si="61"/>
        <v>0</v>
      </c>
      <c r="Y70" s="76">
        <f t="shared" si="62"/>
        <v>0</v>
      </c>
      <c r="Z70" s="76">
        <f t="shared" si="63"/>
        <v>0</v>
      </c>
      <c r="AA70" s="76">
        <f t="shared" si="64"/>
        <v>0</v>
      </c>
      <c r="AB70" s="76">
        <f t="shared" si="65"/>
        <v>0</v>
      </c>
      <c r="AC70" s="76">
        <f t="shared" si="66"/>
        <v>42571.116666666669</v>
      </c>
      <c r="AD70" s="76">
        <f t="shared" si="67"/>
        <v>0</v>
      </c>
      <c r="AE70" s="76">
        <f t="shared" si="68"/>
        <v>42571.116666666669</v>
      </c>
      <c r="AF70" s="76">
        <f t="shared" si="69"/>
        <v>10642.779166666667</v>
      </c>
      <c r="AG70" s="76">
        <f t="shared" si="89"/>
        <v>5321.3895833333336</v>
      </c>
      <c r="AH70" s="76">
        <f t="shared" si="70"/>
        <v>1966.3333333333333</v>
      </c>
      <c r="AI70" s="76">
        <f t="shared" si="71"/>
        <v>60501.618750000001</v>
      </c>
      <c r="AJ70" s="82"/>
      <c r="AK70" s="82"/>
      <c r="AL70" s="82"/>
      <c r="AM70" s="83"/>
      <c r="AN70" s="78">
        <f t="shared" si="72"/>
        <v>0</v>
      </c>
      <c r="AO70" s="83"/>
      <c r="AP70" s="78">
        <f t="shared" si="73"/>
        <v>0</v>
      </c>
      <c r="AQ70" s="78"/>
      <c r="AR70" s="78">
        <f t="shared" si="90"/>
        <v>0</v>
      </c>
      <c r="AS70" s="83"/>
      <c r="AT70" s="78">
        <f t="shared" si="74"/>
        <v>0</v>
      </c>
      <c r="AU70" s="78">
        <v>5</v>
      </c>
      <c r="AV70" s="78">
        <f t="shared" si="75"/>
        <v>1966.3333333333333</v>
      </c>
      <c r="AW70" s="77">
        <f t="shared" si="76"/>
        <v>5</v>
      </c>
      <c r="AX70" s="78">
        <f t="shared" si="77"/>
        <v>1966.3333333333333</v>
      </c>
      <c r="AY70" s="77">
        <f t="shared" si="78"/>
        <v>5</v>
      </c>
      <c r="AZ70" s="78">
        <f t="shared" si="79"/>
        <v>1966.3333333333333</v>
      </c>
      <c r="BA70" s="84" t="s">
        <v>467</v>
      </c>
      <c r="BB70" s="85"/>
      <c r="BC70" s="85">
        <v>0.5</v>
      </c>
      <c r="BD70" s="85"/>
      <c r="BE70" s="78">
        <f t="shared" si="80"/>
        <v>5309.0999999999995</v>
      </c>
      <c r="BF70" s="70"/>
      <c r="BG70" s="70"/>
      <c r="BH70" s="70"/>
      <c r="BI70" s="76">
        <f t="shared" si="81"/>
        <v>0</v>
      </c>
      <c r="BJ70" s="76">
        <f>V70+W70+X70</f>
        <v>10</v>
      </c>
      <c r="BK70" s="76">
        <f>(O70/18*BJ70)*1.25*30%</f>
        <v>15964.168750000001</v>
      </c>
      <c r="BL70" s="76"/>
      <c r="BM70" s="76"/>
      <c r="BN70" s="76"/>
      <c r="BO70" s="76"/>
      <c r="BP70" s="76"/>
      <c r="BQ70" s="101">
        <f t="shared" si="82"/>
        <v>0</v>
      </c>
      <c r="BR70" s="76">
        <f t="shared" si="83"/>
        <v>23239.602083333331</v>
      </c>
      <c r="BS70" s="76">
        <f t="shared" si="84"/>
        <v>49858.839583333342</v>
      </c>
      <c r="BT70" s="76">
        <f t="shared" si="85"/>
        <v>23239.602083333331</v>
      </c>
      <c r="BU70" s="76">
        <f t="shared" si="86"/>
        <v>10642.779166666667</v>
      </c>
      <c r="BV70" s="76">
        <f t="shared" si="87"/>
        <v>83741.220833333326</v>
      </c>
      <c r="BW70" s="173">
        <f t="shared" si="88"/>
        <v>1004894.6499999999</v>
      </c>
      <c r="BX70" s="129"/>
    </row>
    <row r="71" spans="1:77" s="3" customFormat="1" ht="14.25" customHeight="1" x14ac:dyDescent="0.3">
      <c r="A71" s="251">
        <v>48</v>
      </c>
      <c r="B71" s="75" t="s">
        <v>292</v>
      </c>
      <c r="C71" s="69" t="s">
        <v>89</v>
      </c>
      <c r="D71" s="70" t="s">
        <v>61</v>
      </c>
      <c r="E71" s="75" t="s">
        <v>295</v>
      </c>
      <c r="F71" s="86">
        <v>12</v>
      </c>
      <c r="G71" s="87">
        <v>42875</v>
      </c>
      <c r="H71" s="87">
        <v>44701</v>
      </c>
      <c r="I71" s="86" t="s">
        <v>89</v>
      </c>
      <c r="J71" s="70">
        <v>2</v>
      </c>
      <c r="K71" s="70" t="s">
        <v>68</v>
      </c>
      <c r="L71" s="74">
        <v>7.04</v>
      </c>
      <c r="M71" s="70">
        <v>4.74</v>
      </c>
      <c r="N71" s="75">
        <v>17697</v>
      </c>
      <c r="O71" s="76">
        <f t="shared" si="58"/>
        <v>83883.78</v>
      </c>
      <c r="P71" s="70"/>
      <c r="Q71" s="70"/>
      <c r="R71" s="70"/>
      <c r="S71" s="70"/>
      <c r="T71" s="70">
        <v>5</v>
      </c>
      <c r="U71" s="70"/>
      <c r="V71" s="70">
        <f t="shared" si="59"/>
        <v>0</v>
      </c>
      <c r="W71" s="70">
        <f t="shared" si="60"/>
        <v>5</v>
      </c>
      <c r="X71" s="70">
        <f t="shared" si="61"/>
        <v>0</v>
      </c>
      <c r="Y71" s="76">
        <f t="shared" si="62"/>
        <v>0</v>
      </c>
      <c r="Z71" s="76">
        <f t="shared" si="63"/>
        <v>0</v>
      </c>
      <c r="AA71" s="76">
        <f t="shared" si="64"/>
        <v>0</v>
      </c>
      <c r="AB71" s="76">
        <f t="shared" si="65"/>
        <v>0</v>
      </c>
      <c r="AC71" s="76">
        <f t="shared" si="66"/>
        <v>23301.05</v>
      </c>
      <c r="AD71" s="76">
        <f t="shared" si="67"/>
        <v>0</v>
      </c>
      <c r="AE71" s="76">
        <f t="shared" si="68"/>
        <v>23301.05</v>
      </c>
      <c r="AF71" s="76">
        <f t="shared" si="69"/>
        <v>5825.2624999999998</v>
      </c>
      <c r="AG71" s="76">
        <f t="shared" si="89"/>
        <v>2912.6312500000004</v>
      </c>
      <c r="AH71" s="76">
        <f t="shared" si="70"/>
        <v>983.16666666666663</v>
      </c>
      <c r="AI71" s="76">
        <f t="shared" si="71"/>
        <v>33022.110416666663</v>
      </c>
      <c r="AJ71" s="82"/>
      <c r="AK71" s="82"/>
      <c r="AL71" s="82"/>
      <c r="AM71" s="83"/>
      <c r="AN71" s="78">
        <f t="shared" si="72"/>
        <v>0</v>
      </c>
      <c r="AO71" s="83"/>
      <c r="AP71" s="78">
        <f t="shared" si="73"/>
        <v>0</v>
      </c>
      <c r="AQ71" s="78"/>
      <c r="AR71" s="78">
        <f t="shared" si="90"/>
        <v>0</v>
      </c>
      <c r="AS71" s="83"/>
      <c r="AT71" s="78">
        <f t="shared" si="74"/>
        <v>0</v>
      </c>
      <c r="AU71" s="78">
        <v>3</v>
      </c>
      <c r="AV71" s="78">
        <f t="shared" si="75"/>
        <v>1179.8</v>
      </c>
      <c r="AW71" s="77">
        <f t="shared" si="76"/>
        <v>3</v>
      </c>
      <c r="AX71" s="78">
        <f t="shared" si="77"/>
        <v>1179.8</v>
      </c>
      <c r="AY71" s="77">
        <f t="shared" si="78"/>
        <v>3</v>
      </c>
      <c r="AZ71" s="78">
        <f t="shared" si="79"/>
        <v>1179.8</v>
      </c>
      <c r="BA71" s="84"/>
      <c r="BB71" s="85"/>
      <c r="BC71" s="85"/>
      <c r="BD71" s="85"/>
      <c r="BE71" s="78">
        <f t="shared" si="80"/>
        <v>0</v>
      </c>
      <c r="BF71" s="70"/>
      <c r="BG71" s="70"/>
      <c r="BH71" s="70"/>
      <c r="BI71" s="76">
        <f t="shared" si="81"/>
        <v>0</v>
      </c>
      <c r="BJ71" s="76">
        <f>V71+W71+X71</f>
        <v>5</v>
      </c>
      <c r="BK71" s="76">
        <f>(O71/18*BJ71)*1.25*30%</f>
        <v>8737.8937499999993</v>
      </c>
      <c r="BL71" s="76"/>
      <c r="BM71" s="76">
        <v>35394</v>
      </c>
      <c r="BN71" s="76"/>
      <c r="BO71" s="76"/>
      <c r="BP71" s="76"/>
      <c r="BQ71" s="101">
        <f t="shared" si="82"/>
        <v>0</v>
      </c>
      <c r="BR71" s="76">
        <f t="shared" si="83"/>
        <v>45311.693749999999</v>
      </c>
      <c r="BS71" s="76">
        <f t="shared" si="84"/>
        <v>27196.847916666669</v>
      </c>
      <c r="BT71" s="76">
        <f t="shared" si="85"/>
        <v>45311.693749999999</v>
      </c>
      <c r="BU71" s="76">
        <f t="shared" si="86"/>
        <v>5825.2624999999998</v>
      </c>
      <c r="BV71" s="76">
        <f t="shared" si="87"/>
        <v>78333.804166666669</v>
      </c>
      <c r="BW71" s="173">
        <f t="shared" si="88"/>
        <v>940005.65</v>
      </c>
      <c r="BX71" s="7" t="s">
        <v>348</v>
      </c>
    </row>
    <row r="72" spans="1:77" s="2" customFormat="1" ht="14.25" customHeight="1" x14ac:dyDescent="0.3">
      <c r="A72" s="250">
        <v>49</v>
      </c>
      <c r="B72" s="75" t="s">
        <v>292</v>
      </c>
      <c r="C72" s="69" t="s">
        <v>442</v>
      </c>
      <c r="D72" s="70" t="s">
        <v>61</v>
      </c>
      <c r="E72" s="71" t="s">
        <v>293</v>
      </c>
      <c r="F72" s="86"/>
      <c r="G72" s="87"/>
      <c r="H72" s="87"/>
      <c r="I72" s="86"/>
      <c r="J72" s="70" t="s">
        <v>65</v>
      </c>
      <c r="K72" s="70" t="s">
        <v>62</v>
      </c>
      <c r="L72" s="74">
        <v>8</v>
      </c>
      <c r="M72" s="70">
        <v>4.33</v>
      </c>
      <c r="N72" s="75">
        <v>17697</v>
      </c>
      <c r="O72" s="76">
        <f t="shared" si="58"/>
        <v>76628.009999999995</v>
      </c>
      <c r="P72" s="70"/>
      <c r="Q72" s="70"/>
      <c r="R72" s="70"/>
      <c r="S72" s="70"/>
      <c r="T72" s="70">
        <v>1</v>
      </c>
      <c r="U72" s="70"/>
      <c r="V72" s="70">
        <f t="shared" si="59"/>
        <v>0</v>
      </c>
      <c r="W72" s="70">
        <f t="shared" si="60"/>
        <v>1</v>
      </c>
      <c r="X72" s="70">
        <f t="shared" si="61"/>
        <v>0</v>
      </c>
      <c r="Y72" s="76">
        <f t="shared" si="62"/>
        <v>0</v>
      </c>
      <c r="Z72" s="76">
        <f t="shared" si="63"/>
        <v>0</v>
      </c>
      <c r="AA72" s="76">
        <f t="shared" si="64"/>
        <v>0</v>
      </c>
      <c r="AB72" s="76">
        <f t="shared" si="65"/>
        <v>0</v>
      </c>
      <c r="AC72" s="76">
        <f t="shared" si="66"/>
        <v>4257.1116666666667</v>
      </c>
      <c r="AD72" s="76">
        <f t="shared" si="67"/>
        <v>0</v>
      </c>
      <c r="AE72" s="76">
        <f t="shared" si="68"/>
        <v>4257.1116666666667</v>
      </c>
      <c r="AF72" s="76">
        <f t="shared" si="69"/>
        <v>1064.2779166666667</v>
      </c>
      <c r="AG72" s="101">
        <f t="shared" si="89"/>
        <v>532.13895833333333</v>
      </c>
      <c r="AH72" s="76">
        <f t="shared" si="70"/>
        <v>196.63333333333333</v>
      </c>
      <c r="AI72" s="76">
        <f t="shared" si="71"/>
        <v>6050.1618749999998</v>
      </c>
      <c r="AJ72" s="82"/>
      <c r="AK72" s="82"/>
      <c r="AL72" s="82"/>
      <c r="AM72" s="83"/>
      <c r="AN72" s="78">
        <f t="shared" si="72"/>
        <v>0</v>
      </c>
      <c r="AO72" s="83"/>
      <c r="AP72" s="78">
        <f t="shared" si="73"/>
        <v>0</v>
      </c>
      <c r="AQ72" s="78"/>
      <c r="AR72" s="78">
        <f t="shared" si="90"/>
        <v>0</v>
      </c>
      <c r="AS72" s="83"/>
      <c r="AT72" s="78">
        <f t="shared" si="74"/>
        <v>0</v>
      </c>
      <c r="AU72" s="78"/>
      <c r="AV72" s="78">
        <f t="shared" si="75"/>
        <v>0</v>
      </c>
      <c r="AW72" s="77">
        <f t="shared" si="76"/>
        <v>0</v>
      </c>
      <c r="AX72" s="78">
        <f t="shared" si="77"/>
        <v>0</v>
      </c>
      <c r="AY72" s="77">
        <f t="shared" si="78"/>
        <v>0</v>
      </c>
      <c r="AZ72" s="78">
        <f t="shared" si="79"/>
        <v>0</v>
      </c>
      <c r="BA72" s="84"/>
      <c r="BB72" s="85"/>
      <c r="BC72" s="85"/>
      <c r="BD72" s="85"/>
      <c r="BE72" s="78">
        <f t="shared" si="80"/>
        <v>0</v>
      </c>
      <c r="BF72" s="70"/>
      <c r="BG72" s="70"/>
      <c r="BH72" s="70"/>
      <c r="BI72" s="76">
        <f t="shared" si="81"/>
        <v>0</v>
      </c>
      <c r="BJ72" s="76">
        <f>V72+W72+X72</f>
        <v>1</v>
      </c>
      <c r="BK72" s="76">
        <f>(O72/18*BJ72)*1.25*30%</f>
        <v>1596.4168750000001</v>
      </c>
      <c r="BL72" s="76"/>
      <c r="BM72" s="76"/>
      <c r="BN72" s="76"/>
      <c r="BO72" s="76"/>
      <c r="BP72" s="76"/>
      <c r="BQ72" s="101">
        <f t="shared" si="82"/>
        <v>0</v>
      </c>
      <c r="BR72" s="76">
        <f t="shared" si="83"/>
        <v>1596.4168750000001</v>
      </c>
      <c r="BS72" s="76">
        <f t="shared" si="84"/>
        <v>4985.8839583333329</v>
      </c>
      <c r="BT72" s="76">
        <f t="shared" si="85"/>
        <v>1596.4168750000001</v>
      </c>
      <c r="BU72" s="76">
        <f t="shared" si="86"/>
        <v>1064.2779166666667</v>
      </c>
      <c r="BV72" s="76">
        <f t="shared" si="87"/>
        <v>7646.5787499999997</v>
      </c>
      <c r="BW72" s="173">
        <f t="shared" si="88"/>
        <v>91758.944999999992</v>
      </c>
      <c r="BX72" s="129"/>
    </row>
    <row r="73" spans="1:77" s="2" customFormat="1" ht="14.25" customHeight="1" x14ac:dyDescent="0.3">
      <c r="A73" s="251">
        <v>50</v>
      </c>
      <c r="B73" s="69" t="s">
        <v>360</v>
      </c>
      <c r="C73" s="69" t="s">
        <v>322</v>
      </c>
      <c r="D73" s="70" t="s">
        <v>61</v>
      </c>
      <c r="E73" s="71" t="s">
        <v>293</v>
      </c>
      <c r="F73" s="86"/>
      <c r="G73" s="87"/>
      <c r="H73" s="87"/>
      <c r="I73" s="86"/>
      <c r="J73" s="70" t="s">
        <v>65</v>
      </c>
      <c r="K73" s="70" t="s">
        <v>62</v>
      </c>
      <c r="L73" s="74">
        <v>7.04</v>
      </c>
      <c r="M73" s="70">
        <v>4.33</v>
      </c>
      <c r="N73" s="75">
        <v>17697</v>
      </c>
      <c r="O73" s="76">
        <f t="shared" si="58"/>
        <v>76628.009999999995</v>
      </c>
      <c r="P73" s="43">
        <v>0</v>
      </c>
      <c r="Q73" s="70"/>
      <c r="R73" s="70"/>
      <c r="S73" s="70">
        <v>0</v>
      </c>
      <c r="T73" s="70">
        <v>4</v>
      </c>
      <c r="U73" s="70"/>
      <c r="V73" s="70">
        <f t="shared" si="59"/>
        <v>0</v>
      </c>
      <c r="W73" s="70">
        <f t="shared" si="60"/>
        <v>4</v>
      </c>
      <c r="X73" s="70">
        <f t="shared" si="61"/>
        <v>0</v>
      </c>
      <c r="Y73" s="76">
        <f t="shared" si="62"/>
        <v>0</v>
      </c>
      <c r="Z73" s="76">
        <f t="shared" si="63"/>
        <v>0</v>
      </c>
      <c r="AA73" s="76">
        <f t="shared" si="64"/>
        <v>0</v>
      </c>
      <c r="AB73" s="76">
        <f t="shared" si="65"/>
        <v>0</v>
      </c>
      <c r="AC73" s="76">
        <f t="shared" si="66"/>
        <v>17028.446666666667</v>
      </c>
      <c r="AD73" s="76">
        <f t="shared" si="67"/>
        <v>0</v>
      </c>
      <c r="AE73" s="76">
        <f t="shared" si="68"/>
        <v>17028.446666666667</v>
      </c>
      <c r="AF73" s="76">
        <f t="shared" si="69"/>
        <v>4257.1116666666667</v>
      </c>
      <c r="AG73" s="76">
        <f t="shared" si="89"/>
        <v>2128.5558333333333</v>
      </c>
      <c r="AH73" s="76">
        <f t="shared" si="70"/>
        <v>786.5333333333333</v>
      </c>
      <c r="AI73" s="76">
        <f t="shared" si="71"/>
        <v>24200.647499999999</v>
      </c>
      <c r="AJ73" s="84"/>
      <c r="AK73" s="84"/>
      <c r="AL73" s="84"/>
      <c r="AM73" s="83"/>
      <c r="AN73" s="78">
        <f t="shared" si="72"/>
        <v>0</v>
      </c>
      <c r="AO73" s="83"/>
      <c r="AP73" s="78">
        <f t="shared" si="73"/>
        <v>0</v>
      </c>
      <c r="AQ73" s="78"/>
      <c r="AR73" s="78">
        <f t="shared" si="90"/>
        <v>0</v>
      </c>
      <c r="AS73" s="83"/>
      <c r="AT73" s="78">
        <f t="shared" si="74"/>
        <v>0</v>
      </c>
      <c r="AU73" s="78"/>
      <c r="AV73" s="78">
        <f t="shared" si="75"/>
        <v>0</v>
      </c>
      <c r="AW73" s="77">
        <f t="shared" si="76"/>
        <v>0</v>
      </c>
      <c r="AX73" s="78">
        <f t="shared" si="77"/>
        <v>0</v>
      </c>
      <c r="AY73" s="77">
        <f t="shared" si="78"/>
        <v>0</v>
      </c>
      <c r="AZ73" s="78">
        <f t="shared" si="79"/>
        <v>0</v>
      </c>
      <c r="BA73" s="84"/>
      <c r="BB73" s="85"/>
      <c r="BC73" s="85"/>
      <c r="BD73" s="85"/>
      <c r="BE73" s="78">
        <f t="shared" si="80"/>
        <v>0</v>
      </c>
      <c r="BF73" s="70"/>
      <c r="BG73" s="70"/>
      <c r="BH73" s="70"/>
      <c r="BI73" s="76">
        <f t="shared" si="81"/>
        <v>0</v>
      </c>
      <c r="BJ73" s="76"/>
      <c r="BK73" s="76"/>
      <c r="BL73" s="76"/>
      <c r="BM73" s="76"/>
      <c r="BN73" s="76"/>
      <c r="BO73" s="76"/>
      <c r="BP73" s="76"/>
      <c r="BQ73" s="101">
        <f t="shared" si="82"/>
        <v>0</v>
      </c>
      <c r="BR73" s="76">
        <f t="shared" si="83"/>
        <v>0</v>
      </c>
      <c r="BS73" s="76">
        <f t="shared" si="84"/>
        <v>19943.535833333332</v>
      </c>
      <c r="BT73" s="76">
        <f t="shared" si="85"/>
        <v>0</v>
      </c>
      <c r="BU73" s="76">
        <f t="shared" si="86"/>
        <v>4257.1116666666667</v>
      </c>
      <c r="BV73" s="76">
        <f t="shared" si="87"/>
        <v>24200.647499999999</v>
      </c>
      <c r="BW73" s="173">
        <f t="shared" si="88"/>
        <v>290407.77</v>
      </c>
      <c r="BX73" s="7"/>
    </row>
    <row r="74" spans="1:77" s="3" customFormat="1" ht="14.25" customHeight="1" x14ac:dyDescent="0.3">
      <c r="A74" s="250">
        <v>51</v>
      </c>
      <c r="B74" s="69" t="s">
        <v>360</v>
      </c>
      <c r="C74" s="69" t="s">
        <v>323</v>
      </c>
      <c r="D74" s="70" t="s">
        <v>61</v>
      </c>
      <c r="E74" s="75" t="s">
        <v>295</v>
      </c>
      <c r="F74" s="86">
        <v>12</v>
      </c>
      <c r="G74" s="87">
        <v>42875</v>
      </c>
      <c r="H74" s="87">
        <v>44701</v>
      </c>
      <c r="I74" s="86" t="s">
        <v>89</v>
      </c>
      <c r="J74" s="70" t="s">
        <v>296</v>
      </c>
      <c r="K74" s="70" t="s">
        <v>68</v>
      </c>
      <c r="L74" s="74">
        <v>7.04</v>
      </c>
      <c r="M74" s="70">
        <v>4.74</v>
      </c>
      <c r="N74" s="75">
        <v>17697</v>
      </c>
      <c r="O74" s="76">
        <f t="shared" si="58"/>
        <v>83883.78</v>
      </c>
      <c r="P74" s="43">
        <v>0</v>
      </c>
      <c r="Q74" s="70"/>
      <c r="R74" s="70"/>
      <c r="S74" s="70">
        <v>0</v>
      </c>
      <c r="T74" s="70">
        <v>3</v>
      </c>
      <c r="U74" s="70"/>
      <c r="V74" s="70">
        <f t="shared" si="59"/>
        <v>0</v>
      </c>
      <c r="W74" s="70">
        <f t="shared" si="60"/>
        <v>3</v>
      </c>
      <c r="X74" s="70">
        <f t="shared" si="61"/>
        <v>0</v>
      </c>
      <c r="Y74" s="76">
        <f t="shared" si="62"/>
        <v>0</v>
      </c>
      <c r="Z74" s="76">
        <f t="shared" si="63"/>
        <v>0</v>
      </c>
      <c r="AA74" s="76">
        <f t="shared" si="64"/>
        <v>0</v>
      </c>
      <c r="AB74" s="76">
        <f t="shared" si="65"/>
        <v>0</v>
      </c>
      <c r="AC74" s="76">
        <f t="shared" si="66"/>
        <v>13980.630000000001</v>
      </c>
      <c r="AD74" s="76">
        <f t="shared" si="67"/>
        <v>0</v>
      </c>
      <c r="AE74" s="76">
        <f t="shared" si="68"/>
        <v>13980.630000000001</v>
      </c>
      <c r="AF74" s="76">
        <f t="shared" si="69"/>
        <v>3495.1575000000003</v>
      </c>
      <c r="AG74" s="76">
        <f t="shared" si="89"/>
        <v>1747.5787500000004</v>
      </c>
      <c r="AH74" s="76">
        <f t="shared" si="70"/>
        <v>589.9</v>
      </c>
      <c r="AI74" s="76">
        <f t="shared" si="71"/>
        <v>19813.266250000001</v>
      </c>
      <c r="AJ74" s="84"/>
      <c r="AK74" s="84"/>
      <c r="AL74" s="84"/>
      <c r="AM74" s="83"/>
      <c r="AN74" s="78">
        <f t="shared" si="72"/>
        <v>0</v>
      </c>
      <c r="AO74" s="83"/>
      <c r="AP74" s="78">
        <f t="shared" si="73"/>
        <v>0</v>
      </c>
      <c r="AQ74" s="78"/>
      <c r="AR74" s="78">
        <f t="shared" si="90"/>
        <v>0</v>
      </c>
      <c r="AS74" s="83"/>
      <c r="AT74" s="78">
        <f t="shared" si="74"/>
        <v>0</v>
      </c>
      <c r="AU74" s="78"/>
      <c r="AV74" s="78">
        <f t="shared" si="75"/>
        <v>0</v>
      </c>
      <c r="AW74" s="77">
        <f t="shared" si="76"/>
        <v>0</v>
      </c>
      <c r="AX74" s="78">
        <f t="shared" si="77"/>
        <v>0</v>
      </c>
      <c r="AY74" s="77">
        <f t="shared" si="78"/>
        <v>0</v>
      </c>
      <c r="AZ74" s="78">
        <f t="shared" si="79"/>
        <v>0</v>
      </c>
      <c r="BA74" s="84"/>
      <c r="BB74" s="85"/>
      <c r="BC74" s="85"/>
      <c r="BD74" s="85"/>
      <c r="BE74" s="78">
        <f t="shared" si="80"/>
        <v>0</v>
      </c>
      <c r="BF74" s="70"/>
      <c r="BG74" s="70"/>
      <c r="BH74" s="70"/>
      <c r="BI74" s="76">
        <f t="shared" si="81"/>
        <v>0</v>
      </c>
      <c r="BJ74" s="76"/>
      <c r="BK74" s="76"/>
      <c r="BL74" s="76"/>
      <c r="BM74" s="76"/>
      <c r="BN74" s="76"/>
      <c r="BO74" s="76"/>
      <c r="BP74" s="76"/>
      <c r="BQ74" s="101">
        <f t="shared" si="82"/>
        <v>0</v>
      </c>
      <c r="BR74" s="76">
        <f t="shared" si="83"/>
        <v>0</v>
      </c>
      <c r="BS74" s="76">
        <f t="shared" si="84"/>
        <v>16318.108750000001</v>
      </c>
      <c r="BT74" s="76">
        <f t="shared" si="85"/>
        <v>0</v>
      </c>
      <c r="BU74" s="76">
        <f t="shared" si="86"/>
        <v>3495.1575000000003</v>
      </c>
      <c r="BV74" s="76">
        <f t="shared" si="87"/>
        <v>19813.266250000001</v>
      </c>
      <c r="BW74" s="173">
        <f t="shared" si="88"/>
        <v>237759.19500000001</v>
      </c>
      <c r="BX74" s="7"/>
    </row>
    <row r="75" spans="1:77" s="2" customFormat="1" ht="14.25" customHeight="1" x14ac:dyDescent="0.3">
      <c r="A75" s="251">
        <v>52</v>
      </c>
      <c r="B75" s="75" t="s">
        <v>249</v>
      </c>
      <c r="C75" s="48" t="s">
        <v>284</v>
      </c>
      <c r="D75" s="70" t="s">
        <v>61</v>
      </c>
      <c r="E75" s="75" t="s">
        <v>358</v>
      </c>
      <c r="F75" s="86"/>
      <c r="G75" s="87"/>
      <c r="H75" s="103"/>
      <c r="I75" s="86"/>
      <c r="J75" s="70" t="s">
        <v>65</v>
      </c>
      <c r="K75" s="70" t="s">
        <v>62</v>
      </c>
      <c r="L75" s="74">
        <v>15</v>
      </c>
      <c r="M75" s="43">
        <v>4.49</v>
      </c>
      <c r="N75" s="75">
        <v>17697</v>
      </c>
      <c r="O75" s="76">
        <f t="shared" si="58"/>
        <v>79459.53</v>
      </c>
      <c r="P75" s="70"/>
      <c r="Q75" s="70"/>
      <c r="R75" s="70"/>
      <c r="S75" s="70"/>
      <c r="T75" s="70">
        <v>7</v>
      </c>
      <c r="U75" s="70"/>
      <c r="V75" s="70">
        <f t="shared" si="59"/>
        <v>0</v>
      </c>
      <c r="W75" s="70">
        <f t="shared" si="60"/>
        <v>7</v>
      </c>
      <c r="X75" s="70">
        <f t="shared" si="61"/>
        <v>0</v>
      </c>
      <c r="Y75" s="76">
        <f t="shared" si="62"/>
        <v>0</v>
      </c>
      <c r="Z75" s="76">
        <f t="shared" si="63"/>
        <v>0</v>
      </c>
      <c r="AA75" s="76">
        <f t="shared" si="64"/>
        <v>0</v>
      </c>
      <c r="AB75" s="76">
        <f t="shared" si="65"/>
        <v>0</v>
      </c>
      <c r="AC75" s="76">
        <f t="shared" si="66"/>
        <v>30900.92833333333</v>
      </c>
      <c r="AD75" s="76">
        <f t="shared" si="67"/>
        <v>0</v>
      </c>
      <c r="AE75" s="76">
        <f t="shared" si="68"/>
        <v>30900.92833333333</v>
      </c>
      <c r="AF75" s="76">
        <f t="shared" si="69"/>
        <v>7725.2320833333324</v>
      </c>
      <c r="AG75" s="76">
        <f t="shared" si="89"/>
        <v>3862.6160416666667</v>
      </c>
      <c r="AH75" s="76">
        <f t="shared" si="70"/>
        <v>1376.4333333333334</v>
      </c>
      <c r="AI75" s="76">
        <f t="shared" si="71"/>
        <v>43865.209791666661</v>
      </c>
      <c r="AJ75" s="82"/>
      <c r="AK75" s="82"/>
      <c r="AL75" s="82"/>
      <c r="AM75" s="83"/>
      <c r="AN75" s="78">
        <f t="shared" si="72"/>
        <v>0</v>
      </c>
      <c r="AO75" s="83"/>
      <c r="AP75" s="78">
        <f t="shared" si="73"/>
        <v>0</v>
      </c>
      <c r="AQ75" s="78">
        <f>AM75+AO75</f>
        <v>0</v>
      </c>
      <c r="AR75" s="78">
        <f t="shared" si="90"/>
        <v>0</v>
      </c>
      <c r="AS75" s="83"/>
      <c r="AT75" s="78">
        <f t="shared" si="74"/>
        <v>0</v>
      </c>
      <c r="AU75" s="78"/>
      <c r="AV75" s="78">
        <f t="shared" si="75"/>
        <v>0</v>
      </c>
      <c r="AW75" s="77">
        <f t="shared" si="76"/>
        <v>0</v>
      </c>
      <c r="AX75" s="78">
        <f t="shared" si="77"/>
        <v>0</v>
      </c>
      <c r="AY75" s="77">
        <f t="shared" si="78"/>
        <v>0</v>
      </c>
      <c r="AZ75" s="78">
        <f t="shared" si="79"/>
        <v>0</v>
      </c>
      <c r="BA75" s="84"/>
      <c r="BB75" s="85"/>
      <c r="BC75" s="85"/>
      <c r="BD75" s="85"/>
      <c r="BE75" s="78">
        <f t="shared" si="80"/>
        <v>0</v>
      </c>
      <c r="BF75" s="70"/>
      <c r="BG75" s="70"/>
      <c r="BH75" s="70"/>
      <c r="BI75" s="76">
        <f t="shared" si="81"/>
        <v>0</v>
      </c>
      <c r="BJ75" s="76">
        <f>V75+W75+X75</f>
        <v>7</v>
      </c>
      <c r="BK75" s="76">
        <f>(O75/18*BJ75)*1.25*30%</f>
        <v>11587.848124999999</v>
      </c>
      <c r="BL75" s="76"/>
      <c r="BM75" s="76">
        <f>(O75/18*BL75)*30%</f>
        <v>0</v>
      </c>
      <c r="BN75" s="76"/>
      <c r="BO75" s="76"/>
      <c r="BP75" s="76"/>
      <c r="BQ75" s="101">
        <f t="shared" si="82"/>
        <v>0</v>
      </c>
      <c r="BR75" s="76">
        <f t="shared" si="83"/>
        <v>11587.848124999999</v>
      </c>
      <c r="BS75" s="76">
        <f t="shared" si="84"/>
        <v>36139.977708333332</v>
      </c>
      <c r="BT75" s="76">
        <f t="shared" si="85"/>
        <v>11587.848124999999</v>
      </c>
      <c r="BU75" s="76">
        <f t="shared" si="86"/>
        <v>7725.2320833333324</v>
      </c>
      <c r="BV75" s="76">
        <f t="shared" si="87"/>
        <v>55453.057916666658</v>
      </c>
      <c r="BW75" s="173">
        <f t="shared" si="88"/>
        <v>665436.69499999983</v>
      </c>
      <c r="BX75" s="129"/>
    </row>
    <row r="76" spans="1:77" s="2" customFormat="1" ht="14.25" customHeight="1" x14ac:dyDescent="0.3">
      <c r="A76" s="250">
        <v>53</v>
      </c>
      <c r="B76" s="75" t="s">
        <v>487</v>
      </c>
      <c r="C76" s="72" t="s">
        <v>338</v>
      </c>
      <c r="D76" s="70" t="s">
        <v>61</v>
      </c>
      <c r="E76" s="71" t="s">
        <v>291</v>
      </c>
      <c r="F76" s="97">
        <v>107</v>
      </c>
      <c r="G76" s="98">
        <v>44071</v>
      </c>
      <c r="H76" s="98">
        <v>45897</v>
      </c>
      <c r="I76" s="86" t="s">
        <v>338</v>
      </c>
      <c r="J76" s="70">
        <v>2</v>
      </c>
      <c r="K76" s="70" t="s">
        <v>68</v>
      </c>
      <c r="L76" s="74">
        <v>8</v>
      </c>
      <c r="M76" s="70">
        <v>4.74</v>
      </c>
      <c r="N76" s="75">
        <v>17697</v>
      </c>
      <c r="O76" s="76">
        <f t="shared" si="58"/>
        <v>83883.78</v>
      </c>
      <c r="P76" s="70">
        <v>6</v>
      </c>
      <c r="Q76" s="70">
        <v>6</v>
      </c>
      <c r="R76" s="70"/>
      <c r="S76" s="70"/>
      <c r="T76" s="70"/>
      <c r="U76" s="70"/>
      <c r="V76" s="70">
        <f t="shared" si="59"/>
        <v>6</v>
      </c>
      <c r="W76" s="70">
        <f t="shared" si="60"/>
        <v>6</v>
      </c>
      <c r="X76" s="70">
        <f t="shared" si="61"/>
        <v>0</v>
      </c>
      <c r="Y76" s="76">
        <f t="shared" si="62"/>
        <v>27961.260000000002</v>
      </c>
      <c r="Z76" s="76">
        <f t="shared" si="63"/>
        <v>27961.260000000002</v>
      </c>
      <c r="AA76" s="76">
        <f t="shared" si="64"/>
        <v>0</v>
      </c>
      <c r="AB76" s="76">
        <f t="shared" si="65"/>
        <v>0</v>
      </c>
      <c r="AC76" s="76">
        <f t="shared" si="66"/>
        <v>0</v>
      </c>
      <c r="AD76" s="76">
        <f t="shared" si="67"/>
        <v>0</v>
      </c>
      <c r="AE76" s="76">
        <f t="shared" si="68"/>
        <v>55922.520000000004</v>
      </c>
      <c r="AF76" s="76">
        <f t="shared" si="69"/>
        <v>13980.630000000001</v>
      </c>
      <c r="AG76" s="76">
        <f t="shared" si="89"/>
        <v>6990.3150000000014</v>
      </c>
      <c r="AH76" s="76">
        <f t="shared" si="70"/>
        <v>0</v>
      </c>
      <c r="AI76" s="76">
        <f t="shared" si="71"/>
        <v>76893.465000000011</v>
      </c>
      <c r="AJ76" s="82"/>
      <c r="AK76" s="82"/>
      <c r="AL76" s="82"/>
      <c r="AM76" s="83"/>
      <c r="AN76" s="78">
        <f t="shared" si="72"/>
        <v>0</v>
      </c>
      <c r="AO76" s="83"/>
      <c r="AP76" s="78">
        <f t="shared" si="73"/>
        <v>0</v>
      </c>
      <c r="AQ76" s="78"/>
      <c r="AR76" s="78">
        <f t="shared" si="90"/>
        <v>0</v>
      </c>
      <c r="AS76" s="83"/>
      <c r="AT76" s="78">
        <f t="shared" si="74"/>
        <v>0</v>
      </c>
      <c r="AU76" s="78"/>
      <c r="AV76" s="78">
        <f t="shared" si="75"/>
        <v>0</v>
      </c>
      <c r="AW76" s="77">
        <f t="shared" si="76"/>
        <v>0</v>
      </c>
      <c r="AX76" s="78">
        <f t="shared" si="77"/>
        <v>0</v>
      </c>
      <c r="AY76" s="77">
        <f t="shared" si="78"/>
        <v>0</v>
      </c>
      <c r="AZ76" s="78">
        <f t="shared" si="79"/>
        <v>0</v>
      </c>
      <c r="BA76" s="84" t="s">
        <v>399</v>
      </c>
      <c r="BB76" s="85"/>
      <c r="BC76" s="85">
        <v>1</v>
      </c>
      <c r="BD76" s="85"/>
      <c r="BE76" s="78">
        <f t="shared" si="80"/>
        <v>10618.199999999999</v>
      </c>
      <c r="BF76" s="70"/>
      <c r="BG76" s="70"/>
      <c r="BH76" s="70"/>
      <c r="BI76" s="76">
        <f t="shared" si="81"/>
        <v>0</v>
      </c>
      <c r="BJ76" s="76">
        <f>V76+W76+X76</f>
        <v>12</v>
      </c>
      <c r="BK76" s="76">
        <f>(O76/18*BJ76)*1.25*30%</f>
        <v>20970.945000000003</v>
      </c>
      <c r="BL76" s="76"/>
      <c r="BM76" s="76"/>
      <c r="BN76" s="76">
        <f t="shared" si="36"/>
        <v>12</v>
      </c>
      <c r="BO76" s="76">
        <f>(AE76+AF76)*30%</f>
        <v>20970.945000000003</v>
      </c>
      <c r="BP76" s="76">
        <v>3</v>
      </c>
      <c r="BQ76" s="101">
        <f t="shared" si="82"/>
        <v>1179.8333333333333</v>
      </c>
      <c r="BR76" s="76">
        <f t="shared" si="83"/>
        <v>53739.923333333347</v>
      </c>
      <c r="BS76" s="76">
        <f t="shared" si="84"/>
        <v>64092.668333333342</v>
      </c>
      <c r="BT76" s="76">
        <f t="shared" si="85"/>
        <v>31589.145000000004</v>
      </c>
      <c r="BU76" s="76">
        <f t="shared" si="86"/>
        <v>34951.575000000004</v>
      </c>
      <c r="BV76" s="76">
        <f t="shared" si="87"/>
        <v>130633.38833333337</v>
      </c>
      <c r="BW76" s="173">
        <f t="shared" si="88"/>
        <v>1567600.6600000004</v>
      </c>
      <c r="BX76" s="11" t="s">
        <v>271</v>
      </c>
    </row>
    <row r="77" spans="1:77" s="3" customFormat="1" ht="14.25" customHeight="1" x14ac:dyDescent="0.3">
      <c r="A77" s="251">
        <v>54</v>
      </c>
      <c r="B77" s="69" t="s">
        <v>174</v>
      </c>
      <c r="C77" s="69" t="s">
        <v>119</v>
      </c>
      <c r="D77" s="70" t="s">
        <v>61</v>
      </c>
      <c r="E77" s="71" t="s">
        <v>273</v>
      </c>
      <c r="F77" s="72"/>
      <c r="G77" s="73"/>
      <c r="H77" s="73"/>
      <c r="I77" s="72"/>
      <c r="J77" s="70" t="s">
        <v>65</v>
      </c>
      <c r="K77" s="70" t="s">
        <v>274</v>
      </c>
      <c r="L77" s="74">
        <v>3.09</v>
      </c>
      <c r="M77" s="70">
        <v>4.2300000000000004</v>
      </c>
      <c r="N77" s="75">
        <v>17697</v>
      </c>
      <c r="O77" s="76">
        <f t="shared" si="58"/>
        <v>74858.310000000012</v>
      </c>
      <c r="P77" s="70">
        <v>2</v>
      </c>
      <c r="Q77" s="70">
        <v>3</v>
      </c>
      <c r="R77" s="70">
        <v>8</v>
      </c>
      <c r="S77" s="70">
        <v>2</v>
      </c>
      <c r="T77" s="70">
        <v>3</v>
      </c>
      <c r="U77" s="70"/>
      <c r="V77" s="70">
        <f t="shared" si="59"/>
        <v>4</v>
      </c>
      <c r="W77" s="70">
        <f t="shared" si="60"/>
        <v>6</v>
      </c>
      <c r="X77" s="70">
        <f t="shared" si="61"/>
        <v>8</v>
      </c>
      <c r="Y77" s="76">
        <f t="shared" si="62"/>
        <v>8317.590000000002</v>
      </c>
      <c r="Z77" s="76">
        <f t="shared" si="63"/>
        <v>12476.385000000002</v>
      </c>
      <c r="AA77" s="76">
        <f t="shared" si="64"/>
        <v>33270.360000000008</v>
      </c>
      <c r="AB77" s="76">
        <f t="shared" si="65"/>
        <v>8317.590000000002</v>
      </c>
      <c r="AC77" s="76">
        <f t="shared" si="66"/>
        <v>12476.385000000002</v>
      </c>
      <c r="AD77" s="76">
        <f t="shared" si="67"/>
        <v>0</v>
      </c>
      <c r="AE77" s="76">
        <f t="shared" si="68"/>
        <v>74858.310000000027</v>
      </c>
      <c r="AF77" s="76">
        <f t="shared" si="69"/>
        <v>18714.577500000007</v>
      </c>
      <c r="AG77" s="76">
        <f t="shared" si="89"/>
        <v>9357.2887500000052</v>
      </c>
      <c r="AH77" s="76">
        <f t="shared" si="70"/>
        <v>983.16666666666663</v>
      </c>
      <c r="AI77" s="76">
        <f t="shared" si="71"/>
        <v>103913.3429166667</v>
      </c>
      <c r="AJ77" s="82"/>
      <c r="AK77" s="82"/>
      <c r="AL77" s="82"/>
      <c r="AM77" s="83"/>
      <c r="AN77" s="78">
        <f t="shared" si="72"/>
        <v>0</v>
      </c>
      <c r="AO77" s="83"/>
      <c r="AP77" s="78">
        <f t="shared" si="73"/>
        <v>0</v>
      </c>
      <c r="AQ77" s="78">
        <f t="shared" ref="AQ77:AQ93" si="92">AM77+AO77</f>
        <v>0</v>
      </c>
      <c r="AR77" s="78">
        <f t="shared" si="90"/>
        <v>0</v>
      </c>
      <c r="AS77" s="83"/>
      <c r="AT77" s="78">
        <f t="shared" si="74"/>
        <v>0</v>
      </c>
      <c r="AU77" s="83"/>
      <c r="AV77" s="78">
        <f t="shared" si="75"/>
        <v>0</v>
      </c>
      <c r="AW77" s="77">
        <f t="shared" si="76"/>
        <v>0</v>
      </c>
      <c r="AX77" s="78">
        <f t="shared" si="77"/>
        <v>0</v>
      </c>
      <c r="AY77" s="77">
        <f t="shared" si="78"/>
        <v>0</v>
      </c>
      <c r="AZ77" s="78">
        <f t="shared" si="79"/>
        <v>0</v>
      </c>
      <c r="BA77" s="84" t="s">
        <v>200</v>
      </c>
      <c r="BB77" s="85"/>
      <c r="BC77" s="85">
        <v>1</v>
      </c>
      <c r="BD77" s="85"/>
      <c r="BE77" s="78">
        <f t="shared" si="80"/>
        <v>10618.199999999999</v>
      </c>
      <c r="BF77" s="70"/>
      <c r="BG77" s="70"/>
      <c r="BH77" s="70"/>
      <c r="BI77" s="76">
        <f t="shared" si="81"/>
        <v>0</v>
      </c>
      <c r="BJ77" s="76">
        <f>V77+W77+X77</f>
        <v>18</v>
      </c>
      <c r="BK77" s="76">
        <f>(O77/18*BJ77)*1.25*30%</f>
        <v>28071.866250000003</v>
      </c>
      <c r="BL77" s="76"/>
      <c r="BM77" s="76">
        <v>35394</v>
      </c>
      <c r="BN77" s="76"/>
      <c r="BO77" s="76"/>
      <c r="BP77" s="76"/>
      <c r="BQ77" s="101">
        <f t="shared" si="82"/>
        <v>0</v>
      </c>
      <c r="BR77" s="76">
        <f t="shared" si="83"/>
        <v>74084.066250000003</v>
      </c>
      <c r="BS77" s="76">
        <f t="shared" si="84"/>
        <v>85198.765416666705</v>
      </c>
      <c r="BT77" s="76">
        <f t="shared" si="85"/>
        <v>74084.066250000003</v>
      </c>
      <c r="BU77" s="76">
        <f t="shared" si="86"/>
        <v>18714.577500000007</v>
      </c>
      <c r="BV77" s="76">
        <f t="shared" si="87"/>
        <v>177997.40916666671</v>
      </c>
      <c r="BW77" s="173">
        <f t="shared" si="88"/>
        <v>2135968.9100000006</v>
      </c>
      <c r="BX77" s="7" t="s">
        <v>348</v>
      </c>
    </row>
    <row r="78" spans="1:77" s="3" customFormat="1" ht="14.25" customHeight="1" x14ac:dyDescent="0.3">
      <c r="A78" s="250">
        <v>55</v>
      </c>
      <c r="B78" s="69" t="s">
        <v>174</v>
      </c>
      <c r="C78" s="69" t="s">
        <v>175</v>
      </c>
      <c r="D78" s="70" t="s">
        <v>61</v>
      </c>
      <c r="E78" s="71" t="s">
        <v>273</v>
      </c>
      <c r="F78" s="72"/>
      <c r="G78" s="73"/>
      <c r="H78" s="73"/>
      <c r="I78" s="72"/>
      <c r="J78" s="70" t="s">
        <v>65</v>
      </c>
      <c r="K78" s="70" t="s">
        <v>274</v>
      </c>
      <c r="L78" s="74">
        <v>3.09</v>
      </c>
      <c r="M78" s="70">
        <v>4.2300000000000004</v>
      </c>
      <c r="N78" s="108">
        <v>17697</v>
      </c>
      <c r="O78" s="76">
        <f t="shared" si="58"/>
        <v>74858.310000000012</v>
      </c>
      <c r="P78" s="43"/>
      <c r="Q78" s="70">
        <v>2</v>
      </c>
      <c r="R78" s="70"/>
      <c r="S78" s="70"/>
      <c r="T78" s="70">
        <v>2</v>
      </c>
      <c r="U78" s="70"/>
      <c r="V78" s="70">
        <f t="shared" si="59"/>
        <v>0</v>
      </c>
      <c r="W78" s="70">
        <f t="shared" si="60"/>
        <v>4</v>
      </c>
      <c r="X78" s="70">
        <f t="shared" si="61"/>
        <v>0</v>
      </c>
      <c r="Y78" s="76">
        <f t="shared" si="62"/>
        <v>0</v>
      </c>
      <c r="Z78" s="76">
        <f t="shared" si="63"/>
        <v>8317.590000000002</v>
      </c>
      <c r="AA78" s="76">
        <f t="shared" si="64"/>
        <v>0</v>
      </c>
      <c r="AB78" s="76">
        <f t="shared" si="65"/>
        <v>0</v>
      </c>
      <c r="AC78" s="76">
        <f t="shared" si="66"/>
        <v>8317.590000000002</v>
      </c>
      <c r="AD78" s="76">
        <f t="shared" si="67"/>
        <v>0</v>
      </c>
      <c r="AE78" s="76">
        <f t="shared" si="68"/>
        <v>16635.180000000004</v>
      </c>
      <c r="AF78" s="76">
        <f t="shared" si="69"/>
        <v>4158.795000000001</v>
      </c>
      <c r="AG78" s="101">
        <f t="shared" si="89"/>
        <v>2079.3975000000005</v>
      </c>
      <c r="AH78" s="76">
        <f t="shared" si="70"/>
        <v>393.26666666666665</v>
      </c>
      <c r="AI78" s="76">
        <f t="shared" si="71"/>
        <v>23266.639166666671</v>
      </c>
      <c r="AJ78" s="84"/>
      <c r="AK78" s="84"/>
      <c r="AL78" s="84"/>
      <c r="AM78" s="83"/>
      <c r="AN78" s="78">
        <f t="shared" si="72"/>
        <v>0</v>
      </c>
      <c r="AO78" s="83"/>
      <c r="AP78" s="78">
        <f t="shared" si="73"/>
        <v>0</v>
      </c>
      <c r="AQ78" s="78">
        <f t="shared" si="92"/>
        <v>0</v>
      </c>
      <c r="AR78" s="78">
        <f t="shared" si="90"/>
        <v>0</v>
      </c>
      <c r="AS78" s="83"/>
      <c r="AT78" s="78">
        <f t="shared" si="74"/>
        <v>0</v>
      </c>
      <c r="AU78" s="83"/>
      <c r="AV78" s="78">
        <f t="shared" si="75"/>
        <v>0</v>
      </c>
      <c r="AW78" s="77">
        <f t="shared" si="76"/>
        <v>0</v>
      </c>
      <c r="AX78" s="78">
        <f t="shared" si="77"/>
        <v>0</v>
      </c>
      <c r="AY78" s="77">
        <f t="shared" si="78"/>
        <v>0</v>
      </c>
      <c r="AZ78" s="78">
        <f t="shared" si="79"/>
        <v>0</v>
      </c>
      <c r="BA78" s="84"/>
      <c r="BB78" s="85"/>
      <c r="BC78" s="85"/>
      <c r="BD78" s="85"/>
      <c r="BE78" s="78">
        <f t="shared" si="80"/>
        <v>0</v>
      </c>
      <c r="BF78" s="70"/>
      <c r="BG78" s="70"/>
      <c r="BH78" s="70"/>
      <c r="BI78" s="76">
        <f t="shared" si="81"/>
        <v>0</v>
      </c>
      <c r="BJ78" s="76">
        <f>V78+W78+X78</f>
        <v>4</v>
      </c>
      <c r="BK78" s="76">
        <f>(O78/18*BJ78)*1.25*30%</f>
        <v>6238.1925000000019</v>
      </c>
      <c r="BL78" s="76"/>
      <c r="BM78" s="76">
        <f t="shared" ref="BM78:BM100" si="93">(O78/18*BL78)*30%</f>
        <v>0</v>
      </c>
      <c r="BN78" s="76"/>
      <c r="BO78" s="76"/>
      <c r="BP78" s="76"/>
      <c r="BQ78" s="101">
        <f t="shared" si="82"/>
        <v>0</v>
      </c>
      <c r="BR78" s="76">
        <f t="shared" si="83"/>
        <v>6238.1925000000019</v>
      </c>
      <c r="BS78" s="76">
        <f t="shared" si="84"/>
        <v>19107.844166666669</v>
      </c>
      <c r="BT78" s="76">
        <f t="shared" si="85"/>
        <v>6238.1925000000019</v>
      </c>
      <c r="BU78" s="76">
        <f t="shared" si="86"/>
        <v>4158.795000000001</v>
      </c>
      <c r="BV78" s="76">
        <f t="shared" si="87"/>
        <v>29504.831666666672</v>
      </c>
      <c r="BW78" s="173">
        <f t="shared" si="88"/>
        <v>354057.9800000001</v>
      </c>
      <c r="BX78" s="135"/>
    </row>
    <row r="79" spans="1:77" s="153" customFormat="1" ht="14.25" customHeight="1" x14ac:dyDescent="0.3">
      <c r="A79" s="251">
        <v>56</v>
      </c>
      <c r="B79" s="69" t="s">
        <v>174</v>
      </c>
      <c r="C79" s="69" t="s">
        <v>175</v>
      </c>
      <c r="D79" s="70" t="s">
        <v>61</v>
      </c>
      <c r="E79" s="71" t="s">
        <v>273</v>
      </c>
      <c r="F79" s="72"/>
      <c r="G79" s="73"/>
      <c r="H79" s="73"/>
      <c r="I79" s="72"/>
      <c r="J79" s="70" t="s">
        <v>65</v>
      </c>
      <c r="K79" s="70" t="s">
        <v>274</v>
      </c>
      <c r="L79" s="74">
        <v>3.09</v>
      </c>
      <c r="M79" s="70">
        <v>4.2300000000000004</v>
      </c>
      <c r="N79" s="75">
        <v>17697</v>
      </c>
      <c r="O79" s="76">
        <f t="shared" si="58"/>
        <v>74858.310000000012</v>
      </c>
      <c r="P79" s="43">
        <v>0</v>
      </c>
      <c r="Q79" s="70"/>
      <c r="R79" s="70"/>
      <c r="S79" s="70">
        <v>0</v>
      </c>
      <c r="T79" s="70">
        <v>1</v>
      </c>
      <c r="U79" s="70"/>
      <c r="V79" s="70">
        <f t="shared" si="59"/>
        <v>0</v>
      </c>
      <c r="W79" s="70">
        <f t="shared" si="60"/>
        <v>1</v>
      </c>
      <c r="X79" s="70">
        <f t="shared" si="61"/>
        <v>0</v>
      </c>
      <c r="Y79" s="76">
        <f t="shared" si="62"/>
        <v>0</v>
      </c>
      <c r="Z79" s="76">
        <f t="shared" si="63"/>
        <v>0</v>
      </c>
      <c r="AA79" s="76">
        <f t="shared" si="64"/>
        <v>0</v>
      </c>
      <c r="AB79" s="76">
        <f t="shared" si="65"/>
        <v>0</v>
      </c>
      <c r="AC79" s="76">
        <f t="shared" si="66"/>
        <v>4158.795000000001</v>
      </c>
      <c r="AD79" s="76">
        <f t="shared" si="67"/>
        <v>0</v>
      </c>
      <c r="AE79" s="76">
        <f t="shared" si="68"/>
        <v>4158.795000000001</v>
      </c>
      <c r="AF79" s="76">
        <f t="shared" si="69"/>
        <v>1039.6987500000002</v>
      </c>
      <c r="AG79" s="76">
        <f t="shared" si="89"/>
        <v>519.84937500000012</v>
      </c>
      <c r="AH79" s="76">
        <f t="shared" si="70"/>
        <v>196.63333333333333</v>
      </c>
      <c r="AI79" s="76">
        <f t="shared" si="71"/>
        <v>5914.9764583333344</v>
      </c>
      <c r="AJ79" s="84"/>
      <c r="AK79" s="84"/>
      <c r="AL79" s="84"/>
      <c r="AM79" s="83"/>
      <c r="AN79" s="78">
        <f t="shared" si="72"/>
        <v>0</v>
      </c>
      <c r="AO79" s="83"/>
      <c r="AP79" s="78">
        <f t="shared" si="73"/>
        <v>0</v>
      </c>
      <c r="AQ79" s="78">
        <f t="shared" si="92"/>
        <v>0</v>
      </c>
      <c r="AR79" s="78">
        <f t="shared" si="90"/>
        <v>0</v>
      </c>
      <c r="AS79" s="83"/>
      <c r="AT79" s="78">
        <f t="shared" si="74"/>
        <v>0</v>
      </c>
      <c r="AU79" s="83"/>
      <c r="AV79" s="78">
        <f t="shared" si="75"/>
        <v>0</v>
      </c>
      <c r="AW79" s="77">
        <f t="shared" si="76"/>
        <v>0</v>
      </c>
      <c r="AX79" s="78">
        <f t="shared" si="77"/>
        <v>0</v>
      </c>
      <c r="AY79" s="77">
        <f t="shared" si="78"/>
        <v>0</v>
      </c>
      <c r="AZ79" s="78">
        <f t="shared" si="79"/>
        <v>0</v>
      </c>
      <c r="BA79" s="84"/>
      <c r="BB79" s="85"/>
      <c r="BC79" s="85"/>
      <c r="BD79" s="85"/>
      <c r="BE79" s="78">
        <f t="shared" si="80"/>
        <v>0</v>
      </c>
      <c r="BF79" s="70"/>
      <c r="BG79" s="70"/>
      <c r="BH79" s="70"/>
      <c r="BI79" s="76">
        <f t="shared" si="81"/>
        <v>0</v>
      </c>
      <c r="BJ79" s="76"/>
      <c r="BK79" s="76">
        <f>(O79/18*BJ79)*30%</f>
        <v>0</v>
      </c>
      <c r="BL79" s="76"/>
      <c r="BM79" s="76">
        <f t="shared" si="93"/>
        <v>0</v>
      </c>
      <c r="BN79" s="76"/>
      <c r="BO79" s="76"/>
      <c r="BP79" s="76"/>
      <c r="BQ79" s="101">
        <f t="shared" si="82"/>
        <v>0</v>
      </c>
      <c r="BR79" s="76">
        <f t="shared" si="83"/>
        <v>0</v>
      </c>
      <c r="BS79" s="76">
        <f t="shared" si="84"/>
        <v>4875.277708333334</v>
      </c>
      <c r="BT79" s="76">
        <f t="shared" si="85"/>
        <v>0</v>
      </c>
      <c r="BU79" s="76">
        <f t="shared" si="86"/>
        <v>1039.6987500000002</v>
      </c>
      <c r="BV79" s="76">
        <f t="shared" si="87"/>
        <v>5914.9764583333344</v>
      </c>
      <c r="BW79" s="173">
        <f t="shared" si="88"/>
        <v>70979.717500000013</v>
      </c>
      <c r="BX79" s="135"/>
      <c r="BY79" s="154"/>
    </row>
    <row r="80" spans="1:77" s="1" customFormat="1" ht="14.25" customHeight="1" x14ac:dyDescent="0.3">
      <c r="A80" s="250">
        <v>57</v>
      </c>
      <c r="B80" s="48" t="s">
        <v>90</v>
      </c>
      <c r="C80" s="48" t="s">
        <v>119</v>
      </c>
      <c r="D80" s="43" t="s">
        <v>61</v>
      </c>
      <c r="E80" s="93" t="s">
        <v>91</v>
      </c>
      <c r="F80" s="86">
        <v>86</v>
      </c>
      <c r="G80" s="87">
        <v>43462</v>
      </c>
      <c r="H80" s="87">
        <v>45288</v>
      </c>
      <c r="I80" s="86" t="s">
        <v>278</v>
      </c>
      <c r="J80" s="43" t="s">
        <v>58</v>
      </c>
      <c r="K80" s="43" t="s">
        <v>64</v>
      </c>
      <c r="L80" s="89">
        <v>29</v>
      </c>
      <c r="M80" s="43">
        <v>5.41</v>
      </c>
      <c r="N80" s="75">
        <v>17697</v>
      </c>
      <c r="O80" s="76">
        <f t="shared" si="58"/>
        <v>95740.77</v>
      </c>
      <c r="P80" s="43"/>
      <c r="Q80" s="43">
        <v>1</v>
      </c>
      <c r="R80" s="43"/>
      <c r="S80" s="43"/>
      <c r="T80" s="43">
        <v>1</v>
      </c>
      <c r="U80" s="43"/>
      <c r="V80" s="70">
        <f t="shared" si="59"/>
        <v>0</v>
      </c>
      <c r="W80" s="70">
        <f t="shared" si="60"/>
        <v>2</v>
      </c>
      <c r="X80" s="70">
        <f t="shared" si="61"/>
        <v>0</v>
      </c>
      <c r="Y80" s="76">
        <f t="shared" si="62"/>
        <v>0</v>
      </c>
      <c r="Z80" s="76">
        <f t="shared" si="63"/>
        <v>5318.9316666666673</v>
      </c>
      <c r="AA80" s="76">
        <f t="shared" si="64"/>
        <v>0</v>
      </c>
      <c r="AB80" s="76">
        <f t="shared" si="65"/>
        <v>0</v>
      </c>
      <c r="AC80" s="76">
        <f t="shared" si="66"/>
        <v>5318.9316666666673</v>
      </c>
      <c r="AD80" s="76">
        <f t="shared" si="67"/>
        <v>0</v>
      </c>
      <c r="AE80" s="76">
        <f t="shared" si="68"/>
        <v>10637.863333333335</v>
      </c>
      <c r="AF80" s="76">
        <f t="shared" si="69"/>
        <v>2659.4658333333336</v>
      </c>
      <c r="AG80" s="76">
        <f t="shared" si="89"/>
        <v>1329.7329166666668</v>
      </c>
      <c r="AH80" s="76">
        <f t="shared" si="70"/>
        <v>196.63333333333333</v>
      </c>
      <c r="AI80" s="76">
        <f t="shared" si="71"/>
        <v>14823.695416666669</v>
      </c>
      <c r="AJ80" s="82"/>
      <c r="AK80" s="82"/>
      <c r="AL80" s="82"/>
      <c r="AM80" s="99"/>
      <c r="AN80" s="78">
        <f t="shared" si="72"/>
        <v>0</v>
      </c>
      <c r="AO80" s="99"/>
      <c r="AP80" s="78">
        <f t="shared" si="73"/>
        <v>0</v>
      </c>
      <c r="AQ80" s="78">
        <f t="shared" si="92"/>
        <v>0</v>
      </c>
      <c r="AR80" s="78">
        <f t="shared" si="90"/>
        <v>0</v>
      </c>
      <c r="AS80" s="99"/>
      <c r="AT80" s="78">
        <f t="shared" si="74"/>
        <v>0</v>
      </c>
      <c r="AU80" s="99"/>
      <c r="AV80" s="78">
        <f t="shared" si="75"/>
        <v>0</v>
      </c>
      <c r="AW80" s="77">
        <f t="shared" si="76"/>
        <v>0</v>
      </c>
      <c r="AX80" s="78">
        <f t="shared" si="77"/>
        <v>0</v>
      </c>
      <c r="AY80" s="77">
        <f t="shared" si="78"/>
        <v>0</v>
      </c>
      <c r="AZ80" s="78">
        <f t="shared" si="79"/>
        <v>0</v>
      </c>
      <c r="BA80" s="100"/>
      <c r="BB80" s="177"/>
      <c r="BC80" s="100"/>
      <c r="BD80" s="177"/>
      <c r="BE80" s="78">
        <f t="shared" si="80"/>
        <v>0</v>
      </c>
      <c r="BF80" s="43"/>
      <c r="BG80" s="43"/>
      <c r="BH80" s="43"/>
      <c r="BI80" s="76">
        <f t="shared" si="81"/>
        <v>0</v>
      </c>
      <c r="BJ80" s="76">
        <f>V80+W80+X80</f>
        <v>2</v>
      </c>
      <c r="BK80" s="76">
        <f>(O80/18*BJ80)*1.25*30%</f>
        <v>3989.1987500000005</v>
      </c>
      <c r="BL80" s="101"/>
      <c r="BM80" s="101">
        <f t="shared" si="93"/>
        <v>0</v>
      </c>
      <c r="BN80" s="76">
        <f t="shared" si="36"/>
        <v>2</v>
      </c>
      <c r="BO80" s="76">
        <f>(AE80+AF80)*40%</f>
        <v>5318.9316666666673</v>
      </c>
      <c r="BP80" s="76"/>
      <c r="BQ80" s="101">
        <f t="shared" si="82"/>
        <v>0</v>
      </c>
      <c r="BR80" s="76">
        <f t="shared" si="83"/>
        <v>9308.1304166666669</v>
      </c>
      <c r="BS80" s="76">
        <f t="shared" si="84"/>
        <v>12164.229583333336</v>
      </c>
      <c r="BT80" s="76">
        <f t="shared" si="85"/>
        <v>3989.1987500000005</v>
      </c>
      <c r="BU80" s="76">
        <f t="shared" si="86"/>
        <v>7978.3975000000009</v>
      </c>
      <c r="BV80" s="76">
        <f t="shared" si="87"/>
        <v>24131.825833333336</v>
      </c>
      <c r="BW80" s="173">
        <f t="shared" si="88"/>
        <v>289581.91000000003</v>
      </c>
      <c r="BX80" s="11" t="s">
        <v>266</v>
      </c>
    </row>
    <row r="81" spans="1:77" s="2" customFormat="1" ht="14.25" customHeight="1" x14ac:dyDescent="0.3">
      <c r="A81" s="251">
        <v>58</v>
      </c>
      <c r="B81" s="69" t="s">
        <v>90</v>
      </c>
      <c r="C81" s="69" t="s">
        <v>80</v>
      </c>
      <c r="D81" s="70" t="s">
        <v>61</v>
      </c>
      <c r="E81" s="71" t="s">
        <v>91</v>
      </c>
      <c r="F81" s="86">
        <v>86</v>
      </c>
      <c r="G81" s="87">
        <v>43462</v>
      </c>
      <c r="H81" s="87">
        <v>45288</v>
      </c>
      <c r="I81" s="86" t="s">
        <v>186</v>
      </c>
      <c r="J81" s="43" t="s">
        <v>58</v>
      </c>
      <c r="K81" s="70" t="s">
        <v>64</v>
      </c>
      <c r="L81" s="74">
        <v>29</v>
      </c>
      <c r="M81" s="70">
        <v>5.41</v>
      </c>
      <c r="N81" s="75">
        <v>17697</v>
      </c>
      <c r="O81" s="76">
        <f t="shared" si="58"/>
        <v>95740.77</v>
      </c>
      <c r="P81" s="70"/>
      <c r="Q81" s="70"/>
      <c r="R81" s="70">
        <v>6</v>
      </c>
      <c r="S81" s="70"/>
      <c r="T81" s="70">
        <v>20</v>
      </c>
      <c r="U81" s="70"/>
      <c r="V81" s="70">
        <f t="shared" si="59"/>
        <v>0</v>
      </c>
      <c r="W81" s="70">
        <f t="shared" si="60"/>
        <v>20</v>
      </c>
      <c r="X81" s="70">
        <f t="shared" si="61"/>
        <v>6</v>
      </c>
      <c r="Y81" s="76">
        <f t="shared" si="62"/>
        <v>0</v>
      </c>
      <c r="Z81" s="76">
        <f t="shared" si="63"/>
        <v>0</v>
      </c>
      <c r="AA81" s="76">
        <f t="shared" si="64"/>
        <v>31913.590000000004</v>
      </c>
      <c r="AB81" s="76">
        <f t="shared" si="65"/>
        <v>0</v>
      </c>
      <c r="AC81" s="76">
        <f t="shared" si="66"/>
        <v>106378.63333333335</v>
      </c>
      <c r="AD81" s="76">
        <f t="shared" si="67"/>
        <v>0</v>
      </c>
      <c r="AE81" s="76">
        <f t="shared" si="68"/>
        <v>138292.22333333336</v>
      </c>
      <c r="AF81" s="76">
        <f t="shared" si="69"/>
        <v>34573.055833333339</v>
      </c>
      <c r="AG81" s="76">
        <f t="shared" si="89"/>
        <v>17286.52791666667</v>
      </c>
      <c r="AH81" s="76">
        <f t="shared" si="70"/>
        <v>3932.6666666666665</v>
      </c>
      <c r="AI81" s="76">
        <f t="shared" si="71"/>
        <v>194084.47375000003</v>
      </c>
      <c r="AJ81" s="82"/>
      <c r="AK81" s="82"/>
      <c r="AL81" s="82"/>
      <c r="AM81" s="83"/>
      <c r="AN81" s="78">
        <f t="shared" si="72"/>
        <v>0</v>
      </c>
      <c r="AO81" s="83"/>
      <c r="AP81" s="78">
        <f t="shared" si="73"/>
        <v>0</v>
      </c>
      <c r="AQ81" s="78">
        <f t="shared" si="92"/>
        <v>0</v>
      </c>
      <c r="AR81" s="78">
        <f t="shared" si="90"/>
        <v>0</v>
      </c>
      <c r="AS81" s="83"/>
      <c r="AT81" s="78">
        <f t="shared" si="74"/>
        <v>0</v>
      </c>
      <c r="AU81" s="83">
        <v>20</v>
      </c>
      <c r="AV81" s="78">
        <f t="shared" si="75"/>
        <v>7865.333333333333</v>
      </c>
      <c r="AW81" s="77">
        <f t="shared" si="76"/>
        <v>20</v>
      </c>
      <c r="AX81" s="78">
        <f t="shared" si="77"/>
        <v>7865.333333333333</v>
      </c>
      <c r="AY81" s="77">
        <f t="shared" si="78"/>
        <v>20</v>
      </c>
      <c r="AZ81" s="78">
        <f t="shared" si="79"/>
        <v>7865.333333333333</v>
      </c>
      <c r="BA81" s="84" t="s">
        <v>193</v>
      </c>
      <c r="BB81" s="85"/>
      <c r="BC81" s="84">
        <v>1</v>
      </c>
      <c r="BD81" s="85"/>
      <c r="BE81" s="78">
        <f t="shared" si="80"/>
        <v>10618.199999999999</v>
      </c>
      <c r="BF81" s="70"/>
      <c r="BG81" s="70"/>
      <c r="BH81" s="70"/>
      <c r="BI81" s="76">
        <f t="shared" si="81"/>
        <v>0</v>
      </c>
      <c r="BJ81" s="76">
        <f>V81+W81+X81</f>
        <v>26</v>
      </c>
      <c r="BK81" s="76">
        <f>(O81/18*BJ81)*1.25*30%</f>
        <v>51859.583750000013</v>
      </c>
      <c r="BL81" s="76"/>
      <c r="BM81" s="76">
        <f t="shared" si="93"/>
        <v>0</v>
      </c>
      <c r="BN81" s="76">
        <f t="shared" si="36"/>
        <v>26</v>
      </c>
      <c r="BO81" s="76">
        <f>(AE81+AF81)*40%</f>
        <v>69146.111666666679</v>
      </c>
      <c r="BP81" s="76"/>
      <c r="BQ81" s="101">
        <f t="shared" si="82"/>
        <v>0</v>
      </c>
      <c r="BR81" s="76">
        <f t="shared" si="83"/>
        <v>139489.22875000001</v>
      </c>
      <c r="BS81" s="76">
        <f t="shared" si="84"/>
        <v>159511.41791666669</v>
      </c>
      <c r="BT81" s="76">
        <f t="shared" si="85"/>
        <v>70343.117083333345</v>
      </c>
      <c r="BU81" s="76">
        <f t="shared" si="86"/>
        <v>103719.16750000001</v>
      </c>
      <c r="BV81" s="76">
        <f t="shared" si="87"/>
        <v>333573.70250000001</v>
      </c>
      <c r="BW81" s="173">
        <f t="shared" si="88"/>
        <v>4002884.43</v>
      </c>
      <c r="BX81" s="11" t="s">
        <v>266</v>
      </c>
    </row>
    <row r="82" spans="1:77" s="3" customFormat="1" ht="14.25" customHeight="1" x14ac:dyDescent="0.3">
      <c r="A82" s="250">
        <v>59</v>
      </c>
      <c r="B82" s="69" t="s">
        <v>90</v>
      </c>
      <c r="C82" s="69" t="s">
        <v>324</v>
      </c>
      <c r="D82" s="70" t="s">
        <v>61</v>
      </c>
      <c r="E82" s="71" t="s">
        <v>91</v>
      </c>
      <c r="F82" s="86">
        <v>86</v>
      </c>
      <c r="G82" s="87">
        <v>43462</v>
      </c>
      <c r="H82" s="87">
        <v>45288</v>
      </c>
      <c r="I82" s="86" t="s">
        <v>186</v>
      </c>
      <c r="J82" s="43" t="s">
        <v>58</v>
      </c>
      <c r="K82" s="70" t="s">
        <v>64</v>
      </c>
      <c r="L82" s="74">
        <v>29</v>
      </c>
      <c r="M82" s="70">
        <v>5.41</v>
      </c>
      <c r="N82" s="75">
        <v>17697</v>
      </c>
      <c r="O82" s="76">
        <f t="shared" si="58"/>
        <v>95740.77</v>
      </c>
      <c r="P82" s="43">
        <v>0</v>
      </c>
      <c r="Q82" s="70"/>
      <c r="R82" s="70"/>
      <c r="S82" s="70">
        <v>0</v>
      </c>
      <c r="T82" s="70">
        <v>2</v>
      </c>
      <c r="U82" s="70"/>
      <c r="V82" s="70">
        <f t="shared" si="59"/>
        <v>0</v>
      </c>
      <c r="W82" s="70">
        <f t="shared" si="60"/>
        <v>2</v>
      </c>
      <c r="X82" s="70">
        <f t="shared" si="61"/>
        <v>0</v>
      </c>
      <c r="Y82" s="76">
        <f t="shared" si="62"/>
        <v>0</v>
      </c>
      <c r="Z82" s="76">
        <f t="shared" si="63"/>
        <v>0</v>
      </c>
      <c r="AA82" s="76">
        <f t="shared" si="64"/>
        <v>0</v>
      </c>
      <c r="AB82" s="76">
        <f t="shared" si="65"/>
        <v>0</v>
      </c>
      <c r="AC82" s="76">
        <f t="shared" si="66"/>
        <v>10637.863333333335</v>
      </c>
      <c r="AD82" s="76">
        <f t="shared" si="67"/>
        <v>0</v>
      </c>
      <c r="AE82" s="76">
        <f t="shared" si="68"/>
        <v>10637.863333333335</v>
      </c>
      <c r="AF82" s="76">
        <f t="shared" si="69"/>
        <v>2659.4658333333336</v>
      </c>
      <c r="AG82" s="76">
        <f t="shared" si="89"/>
        <v>1329.7329166666668</v>
      </c>
      <c r="AH82" s="76">
        <f t="shared" si="70"/>
        <v>393.26666666666665</v>
      </c>
      <c r="AI82" s="76">
        <f t="shared" si="71"/>
        <v>15020.328750000001</v>
      </c>
      <c r="AJ82" s="84"/>
      <c r="AK82" s="84"/>
      <c r="AL82" s="84"/>
      <c r="AM82" s="83"/>
      <c r="AN82" s="78">
        <f t="shared" si="72"/>
        <v>0</v>
      </c>
      <c r="AO82" s="83"/>
      <c r="AP82" s="78">
        <f t="shared" si="73"/>
        <v>0</v>
      </c>
      <c r="AQ82" s="78">
        <f t="shared" si="92"/>
        <v>0</v>
      </c>
      <c r="AR82" s="78">
        <f t="shared" si="90"/>
        <v>0</v>
      </c>
      <c r="AS82" s="83"/>
      <c r="AT82" s="78">
        <f t="shared" si="74"/>
        <v>0</v>
      </c>
      <c r="AU82" s="83"/>
      <c r="AV82" s="78">
        <f t="shared" si="75"/>
        <v>0</v>
      </c>
      <c r="AW82" s="77">
        <f t="shared" si="76"/>
        <v>0</v>
      </c>
      <c r="AX82" s="78">
        <f t="shared" si="77"/>
        <v>0</v>
      </c>
      <c r="AY82" s="77">
        <f t="shared" si="78"/>
        <v>0</v>
      </c>
      <c r="AZ82" s="78">
        <f t="shared" si="79"/>
        <v>0</v>
      </c>
      <c r="BA82" s="84"/>
      <c r="BB82" s="85"/>
      <c r="BC82" s="84"/>
      <c r="BD82" s="85"/>
      <c r="BE82" s="78">
        <f t="shared" si="80"/>
        <v>0</v>
      </c>
      <c r="BF82" s="70"/>
      <c r="BG82" s="70"/>
      <c r="BH82" s="70"/>
      <c r="BI82" s="76">
        <f t="shared" si="81"/>
        <v>0</v>
      </c>
      <c r="BJ82" s="76"/>
      <c r="BK82" s="76">
        <f>(O82/18*BJ82)*30%</f>
        <v>0</v>
      </c>
      <c r="BL82" s="76"/>
      <c r="BM82" s="76">
        <f t="shared" si="93"/>
        <v>0</v>
      </c>
      <c r="BN82" s="76">
        <f t="shared" si="36"/>
        <v>2</v>
      </c>
      <c r="BO82" s="76">
        <f>(AE82+AF82)*40%</f>
        <v>5318.9316666666673</v>
      </c>
      <c r="BP82" s="76"/>
      <c r="BQ82" s="101">
        <f t="shared" si="82"/>
        <v>0</v>
      </c>
      <c r="BR82" s="76">
        <f t="shared" si="83"/>
        <v>5318.9316666666673</v>
      </c>
      <c r="BS82" s="76">
        <f t="shared" si="84"/>
        <v>12360.862916666669</v>
      </c>
      <c r="BT82" s="76">
        <f t="shared" si="85"/>
        <v>0</v>
      </c>
      <c r="BU82" s="76">
        <f t="shared" si="86"/>
        <v>7978.3975000000009</v>
      </c>
      <c r="BV82" s="76">
        <f t="shared" si="87"/>
        <v>20339.260416666668</v>
      </c>
      <c r="BW82" s="173">
        <f t="shared" si="88"/>
        <v>244071.125</v>
      </c>
      <c r="BX82" s="3" t="s">
        <v>344</v>
      </c>
    </row>
    <row r="83" spans="1:77" s="2" customFormat="1" ht="14.25" customHeight="1" x14ac:dyDescent="0.3">
      <c r="A83" s="251">
        <v>60</v>
      </c>
      <c r="B83" s="69" t="s">
        <v>90</v>
      </c>
      <c r="C83" s="69" t="s">
        <v>404</v>
      </c>
      <c r="D83" s="70" t="s">
        <v>61</v>
      </c>
      <c r="E83" s="71" t="s">
        <v>91</v>
      </c>
      <c r="F83" s="86">
        <v>86</v>
      </c>
      <c r="G83" s="87">
        <v>43462</v>
      </c>
      <c r="H83" s="87">
        <v>45288</v>
      </c>
      <c r="I83" s="86" t="s">
        <v>186</v>
      </c>
      <c r="J83" s="43" t="s">
        <v>58</v>
      </c>
      <c r="K83" s="70" t="s">
        <v>64</v>
      </c>
      <c r="L83" s="74">
        <v>29</v>
      </c>
      <c r="M83" s="70">
        <v>5.41</v>
      </c>
      <c r="N83" s="75">
        <v>17697</v>
      </c>
      <c r="O83" s="76">
        <f t="shared" si="58"/>
        <v>95740.77</v>
      </c>
      <c r="P83" s="43">
        <v>0</v>
      </c>
      <c r="Q83" s="70"/>
      <c r="R83" s="70"/>
      <c r="S83" s="70">
        <v>0</v>
      </c>
      <c r="T83" s="70">
        <v>1</v>
      </c>
      <c r="U83" s="70"/>
      <c r="V83" s="70">
        <f t="shared" si="59"/>
        <v>0</v>
      </c>
      <c r="W83" s="70">
        <f t="shared" si="60"/>
        <v>1</v>
      </c>
      <c r="X83" s="70">
        <f t="shared" si="61"/>
        <v>0</v>
      </c>
      <c r="Y83" s="76">
        <f t="shared" si="62"/>
        <v>0</v>
      </c>
      <c r="Z83" s="76">
        <f t="shared" si="63"/>
        <v>0</v>
      </c>
      <c r="AA83" s="76">
        <f t="shared" si="64"/>
        <v>0</v>
      </c>
      <c r="AB83" s="76">
        <f t="shared" si="65"/>
        <v>0</v>
      </c>
      <c r="AC83" s="76">
        <f t="shared" si="66"/>
        <v>5318.9316666666673</v>
      </c>
      <c r="AD83" s="76">
        <f t="shared" si="67"/>
        <v>0</v>
      </c>
      <c r="AE83" s="76">
        <f t="shared" si="68"/>
        <v>5318.9316666666673</v>
      </c>
      <c r="AF83" s="76">
        <f t="shared" si="69"/>
        <v>1329.7329166666668</v>
      </c>
      <c r="AG83" s="76">
        <f t="shared" si="89"/>
        <v>664.86645833333341</v>
      </c>
      <c r="AH83" s="76">
        <f t="shared" si="70"/>
        <v>196.63333333333333</v>
      </c>
      <c r="AI83" s="76">
        <f t="shared" si="71"/>
        <v>7510.1643750000003</v>
      </c>
      <c r="AJ83" s="84"/>
      <c r="AK83" s="84"/>
      <c r="AL83" s="84"/>
      <c r="AM83" s="83"/>
      <c r="AN83" s="78">
        <f t="shared" si="72"/>
        <v>0</v>
      </c>
      <c r="AO83" s="83"/>
      <c r="AP83" s="78">
        <f t="shared" si="73"/>
        <v>0</v>
      </c>
      <c r="AQ83" s="78">
        <f t="shared" si="92"/>
        <v>0</v>
      </c>
      <c r="AR83" s="78">
        <f t="shared" si="90"/>
        <v>0</v>
      </c>
      <c r="AS83" s="83"/>
      <c r="AT83" s="78">
        <f t="shared" si="74"/>
        <v>0</v>
      </c>
      <c r="AU83" s="83"/>
      <c r="AV83" s="78">
        <f t="shared" si="75"/>
        <v>0</v>
      </c>
      <c r="AW83" s="77">
        <f t="shared" si="76"/>
        <v>0</v>
      </c>
      <c r="AX83" s="78">
        <f t="shared" si="77"/>
        <v>0</v>
      </c>
      <c r="AY83" s="77">
        <f t="shared" si="78"/>
        <v>0</v>
      </c>
      <c r="AZ83" s="78">
        <f t="shared" si="79"/>
        <v>0</v>
      </c>
      <c r="BA83" s="84"/>
      <c r="BB83" s="85"/>
      <c r="BC83" s="84"/>
      <c r="BD83" s="85"/>
      <c r="BE83" s="78">
        <f t="shared" si="80"/>
        <v>0</v>
      </c>
      <c r="BF83" s="70"/>
      <c r="BG83" s="70"/>
      <c r="BH83" s="70"/>
      <c r="BI83" s="76">
        <f t="shared" si="81"/>
        <v>0</v>
      </c>
      <c r="BJ83" s="76"/>
      <c r="BK83" s="76">
        <f>(O83/18*BJ83)*30%</f>
        <v>0</v>
      </c>
      <c r="BL83" s="76"/>
      <c r="BM83" s="76">
        <f t="shared" si="93"/>
        <v>0</v>
      </c>
      <c r="BN83" s="76">
        <f t="shared" si="36"/>
        <v>1</v>
      </c>
      <c r="BO83" s="76">
        <f>(AE83+AF83)*40%</f>
        <v>2659.4658333333336</v>
      </c>
      <c r="BP83" s="76"/>
      <c r="BQ83" s="101">
        <f t="shared" si="82"/>
        <v>0</v>
      </c>
      <c r="BR83" s="76">
        <f t="shared" si="83"/>
        <v>2659.4658333333336</v>
      </c>
      <c r="BS83" s="76">
        <f t="shared" si="84"/>
        <v>6180.4314583333344</v>
      </c>
      <c r="BT83" s="76">
        <f t="shared" si="85"/>
        <v>0</v>
      </c>
      <c r="BU83" s="76">
        <f t="shared" si="86"/>
        <v>3989.1987500000005</v>
      </c>
      <c r="BV83" s="76">
        <f t="shared" si="87"/>
        <v>10169.630208333334</v>
      </c>
      <c r="BW83" s="173">
        <f t="shared" si="88"/>
        <v>122035.5625</v>
      </c>
      <c r="BX83" s="3" t="s">
        <v>344</v>
      </c>
    </row>
    <row r="84" spans="1:77" s="2" customFormat="1" ht="14.25" customHeight="1" x14ac:dyDescent="0.3">
      <c r="A84" s="250">
        <v>61</v>
      </c>
      <c r="B84" s="69" t="s">
        <v>90</v>
      </c>
      <c r="C84" s="69" t="s">
        <v>405</v>
      </c>
      <c r="D84" s="70" t="s">
        <v>61</v>
      </c>
      <c r="E84" s="71" t="s">
        <v>91</v>
      </c>
      <c r="F84" s="86">
        <v>86</v>
      </c>
      <c r="G84" s="87">
        <v>43462</v>
      </c>
      <c r="H84" s="87">
        <v>45288</v>
      </c>
      <c r="I84" s="86" t="s">
        <v>186</v>
      </c>
      <c r="J84" s="43" t="s">
        <v>58</v>
      </c>
      <c r="K84" s="70" t="s">
        <v>64</v>
      </c>
      <c r="L84" s="74">
        <v>29</v>
      </c>
      <c r="M84" s="70">
        <v>5.41</v>
      </c>
      <c r="N84" s="75">
        <v>17697</v>
      </c>
      <c r="O84" s="76">
        <f t="shared" si="58"/>
        <v>95740.77</v>
      </c>
      <c r="P84" s="43">
        <v>0</v>
      </c>
      <c r="Q84" s="70"/>
      <c r="R84" s="70"/>
      <c r="S84" s="70">
        <v>0</v>
      </c>
      <c r="T84" s="70">
        <v>1</v>
      </c>
      <c r="U84" s="70"/>
      <c r="V84" s="70">
        <f t="shared" si="59"/>
        <v>0</v>
      </c>
      <c r="W84" s="70">
        <f t="shared" si="60"/>
        <v>1</v>
      </c>
      <c r="X84" s="70">
        <f t="shared" si="61"/>
        <v>0</v>
      </c>
      <c r="Y84" s="76">
        <f t="shared" si="62"/>
        <v>0</v>
      </c>
      <c r="Z84" s="76">
        <f t="shared" si="63"/>
        <v>0</v>
      </c>
      <c r="AA84" s="76">
        <f t="shared" si="64"/>
        <v>0</v>
      </c>
      <c r="AB84" s="76">
        <f t="shared" si="65"/>
        <v>0</v>
      </c>
      <c r="AC84" s="76">
        <f t="shared" si="66"/>
        <v>5318.9316666666673</v>
      </c>
      <c r="AD84" s="76">
        <f t="shared" si="67"/>
        <v>0</v>
      </c>
      <c r="AE84" s="76">
        <f t="shared" si="68"/>
        <v>5318.9316666666673</v>
      </c>
      <c r="AF84" s="76">
        <f t="shared" si="69"/>
        <v>1329.7329166666668</v>
      </c>
      <c r="AG84" s="76">
        <f t="shared" si="89"/>
        <v>664.86645833333341</v>
      </c>
      <c r="AH84" s="76">
        <f t="shared" si="70"/>
        <v>196.63333333333333</v>
      </c>
      <c r="AI84" s="76">
        <f t="shared" si="71"/>
        <v>7510.1643750000003</v>
      </c>
      <c r="AJ84" s="84"/>
      <c r="AK84" s="84"/>
      <c r="AL84" s="84"/>
      <c r="AM84" s="83"/>
      <c r="AN84" s="78">
        <f t="shared" si="72"/>
        <v>0</v>
      </c>
      <c r="AO84" s="83"/>
      <c r="AP84" s="78">
        <f t="shared" si="73"/>
        <v>0</v>
      </c>
      <c r="AQ84" s="78">
        <f t="shared" si="92"/>
        <v>0</v>
      </c>
      <c r="AR84" s="78">
        <f t="shared" si="90"/>
        <v>0</v>
      </c>
      <c r="AS84" s="83"/>
      <c r="AT84" s="78">
        <f t="shared" si="74"/>
        <v>0</v>
      </c>
      <c r="AU84" s="83"/>
      <c r="AV84" s="78">
        <f t="shared" si="75"/>
        <v>0</v>
      </c>
      <c r="AW84" s="77">
        <f t="shared" si="76"/>
        <v>0</v>
      </c>
      <c r="AX84" s="78">
        <f t="shared" si="77"/>
        <v>0</v>
      </c>
      <c r="AY84" s="77">
        <f t="shared" si="78"/>
        <v>0</v>
      </c>
      <c r="AZ84" s="78">
        <f t="shared" si="79"/>
        <v>0</v>
      </c>
      <c r="BA84" s="84"/>
      <c r="BB84" s="85"/>
      <c r="BC84" s="84"/>
      <c r="BD84" s="85"/>
      <c r="BE84" s="78">
        <f t="shared" si="80"/>
        <v>0</v>
      </c>
      <c r="BF84" s="70"/>
      <c r="BG84" s="70"/>
      <c r="BH84" s="70"/>
      <c r="BI84" s="76">
        <f t="shared" si="81"/>
        <v>0</v>
      </c>
      <c r="BJ84" s="76"/>
      <c r="BK84" s="76">
        <f>(O84/18*BJ84)*30%</f>
        <v>0</v>
      </c>
      <c r="BL84" s="76"/>
      <c r="BM84" s="76">
        <f t="shared" si="93"/>
        <v>0</v>
      </c>
      <c r="BN84" s="76">
        <f t="shared" si="36"/>
        <v>1</v>
      </c>
      <c r="BO84" s="76">
        <f>(AE84+AF84)*40%</f>
        <v>2659.4658333333336</v>
      </c>
      <c r="BP84" s="76"/>
      <c r="BQ84" s="101">
        <f t="shared" si="82"/>
        <v>0</v>
      </c>
      <c r="BR84" s="76">
        <f t="shared" si="83"/>
        <v>2659.4658333333336</v>
      </c>
      <c r="BS84" s="76">
        <f t="shared" si="84"/>
        <v>6180.4314583333344</v>
      </c>
      <c r="BT84" s="76">
        <f t="shared" si="85"/>
        <v>0</v>
      </c>
      <c r="BU84" s="76">
        <f t="shared" si="86"/>
        <v>3989.1987500000005</v>
      </c>
      <c r="BV84" s="76">
        <f t="shared" si="87"/>
        <v>10169.630208333334</v>
      </c>
      <c r="BW84" s="173">
        <f t="shared" si="88"/>
        <v>122035.5625</v>
      </c>
      <c r="BX84" s="3" t="s">
        <v>344</v>
      </c>
    </row>
    <row r="85" spans="1:77" s="2" customFormat="1" ht="14.25" customHeight="1" x14ac:dyDescent="0.3">
      <c r="A85" s="251">
        <v>62</v>
      </c>
      <c r="B85" s="69" t="s">
        <v>92</v>
      </c>
      <c r="C85" s="69" t="s">
        <v>93</v>
      </c>
      <c r="D85" s="70" t="s">
        <v>61</v>
      </c>
      <c r="E85" s="71" t="s">
        <v>94</v>
      </c>
      <c r="F85" s="86">
        <v>66</v>
      </c>
      <c r="G85" s="87">
        <v>42971</v>
      </c>
      <c r="H85" s="87">
        <v>44797</v>
      </c>
      <c r="I85" s="86" t="s">
        <v>187</v>
      </c>
      <c r="J85" s="70" t="s">
        <v>71</v>
      </c>
      <c r="K85" s="70" t="s">
        <v>72</v>
      </c>
      <c r="L85" s="74">
        <v>20.11</v>
      </c>
      <c r="M85" s="70">
        <v>5.12</v>
      </c>
      <c r="N85" s="75">
        <v>17697</v>
      </c>
      <c r="O85" s="76">
        <f t="shared" si="58"/>
        <v>90608.639999999999</v>
      </c>
      <c r="P85" s="70">
        <v>8</v>
      </c>
      <c r="Q85" s="70"/>
      <c r="R85" s="70"/>
      <c r="S85" s="70">
        <v>10</v>
      </c>
      <c r="T85" s="70"/>
      <c r="U85" s="70"/>
      <c r="V85" s="70">
        <f t="shared" si="59"/>
        <v>18</v>
      </c>
      <c r="W85" s="70">
        <f t="shared" si="60"/>
        <v>0</v>
      </c>
      <c r="X85" s="70">
        <f t="shared" si="61"/>
        <v>0</v>
      </c>
      <c r="Y85" s="76">
        <f t="shared" si="62"/>
        <v>40270.506666666668</v>
      </c>
      <c r="Z85" s="76">
        <f t="shared" si="63"/>
        <v>0</v>
      </c>
      <c r="AA85" s="76">
        <f t="shared" si="64"/>
        <v>0</v>
      </c>
      <c r="AB85" s="76">
        <f t="shared" si="65"/>
        <v>50338.133333333331</v>
      </c>
      <c r="AC85" s="76">
        <f t="shared" si="66"/>
        <v>0</v>
      </c>
      <c r="AD85" s="76">
        <f t="shared" si="67"/>
        <v>0</v>
      </c>
      <c r="AE85" s="76">
        <f t="shared" si="68"/>
        <v>90608.639999999999</v>
      </c>
      <c r="AF85" s="76">
        <f t="shared" si="69"/>
        <v>22652.16</v>
      </c>
      <c r="AG85" s="76">
        <f t="shared" si="89"/>
        <v>11326.080000000002</v>
      </c>
      <c r="AH85" s="76">
        <f t="shared" si="70"/>
        <v>1966.3333333333333</v>
      </c>
      <c r="AI85" s="76">
        <f t="shared" si="71"/>
        <v>126553.21333333333</v>
      </c>
      <c r="AJ85" s="82"/>
      <c r="AK85" s="82"/>
      <c r="AL85" s="82"/>
      <c r="AM85" s="83"/>
      <c r="AN85" s="78">
        <f t="shared" si="72"/>
        <v>0</v>
      </c>
      <c r="AO85" s="83"/>
      <c r="AP85" s="78">
        <f t="shared" si="73"/>
        <v>0</v>
      </c>
      <c r="AQ85" s="78">
        <f t="shared" si="92"/>
        <v>0</v>
      </c>
      <c r="AR85" s="78">
        <f t="shared" si="90"/>
        <v>0</v>
      </c>
      <c r="AS85" s="83"/>
      <c r="AT85" s="78">
        <f t="shared" si="74"/>
        <v>0</v>
      </c>
      <c r="AU85" s="83"/>
      <c r="AV85" s="78">
        <f t="shared" si="75"/>
        <v>0</v>
      </c>
      <c r="AW85" s="77">
        <f t="shared" si="76"/>
        <v>0</v>
      </c>
      <c r="AX85" s="78">
        <f t="shared" si="77"/>
        <v>0</v>
      </c>
      <c r="AY85" s="77">
        <f t="shared" si="78"/>
        <v>0</v>
      </c>
      <c r="AZ85" s="78">
        <f t="shared" si="79"/>
        <v>0</v>
      </c>
      <c r="BA85" s="84"/>
      <c r="BB85" s="85"/>
      <c r="BC85" s="84"/>
      <c r="BD85" s="85"/>
      <c r="BE85" s="78">
        <f t="shared" si="80"/>
        <v>0</v>
      </c>
      <c r="BF85" s="70"/>
      <c r="BG85" s="70"/>
      <c r="BH85" s="70"/>
      <c r="BI85" s="76">
        <f t="shared" si="81"/>
        <v>0</v>
      </c>
      <c r="BJ85" s="76">
        <f>V85+W85+X85</f>
        <v>18</v>
      </c>
      <c r="BK85" s="76">
        <f>(O85/18*BJ85)*1.25*30%</f>
        <v>33978.239999999998</v>
      </c>
      <c r="BL85" s="76"/>
      <c r="BM85" s="76">
        <f t="shared" si="93"/>
        <v>0</v>
      </c>
      <c r="BN85" s="76"/>
      <c r="BO85" s="76"/>
      <c r="BP85" s="76">
        <v>4</v>
      </c>
      <c r="BQ85" s="101">
        <f t="shared" si="82"/>
        <v>1573.1111111111111</v>
      </c>
      <c r="BR85" s="76">
        <f t="shared" si="83"/>
        <v>35551.351111111107</v>
      </c>
      <c r="BS85" s="76">
        <f t="shared" si="84"/>
        <v>105474.16444444444</v>
      </c>
      <c r="BT85" s="76">
        <f t="shared" si="85"/>
        <v>33978.239999999998</v>
      </c>
      <c r="BU85" s="76">
        <f t="shared" si="86"/>
        <v>22652.16</v>
      </c>
      <c r="BV85" s="76">
        <f t="shared" si="87"/>
        <v>162104.56444444443</v>
      </c>
      <c r="BW85" s="173">
        <f t="shared" si="88"/>
        <v>1945254.7733333332</v>
      </c>
    </row>
    <row r="86" spans="1:77" s="2" customFormat="1" ht="14.25" customHeight="1" x14ac:dyDescent="0.3">
      <c r="A86" s="250">
        <v>63</v>
      </c>
      <c r="B86" s="69" t="s">
        <v>92</v>
      </c>
      <c r="C86" s="69" t="s">
        <v>93</v>
      </c>
      <c r="D86" s="70" t="s">
        <v>61</v>
      </c>
      <c r="E86" s="71" t="s">
        <v>94</v>
      </c>
      <c r="F86" s="86">
        <v>66</v>
      </c>
      <c r="G86" s="87">
        <v>42971</v>
      </c>
      <c r="H86" s="87">
        <v>44797</v>
      </c>
      <c r="I86" s="86" t="s">
        <v>187</v>
      </c>
      <c r="J86" s="70" t="s">
        <v>71</v>
      </c>
      <c r="K86" s="70" t="s">
        <v>72</v>
      </c>
      <c r="L86" s="74">
        <v>20.11</v>
      </c>
      <c r="M86" s="70">
        <v>5.12</v>
      </c>
      <c r="N86" s="75">
        <v>17697</v>
      </c>
      <c r="O86" s="76">
        <f t="shared" si="58"/>
        <v>90608.639999999999</v>
      </c>
      <c r="P86" s="70">
        <v>4</v>
      </c>
      <c r="Q86" s="70"/>
      <c r="R86" s="70"/>
      <c r="S86" s="70"/>
      <c r="T86" s="70"/>
      <c r="U86" s="70"/>
      <c r="V86" s="70">
        <f t="shared" si="59"/>
        <v>4</v>
      </c>
      <c r="W86" s="70">
        <f t="shared" si="60"/>
        <v>0</v>
      </c>
      <c r="X86" s="70">
        <f t="shared" si="61"/>
        <v>0</v>
      </c>
      <c r="Y86" s="76">
        <f t="shared" si="62"/>
        <v>20135.253333333334</v>
      </c>
      <c r="Z86" s="76">
        <f t="shared" si="63"/>
        <v>0</v>
      </c>
      <c r="AA86" s="76">
        <f t="shared" si="64"/>
        <v>0</v>
      </c>
      <c r="AB86" s="76">
        <f t="shared" si="65"/>
        <v>0</v>
      </c>
      <c r="AC86" s="76">
        <f t="shared" si="66"/>
        <v>0</v>
      </c>
      <c r="AD86" s="76">
        <f t="shared" si="67"/>
        <v>0</v>
      </c>
      <c r="AE86" s="76">
        <f t="shared" si="68"/>
        <v>20135.253333333334</v>
      </c>
      <c r="AF86" s="76">
        <f t="shared" si="69"/>
        <v>5033.8133333333335</v>
      </c>
      <c r="AG86" s="76">
        <f t="shared" si="89"/>
        <v>2516.9066666666668</v>
      </c>
      <c r="AH86" s="76">
        <f t="shared" si="70"/>
        <v>0</v>
      </c>
      <c r="AI86" s="76">
        <f t="shared" si="71"/>
        <v>27685.973333333335</v>
      </c>
      <c r="AJ86" s="82"/>
      <c r="AK86" s="82"/>
      <c r="AL86" s="82"/>
      <c r="AM86" s="83"/>
      <c r="AN86" s="78">
        <f t="shared" si="72"/>
        <v>0</v>
      </c>
      <c r="AO86" s="83"/>
      <c r="AP86" s="78">
        <f t="shared" si="73"/>
        <v>0</v>
      </c>
      <c r="AQ86" s="78">
        <f t="shared" si="92"/>
        <v>0</v>
      </c>
      <c r="AR86" s="78">
        <f t="shared" si="90"/>
        <v>0</v>
      </c>
      <c r="AS86" s="83"/>
      <c r="AT86" s="78">
        <f t="shared" si="74"/>
        <v>0</v>
      </c>
      <c r="AU86" s="83"/>
      <c r="AV86" s="78">
        <f t="shared" si="75"/>
        <v>0</v>
      </c>
      <c r="AW86" s="77">
        <f t="shared" si="76"/>
        <v>0</v>
      </c>
      <c r="AX86" s="78">
        <f t="shared" si="77"/>
        <v>0</v>
      </c>
      <c r="AY86" s="77">
        <f t="shared" si="78"/>
        <v>0</v>
      </c>
      <c r="AZ86" s="78">
        <f t="shared" si="79"/>
        <v>0</v>
      </c>
      <c r="BA86" s="84"/>
      <c r="BB86" s="85"/>
      <c r="BC86" s="84"/>
      <c r="BD86" s="85"/>
      <c r="BE86" s="78">
        <f t="shared" si="80"/>
        <v>0</v>
      </c>
      <c r="BF86" s="70"/>
      <c r="BG86" s="70"/>
      <c r="BH86" s="70"/>
      <c r="BI86" s="76">
        <f t="shared" si="81"/>
        <v>0</v>
      </c>
      <c r="BJ86" s="76">
        <f>V86+W86+X86</f>
        <v>4</v>
      </c>
      <c r="BK86" s="76">
        <f>(O86/18*BJ86)*1.25*30%</f>
        <v>7550.7199999999993</v>
      </c>
      <c r="BL86" s="76"/>
      <c r="BM86" s="76">
        <f t="shared" si="93"/>
        <v>0</v>
      </c>
      <c r="BN86" s="76"/>
      <c r="BO86" s="76"/>
      <c r="BP86" s="76"/>
      <c r="BQ86" s="101">
        <f t="shared" si="82"/>
        <v>0</v>
      </c>
      <c r="BR86" s="76">
        <f t="shared" si="83"/>
        <v>7550.7199999999993</v>
      </c>
      <c r="BS86" s="76">
        <f t="shared" si="84"/>
        <v>22652.16</v>
      </c>
      <c r="BT86" s="76">
        <f t="shared" si="85"/>
        <v>7550.7199999999993</v>
      </c>
      <c r="BU86" s="76">
        <f t="shared" si="86"/>
        <v>5033.8133333333335</v>
      </c>
      <c r="BV86" s="76">
        <f t="shared" si="87"/>
        <v>35236.693333333336</v>
      </c>
      <c r="BW86" s="173">
        <f t="shared" si="88"/>
        <v>422840.32000000007</v>
      </c>
    </row>
    <row r="87" spans="1:77" s="3" customFormat="1" ht="14.25" customHeight="1" x14ac:dyDescent="0.3">
      <c r="A87" s="251">
        <v>64</v>
      </c>
      <c r="B87" s="69" t="s">
        <v>92</v>
      </c>
      <c r="C87" s="69" t="s">
        <v>325</v>
      </c>
      <c r="D87" s="70" t="s">
        <v>61</v>
      </c>
      <c r="E87" s="71" t="s">
        <v>94</v>
      </c>
      <c r="F87" s="86">
        <v>66</v>
      </c>
      <c r="G87" s="87">
        <v>42971</v>
      </c>
      <c r="H87" s="87">
        <v>44797</v>
      </c>
      <c r="I87" s="86" t="s">
        <v>187</v>
      </c>
      <c r="J87" s="70" t="s">
        <v>71</v>
      </c>
      <c r="K87" s="70" t="s">
        <v>72</v>
      </c>
      <c r="L87" s="74">
        <v>20.11</v>
      </c>
      <c r="M87" s="70">
        <v>5.12</v>
      </c>
      <c r="N87" s="75">
        <v>17697</v>
      </c>
      <c r="O87" s="76">
        <f t="shared" si="58"/>
        <v>90608.639999999999</v>
      </c>
      <c r="P87" s="43">
        <v>0</v>
      </c>
      <c r="Q87" s="70"/>
      <c r="R87" s="70"/>
      <c r="S87" s="70">
        <v>2</v>
      </c>
      <c r="T87" s="70"/>
      <c r="U87" s="70"/>
      <c r="V87" s="70">
        <f t="shared" si="59"/>
        <v>2</v>
      </c>
      <c r="W87" s="70">
        <f t="shared" si="60"/>
        <v>0</v>
      </c>
      <c r="X87" s="70">
        <f t="shared" si="61"/>
        <v>0</v>
      </c>
      <c r="Y87" s="76">
        <f t="shared" si="62"/>
        <v>0</v>
      </c>
      <c r="Z87" s="76">
        <f t="shared" si="63"/>
        <v>0</v>
      </c>
      <c r="AA87" s="76">
        <f t="shared" si="64"/>
        <v>0</v>
      </c>
      <c r="AB87" s="76">
        <f t="shared" si="65"/>
        <v>10067.626666666667</v>
      </c>
      <c r="AC87" s="76">
        <f t="shared" si="66"/>
        <v>0</v>
      </c>
      <c r="AD87" s="76">
        <f t="shared" si="67"/>
        <v>0</v>
      </c>
      <c r="AE87" s="76">
        <f t="shared" si="68"/>
        <v>10067.626666666667</v>
      </c>
      <c r="AF87" s="76">
        <f t="shared" si="69"/>
        <v>2516.9066666666668</v>
      </c>
      <c r="AG87" s="76">
        <f t="shared" si="89"/>
        <v>1258.4533333333334</v>
      </c>
      <c r="AH87" s="76">
        <f t="shared" si="70"/>
        <v>393.26666666666665</v>
      </c>
      <c r="AI87" s="76">
        <f t="shared" si="71"/>
        <v>14236.253333333334</v>
      </c>
      <c r="AJ87" s="84"/>
      <c r="AK87" s="84"/>
      <c r="AL87" s="84"/>
      <c r="AM87" s="83"/>
      <c r="AN87" s="78">
        <f t="shared" si="72"/>
        <v>0</v>
      </c>
      <c r="AO87" s="83"/>
      <c r="AP87" s="78">
        <f t="shared" si="73"/>
        <v>0</v>
      </c>
      <c r="AQ87" s="78">
        <f t="shared" si="92"/>
        <v>0</v>
      </c>
      <c r="AR87" s="78">
        <f t="shared" si="90"/>
        <v>0</v>
      </c>
      <c r="AS87" s="83"/>
      <c r="AT87" s="78">
        <f t="shared" si="74"/>
        <v>0</v>
      </c>
      <c r="AU87" s="83"/>
      <c r="AV87" s="78">
        <f t="shared" si="75"/>
        <v>0</v>
      </c>
      <c r="AW87" s="77">
        <f t="shared" si="76"/>
        <v>0</v>
      </c>
      <c r="AX87" s="78">
        <f t="shared" si="77"/>
        <v>0</v>
      </c>
      <c r="AY87" s="77">
        <f t="shared" si="78"/>
        <v>0</v>
      </c>
      <c r="AZ87" s="78">
        <f t="shared" si="79"/>
        <v>0</v>
      </c>
      <c r="BA87" s="84"/>
      <c r="BB87" s="85"/>
      <c r="BC87" s="84"/>
      <c r="BD87" s="85"/>
      <c r="BE87" s="78">
        <f t="shared" si="80"/>
        <v>0</v>
      </c>
      <c r="BF87" s="70"/>
      <c r="BG87" s="70"/>
      <c r="BH87" s="70"/>
      <c r="BI87" s="76">
        <f t="shared" si="81"/>
        <v>0</v>
      </c>
      <c r="BJ87" s="76"/>
      <c r="BK87" s="76">
        <f>(O87/18*BJ87)*30%</f>
        <v>0</v>
      </c>
      <c r="BL87" s="76"/>
      <c r="BM87" s="76">
        <f t="shared" si="93"/>
        <v>0</v>
      </c>
      <c r="BN87" s="76"/>
      <c r="BO87" s="76"/>
      <c r="BP87" s="76"/>
      <c r="BQ87" s="101">
        <f t="shared" si="82"/>
        <v>0</v>
      </c>
      <c r="BR87" s="76">
        <f t="shared" si="83"/>
        <v>0</v>
      </c>
      <c r="BS87" s="76">
        <f t="shared" si="84"/>
        <v>11719.346666666666</v>
      </c>
      <c r="BT87" s="76">
        <f t="shared" si="85"/>
        <v>0</v>
      </c>
      <c r="BU87" s="76">
        <f t="shared" si="86"/>
        <v>2516.9066666666668</v>
      </c>
      <c r="BV87" s="76">
        <f t="shared" si="87"/>
        <v>14236.253333333334</v>
      </c>
      <c r="BW87" s="173">
        <f t="shared" si="88"/>
        <v>170835.04</v>
      </c>
      <c r="BX87" s="2"/>
    </row>
    <row r="88" spans="1:77" s="3" customFormat="1" ht="14.25" customHeight="1" x14ac:dyDescent="0.3">
      <c r="A88" s="250">
        <v>65</v>
      </c>
      <c r="B88" s="69" t="s">
        <v>250</v>
      </c>
      <c r="C88" s="69" t="s">
        <v>246</v>
      </c>
      <c r="D88" s="70" t="s">
        <v>61</v>
      </c>
      <c r="E88" s="71" t="s">
        <v>253</v>
      </c>
      <c r="F88" s="86">
        <v>108</v>
      </c>
      <c r="G88" s="98">
        <v>44071</v>
      </c>
      <c r="H88" s="98">
        <v>45897</v>
      </c>
      <c r="I88" s="86" t="s">
        <v>471</v>
      </c>
      <c r="J88" s="70">
        <v>2</v>
      </c>
      <c r="K88" s="70" t="s">
        <v>68</v>
      </c>
      <c r="L88" s="74">
        <v>10.11</v>
      </c>
      <c r="M88" s="70">
        <v>4.8099999999999996</v>
      </c>
      <c r="N88" s="75">
        <v>17697</v>
      </c>
      <c r="O88" s="76">
        <f t="shared" si="58"/>
        <v>85122.569999999992</v>
      </c>
      <c r="P88" s="70"/>
      <c r="Q88" s="70">
        <v>3</v>
      </c>
      <c r="R88" s="70"/>
      <c r="S88" s="70">
        <v>8</v>
      </c>
      <c r="T88" s="70">
        <v>12</v>
      </c>
      <c r="U88" s="70"/>
      <c r="V88" s="70">
        <f t="shared" si="59"/>
        <v>8</v>
      </c>
      <c r="W88" s="70">
        <f t="shared" si="60"/>
        <v>15</v>
      </c>
      <c r="X88" s="70">
        <f t="shared" si="61"/>
        <v>0</v>
      </c>
      <c r="Y88" s="76">
        <f t="shared" si="62"/>
        <v>0</v>
      </c>
      <c r="Z88" s="76">
        <f t="shared" si="63"/>
        <v>14187.094999999998</v>
      </c>
      <c r="AA88" s="76">
        <f t="shared" si="64"/>
        <v>0</v>
      </c>
      <c r="AB88" s="76">
        <f t="shared" si="65"/>
        <v>37832.253333333327</v>
      </c>
      <c r="AC88" s="76">
        <f t="shared" si="66"/>
        <v>56748.37999999999</v>
      </c>
      <c r="AD88" s="76">
        <f t="shared" si="67"/>
        <v>0</v>
      </c>
      <c r="AE88" s="76">
        <f t="shared" si="68"/>
        <v>108767.72833333332</v>
      </c>
      <c r="AF88" s="76">
        <f t="shared" si="69"/>
        <v>27191.93208333333</v>
      </c>
      <c r="AG88" s="76">
        <f t="shared" si="89"/>
        <v>13595.966041666667</v>
      </c>
      <c r="AH88" s="76">
        <f t="shared" si="70"/>
        <v>3932.6666666666665</v>
      </c>
      <c r="AI88" s="76">
        <f t="shared" si="71"/>
        <v>153488.29312499997</v>
      </c>
      <c r="AJ88" s="82"/>
      <c r="AK88" s="82"/>
      <c r="AL88" s="82"/>
      <c r="AM88" s="83"/>
      <c r="AN88" s="78">
        <f t="shared" si="72"/>
        <v>0</v>
      </c>
      <c r="AO88" s="83"/>
      <c r="AP88" s="78">
        <f t="shared" si="73"/>
        <v>0</v>
      </c>
      <c r="AQ88" s="78">
        <f t="shared" si="92"/>
        <v>0</v>
      </c>
      <c r="AR88" s="78">
        <f t="shared" si="90"/>
        <v>0</v>
      </c>
      <c r="AS88" s="83"/>
      <c r="AT88" s="78">
        <f t="shared" si="74"/>
        <v>0</v>
      </c>
      <c r="AU88" s="83">
        <v>12</v>
      </c>
      <c r="AV88" s="78">
        <f t="shared" si="75"/>
        <v>4719.2</v>
      </c>
      <c r="AW88" s="77">
        <f t="shared" si="76"/>
        <v>12</v>
      </c>
      <c r="AX88" s="78">
        <f t="shared" si="77"/>
        <v>4719.2</v>
      </c>
      <c r="AY88" s="77">
        <f t="shared" si="78"/>
        <v>12</v>
      </c>
      <c r="AZ88" s="78">
        <f t="shared" si="79"/>
        <v>4719.2</v>
      </c>
      <c r="BA88" s="84"/>
      <c r="BB88" s="85"/>
      <c r="BC88" s="84"/>
      <c r="BD88" s="85"/>
      <c r="BE88" s="78">
        <f t="shared" si="80"/>
        <v>0</v>
      </c>
      <c r="BF88" s="70"/>
      <c r="BG88" s="70"/>
      <c r="BH88" s="70"/>
      <c r="BI88" s="76">
        <f t="shared" si="81"/>
        <v>0</v>
      </c>
      <c r="BJ88" s="76">
        <f>V88+W88+X88</f>
        <v>23</v>
      </c>
      <c r="BK88" s="76">
        <f t="shared" ref="BK88:BK97" si="94">(O88/18*BJ88)*1.25*30%</f>
        <v>40787.898124999992</v>
      </c>
      <c r="BL88" s="76"/>
      <c r="BM88" s="76">
        <f t="shared" si="93"/>
        <v>0</v>
      </c>
      <c r="BN88" s="76">
        <f t="shared" ref="BN88:BN149" si="95">V88+W88+X88</f>
        <v>23</v>
      </c>
      <c r="BO88" s="76">
        <f t="shared" ref="BO88:BO94" si="96">(AE88+AF88)*30%</f>
        <v>40787.898124999992</v>
      </c>
      <c r="BP88" s="76"/>
      <c r="BQ88" s="101">
        <f t="shared" si="82"/>
        <v>0</v>
      </c>
      <c r="BR88" s="76">
        <f t="shared" si="83"/>
        <v>86294.996249999982</v>
      </c>
      <c r="BS88" s="76">
        <f t="shared" si="84"/>
        <v>126296.36104166666</v>
      </c>
      <c r="BT88" s="76">
        <f t="shared" si="85"/>
        <v>45507.09812499999</v>
      </c>
      <c r="BU88" s="76">
        <f t="shared" si="86"/>
        <v>67979.830208333326</v>
      </c>
      <c r="BV88" s="76">
        <f t="shared" si="87"/>
        <v>239783.28937499993</v>
      </c>
      <c r="BW88" s="173">
        <f t="shared" si="88"/>
        <v>2877399.4724999992</v>
      </c>
      <c r="BX88" s="3" t="s">
        <v>271</v>
      </c>
    </row>
    <row r="89" spans="1:77" s="3" customFormat="1" ht="14.25" customHeight="1" x14ac:dyDescent="0.3">
      <c r="A89" s="251">
        <v>66</v>
      </c>
      <c r="B89" s="48" t="s">
        <v>250</v>
      </c>
      <c r="C89" s="48" t="s">
        <v>246</v>
      </c>
      <c r="D89" s="43" t="s">
        <v>61</v>
      </c>
      <c r="E89" s="93" t="s">
        <v>253</v>
      </c>
      <c r="F89" s="86">
        <v>108</v>
      </c>
      <c r="G89" s="98">
        <v>44071</v>
      </c>
      <c r="H89" s="98">
        <v>45897</v>
      </c>
      <c r="I89" s="86" t="s">
        <v>471</v>
      </c>
      <c r="J89" s="43">
        <v>2</v>
      </c>
      <c r="K89" s="43" t="s">
        <v>68</v>
      </c>
      <c r="L89" s="89">
        <v>10.11</v>
      </c>
      <c r="M89" s="43">
        <v>4.8099999999999996</v>
      </c>
      <c r="N89" s="108">
        <v>17697</v>
      </c>
      <c r="O89" s="76">
        <f t="shared" si="58"/>
        <v>85122.569999999992</v>
      </c>
      <c r="P89" s="43">
        <v>1</v>
      </c>
      <c r="Q89" s="43"/>
      <c r="R89" s="43"/>
      <c r="S89" s="43"/>
      <c r="T89" s="43">
        <v>1</v>
      </c>
      <c r="U89" s="43"/>
      <c r="V89" s="70">
        <f t="shared" si="59"/>
        <v>1</v>
      </c>
      <c r="W89" s="70">
        <f t="shared" si="60"/>
        <v>1</v>
      </c>
      <c r="X89" s="70">
        <f t="shared" si="61"/>
        <v>0</v>
      </c>
      <c r="Y89" s="76">
        <f t="shared" si="62"/>
        <v>4729.0316666666658</v>
      </c>
      <c r="Z89" s="76">
        <f t="shared" si="63"/>
        <v>0</v>
      </c>
      <c r="AA89" s="76">
        <f t="shared" si="64"/>
        <v>0</v>
      </c>
      <c r="AB89" s="76">
        <f t="shared" si="65"/>
        <v>0</v>
      </c>
      <c r="AC89" s="76">
        <f t="shared" si="66"/>
        <v>4729.0316666666658</v>
      </c>
      <c r="AD89" s="76">
        <f t="shared" si="67"/>
        <v>0</v>
      </c>
      <c r="AE89" s="76">
        <f t="shared" si="68"/>
        <v>9458.0633333333317</v>
      </c>
      <c r="AF89" s="76">
        <f t="shared" si="69"/>
        <v>2364.5158333333329</v>
      </c>
      <c r="AG89" s="101">
        <f t="shared" si="89"/>
        <v>1182.2579166666665</v>
      </c>
      <c r="AH89" s="76">
        <f t="shared" si="70"/>
        <v>196.63333333333333</v>
      </c>
      <c r="AI89" s="76">
        <f t="shared" si="71"/>
        <v>13201.470416666663</v>
      </c>
      <c r="AJ89" s="100"/>
      <c r="AK89" s="100"/>
      <c r="AL89" s="100"/>
      <c r="AM89" s="99"/>
      <c r="AN89" s="78">
        <f t="shared" si="72"/>
        <v>0</v>
      </c>
      <c r="AO89" s="99"/>
      <c r="AP89" s="78">
        <f t="shared" si="73"/>
        <v>0</v>
      </c>
      <c r="AQ89" s="78">
        <f t="shared" si="92"/>
        <v>0</v>
      </c>
      <c r="AR89" s="78">
        <f t="shared" si="90"/>
        <v>0</v>
      </c>
      <c r="AS89" s="99"/>
      <c r="AT89" s="78">
        <f t="shared" si="74"/>
        <v>0</v>
      </c>
      <c r="AU89" s="99"/>
      <c r="AV89" s="78">
        <f t="shared" si="75"/>
        <v>0</v>
      </c>
      <c r="AW89" s="77">
        <f t="shared" si="76"/>
        <v>0</v>
      </c>
      <c r="AX89" s="78">
        <f t="shared" si="77"/>
        <v>0</v>
      </c>
      <c r="AY89" s="77">
        <f t="shared" si="78"/>
        <v>0</v>
      </c>
      <c r="AZ89" s="78">
        <f t="shared" si="79"/>
        <v>0</v>
      </c>
      <c r="BA89" s="100"/>
      <c r="BB89" s="177"/>
      <c r="BC89" s="177"/>
      <c r="BD89" s="177"/>
      <c r="BE89" s="78">
        <f t="shared" si="80"/>
        <v>0</v>
      </c>
      <c r="BF89" s="43"/>
      <c r="BG89" s="43"/>
      <c r="BH89" s="43"/>
      <c r="BI89" s="76">
        <f t="shared" si="81"/>
        <v>0</v>
      </c>
      <c r="BJ89" s="101"/>
      <c r="BK89" s="101">
        <f t="shared" si="94"/>
        <v>0</v>
      </c>
      <c r="BL89" s="101"/>
      <c r="BM89" s="101">
        <f t="shared" si="93"/>
        <v>0</v>
      </c>
      <c r="BN89" s="76">
        <f t="shared" si="95"/>
        <v>2</v>
      </c>
      <c r="BO89" s="76">
        <f t="shared" si="96"/>
        <v>3546.7737499999994</v>
      </c>
      <c r="BP89" s="101"/>
      <c r="BQ89" s="101">
        <f t="shared" si="82"/>
        <v>0</v>
      </c>
      <c r="BR89" s="76">
        <f t="shared" si="83"/>
        <v>3546.7737499999994</v>
      </c>
      <c r="BS89" s="76">
        <f t="shared" si="84"/>
        <v>10836.95458333333</v>
      </c>
      <c r="BT89" s="76">
        <f t="shared" si="85"/>
        <v>0</v>
      </c>
      <c r="BU89" s="76">
        <f t="shared" si="86"/>
        <v>5911.2895833333323</v>
      </c>
      <c r="BV89" s="76">
        <f t="shared" si="87"/>
        <v>16748.244166666664</v>
      </c>
      <c r="BW89" s="173">
        <f t="shared" si="88"/>
        <v>200978.92999999996</v>
      </c>
      <c r="BX89" s="2" t="s">
        <v>271</v>
      </c>
    </row>
    <row r="90" spans="1:77" s="2" customFormat="1" ht="14.25" customHeight="1" x14ac:dyDescent="0.3">
      <c r="A90" s="250">
        <v>67</v>
      </c>
      <c r="B90" s="69" t="s">
        <v>250</v>
      </c>
      <c r="C90" s="69" t="s">
        <v>246</v>
      </c>
      <c r="D90" s="70" t="s">
        <v>61</v>
      </c>
      <c r="E90" s="71" t="s">
        <v>253</v>
      </c>
      <c r="F90" s="86">
        <v>108</v>
      </c>
      <c r="G90" s="98">
        <v>44071</v>
      </c>
      <c r="H90" s="98">
        <v>45897</v>
      </c>
      <c r="I90" s="86" t="s">
        <v>471</v>
      </c>
      <c r="J90" s="70">
        <v>2</v>
      </c>
      <c r="K90" s="70" t="s">
        <v>68</v>
      </c>
      <c r="L90" s="74">
        <v>10.11</v>
      </c>
      <c r="M90" s="70">
        <v>4.8099999999999996</v>
      </c>
      <c r="N90" s="75">
        <v>17697</v>
      </c>
      <c r="O90" s="76">
        <f t="shared" si="58"/>
        <v>85122.569999999992</v>
      </c>
      <c r="P90" s="70"/>
      <c r="Q90" s="70"/>
      <c r="R90" s="70"/>
      <c r="S90" s="70"/>
      <c r="T90" s="70">
        <v>1</v>
      </c>
      <c r="U90" s="70"/>
      <c r="V90" s="70">
        <f t="shared" si="59"/>
        <v>0</v>
      </c>
      <c r="W90" s="70">
        <f t="shared" si="60"/>
        <v>1</v>
      </c>
      <c r="X90" s="70">
        <f t="shared" si="61"/>
        <v>0</v>
      </c>
      <c r="Y90" s="76">
        <f t="shared" si="62"/>
        <v>0</v>
      </c>
      <c r="Z90" s="76">
        <f t="shared" si="63"/>
        <v>0</v>
      </c>
      <c r="AA90" s="76">
        <f t="shared" si="64"/>
        <v>0</v>
      </c>
      <c r="AB90" s="76">
        <f t="shared" si="65"/>
        <v>0</v>
      </c>
      <c r="AC90" s="76">
        <f t="shared" si="66"/>
        <v>4729.0316666666658</v>
      </c>
      <c r="AD90" s="76">
        <f t="shared" si="67"/>
        <v>0</v>
      </c>
      <c r="AE90" s="76">
        <f t="shared" si="68"/>
        <v>4729.0316666666658</v>
      </c>
      <c r="AF90" s="76">
        <f t="shared" si="69"/>
        <v>1182.2579166666665</v>
      </c>
      <c r="AG90" s="76">
        <f t="shared" si="89"/>
        <v>591.12895833333323</v>
      </c>
      <c r="AH90" s="76">
        <f t="shared" si="70"/>
        <v>196.63333333333333</v>
      </c>
      <c r="AI90" s="76">
        <f t="shared" si="71"/>
        <v>6699.0518749999992</v>
      </c>
      <c r="AJ90" s="82"/>
      <c r="AK90" s="82"/>
      <c r="AL90" s="82"/>
      <c r="AM90" s="83"/>
      <c r="AN90" s="78">
        <f t="shared" si="72"/>
        <v>0</v>
      </c>
      <c r="AO90" s="83"/>
      <c r="AP90" s="78">
        <f t="shared" si="73"/>
        <v>0</v>
      </c>
      <c r="AQ90" s="78">
        <f t="shared" si="92"/>
        <v>0</v>
      </c>
      <c r="AR90" s="78">
        <f t="shared" si="90"/>
        <v>0</v>
      </c>
      <c r="AS90" s="83"/>
      <c r="AT90" s="78">
        <f t="shared" si="74"/>
        <v>0</v>
      </c>
      <c r="AU90" s="83"/>
      <c r="AV90" s="78">
        <f t="shared" si="75"/>
        <v>0</v>
      </c>
      <c r="AW90" s="77">
        <f t="shared" si="76"/>
        <v>0</v>
      </c>
      <c r="AX90" s="78">
        <f t="shared" si="77"/>
        <v>0</v>
      </c>
      <c r="AY90" s="77">
        <f t="shared" si="78"/>
        <v>0</v>
      </c>
      <c r="AZ90" s="78">
        <f t="shared" si="79"/>
        <v>0</v>
      </c>
      <c r="BA90" s="84"/>
      <c r="BB90" s="85"/>
      <c r="BC90" s="84"/>
      <c r="BD90" s="85"/>
      <c r="BE90" s="78">
        <f t="shared" si="80"/>
        <v>0</v>
      </c>
      <c r="BF90" s="70"/>
      <c r="BG90" s="70"/>
      <c r="BH90" s="70"/>
      <c r="BI90" s="76">
        <f t="shared" si="81"/>
        <v>0</v>
      </c>
      <c r="BJ90" s="76"/>
      <c r="BK90" s="76">
        <f t="shared" si="94"/>
        <v>0</v>
      </c>
      <c r="BL90" s="76"/>
      <c r="BM90" s="76">
        <f t="shared" si="93"/>
        <v>0</v>
      </c>
      <c r="BN90" s="76">
        <f t="shared" si="95"/>
        <v>1</v>
      </c>
      <c r="BO90" s="76">
        <f t="shared" si="96"/>
        <v>1773.3868749999997</v>
      </c>
      <c r="BP90" s="76"/>
      <c r="BQ90" s="101">
        <f t="shared" si="82"/>
        <v>0</v>
      </c>
      <c r="BR90" s="76">
        <f t="shared" si="83"/>
        <v>1773.3868749999997</v>
      </c>
      <c r="BS90" s="76">
        <f t="shared" si="84"/>
        <v>5516.7939583333318</v>
      </c>
      <c r="BT90" s="76">
        <f t="shared" si="85"/>
        <v>0</v>
      </c>
      <c r="BU90" s="76">
        <f t="shared" si="86"/>
        <v>2955.6447916666662</v>
      </c>
      <c r="BV90" s="76">
        <f t="shared" si="87"/>
        <v>8472.4387499999993</v>
      </c>
      <c r="BW90" s="173">
        <f t="shared" si="88"/>
        <v>101669.26499999998</v>
      </c>
      <c r="BX90" s="2" t="s">
        <v>271</v>
      </c>
    </row>
    <row r="91" spans="1:77" s="3" customFormat="1" ht="14.25" customHeight="1" x14ac:dyDescent="0.3">
      <c r="A91" s="251">
        <v>68</v>
      </c>
      <c r="B91" s="69" t="s">
        <v>169</v>
      </c>
      <c r="C91" s="69" t="s">
        <v>377</v>
      </c>
      <c r="D91" s="70" t="s">
        <v>82</v>
      </c>
      <c r="E91" s="71" t="s">
        <v>170</v>
      </c>
      <c r="F91" s="72">
        <v>103</v>
      </c>
      <c r="G91" s="73">
        <v>43817</v>
      </c>
      <c r="H91" s="73">
        <v>45644</v>
      </c>
      <c r="I91" s="72" t="s">
        <v>185</v>
      </c>
      <c r="J91" s="70">
        <v>2</v>
      </c>
      <c r="K91" s="70" t="s">
        <v>87</v>
      </c>
      <c r="L91" s="74">
        <v>6.07</v>
      </c>
      <c r="M91" s="74">
        <v>3.91</v>
      </c>
      <c r="N91" s="75">
        <v>17697</v>
      </c>
      <c r="O91" s="76">
        <f t="shared" si="58"/>
        <v>69195.27</v>
      </c>
      <c r="P91" s="70">
        <v>17</v>
      </c>
      <c r="Q91" s="70"/>
      <c r="R91" s="70"/>
      <c r="S91" s="70"/>
      <c r="T91" s="70"/>
      <c r="U91" s="70"/>
      <c r="V91" s="70">
        <f t="shared" si="59"/>
        <v>17</v>
      </c>
      <c r="W91" s="70">
        <f t="shared" si="60"/>
        <v>0</v>
      </c>
      <c r="X91" s="70">
        <f t="shared" si="61"/>
        <v>0</v>
      </c>
      <c r="Y91" s="76">
        <f t="shared" si="62"/>
        <v>65351.088333333333</v>
      </c>
      <c r="Z91" s="76">
        <f t="shared" si="63"/>
        <v>0</v>
      </c>
      <c r="AA91" s="76">
        <f t="shared" si="64"/>
        <v>0</v>
      </c>
      <c r="AB91" s="76">
        <f t="shared" si="65"/>
        <v>0</v>
      </c>
      <c r="AC91" s="76">
        <f t="shared" si="66"/>
        <v>0</v>
      </c>
      <c r="AD91" s="76">
        <f t="shared" si="67"/>
        <v>0</v>
      </c>
      <c r="AE91" s="76">
        <f t="shared" si="68"/>
        <v>65351.088333333333</v>
      </c>
      <c r="AF91" s="76">
        <f t="shared" si="69"/>
        <v>16337.772083333333</v>
      </c>
      <c r="AG91" s="76">
        <f t="shared" si="89"/>
        <v>8168.8860416666666</v>
      </c>
      <c r="AH91" s="76">
        <f t="shared" si="70"/>
        <v>0</v>
      </c>
      <c r="AI91" s="76">
        <f t="shared" si="71"/>
        <v>89857.746458333335</v>
      </c>
      <c r="AJ91" s="82"/>
      <c r="AK91" s="82"/>
      <c r="AL91" s="82"/>
      <c r="AM91" s="83">
        <v>17</v>
      </c>
      <c r="AN91" s="78">
        <f t="shared" si="72"/>
        <v>6685.5333333333328</v>
      </c>
      <c r="AO91" s="83"/>
      <c r="AP91" s="78">
        <f t="shared" si="73"/>
        <v>0</v>
      </c>
      <c r="AQ91" s="78">
        <f t="shared" si="92"/>
        <v>17</v>
      </c>
      <c r="AR91" s="78">
        <f t="shared" si="90"/>
        <v>6685.5333333333328</v>
      </c>
      <c r="AS91" s="83"/>
      <c r="AT91" s="78">
        <f t="shared" si="74"/>
        <v>0</v>
      </c>
      <c r="AU91" s="83"/>
      <c r="AV91" s="78">
        <f t="shared" si="75"/>
        <v>0</v>
      </c>
      <c r="AW91" s="77">
        <f t="shared" si="76"/>
        <v>0</v>
      </c>
      <c r="AX91" s="78">
        <f t="shared" si="77"/>
        <v>0</v>
      </c>
      <c r="AY91" s="77">
        <f t="shared" si="78"/>
        <v>17</v>
      </c>
      <c r="AZ91" s="78">
        <f t="shared" si="79"/>
        <v>6685.5333333333328</v>
      </c>
      <c r="BA91" s="84" t="s">
        <v>198</v>
      </c>
      <c r="BB91" s="85">
        <v>1</v>
      </c>
      <c r="BC91" s="84"/>
      <c r="BD91" s="85"/>
      <c r="BE91" s="78">
        <f t="shared" si="80"/>
        <v>8848.5</v>
      </c>
      <c r="BF91" s="70"/>
      <c r="BG91" s="70"/>
      <c r="BH91" s="70"/>
      <c r="BI91" s="76">
        <f t="shared" si="81"/>
        <v>0</v>
      </c>
      <c r="BJ91" s="76">
        <f t="shared" ref="BJ91:BJ97" si="97">V91+W91+X91</f>
        <v>17</v>
      </c>
      <c r="BK91" s="76">
        <f t="shared" si="94"/>
        <v>24506.658124999998</v>
      </c>
      <c r="BL91" s="76"/>
      <c r="BM91" s="76">
        <f t="shared" si="93"/>
        <v>0</v>
      </c>
      <c r="BN91" s="76">
        <f t="shared" si="95"/>
        <v>17</v>
      </c>
      <c r="BO91" s="76">
        <f t="shared" si="96"/>
        <v>24506.658124999998</v>
      </c>
      <c r="BP91" s="76"/>
      <c r="BQ91" s="101">
        <f t="shared" si="82"/>
        <v>0</v>
      </c>
      <c r="BR91" s="76">
        <f t="shared" si="83"/>
        <v>64547.349583333329</v>
      </c>
      <c r="BS91" s="76">
        <f t="shared" si="84"/>
        <v>73519.974375000005</v>
      </c>
      <c r="BT91" s="76">
        <f t="shared" si="85"/>
        <v>40040.691458333327</v>
      </c>
      <c r="BU91" s="76">
        <f t="shared" si="86"/>
        <v>40844.430208333331</v>
      </c>
      <c r="BV91" s="76">
        <f t="shared" si="87"/>
        <v>154405.09604166666</v>
      </c>
      <c r="BW91" s="173">
        <f t="shared" si="88"/>
        <v>1852861.1524999999</v>
      </c>
      <c r="BX91" s="3" t="s">
        <v>271</v>
      </c>
      <c r="BY91" s="3" t="s">
        <v>366</v>
      </c>
    </row>
    <row r="92" spans="1:77" s="3" customFormat="1" ht="14.25" customHeight="1" x14ac:dyDescent="0.3">
      <c r="A92" s="250">
        <v>69</v>
      </c>
      <c r="B92" s="69" t="s">
        <v>169</v>
      </c>
      <c r="C92" s="69" t="s">
        <v>419</v>
      </c>
      <c r="D92" s="70" t="s">
        <v>82</v>
      </c>
      <c r="E92" s="71" t="s">
        <v>170</v>
      </c>
      <c r="F92" s="72">
        <v>103</v>
      </c>
      <c r="G92" s="73">
        <v>43817</v>
      </c>
      <c r="H92" s="73">
        <v>45644</v>
      </c>
      <c r="I92" s="72" t="s">
        <v>185</v>
      </c>
      <c r="J92" s="70">
        <v>2</v>
      </c>
      <c r="K92" s="70" t="s">
        <v>87</v>
      </c>
      <c r="L92" s="74">
        <v>6.07</v>
      </c>
      <c r="M92" s="74">
        <v>3.91</v>
      </c>
      <c r="N92" s="108">
        <v>17697</v>
      </c>
      <c r="O92" s="76">
        <f t="shared" si="58"/>
        <v>69195.27</v>
      </c>
      <c r="P92" s="70">
        <v>1</v>
      </c>
      <c r="Q92" s="70"/>
      <c r="R92" s="70"/>
      <c r="S92" s="70"/>
      <c r="T92" s="70"/>
      <c r="U92" s="70"/>
      <c r="V92" s="70">
        <f t="shared" si="59"/>
        <v>1</v>
      </c>
      <c r="W92" s="70">
        <f t="shared" si="60"/>
        <v>0</v>
      </c>
      <c r="X92" s="70">
        <f t="shared" si="61"/>
        <v>0</v>
      </c>
      <c r="Y92" s="76">
        <f t="shared" si="62"/>
        <v>3844.1816666666668</v>
      </c>
      <c r="Z92" s="76">
        <f t="shared" si="63"/>
        <v>0</v>
      </c>
      <c r="AA92" s="76">
        <f t="shared" si="64"/>
        <v>0</v>
      </c>
      <c r="AB92" s="76">
        <f t="shared" si="65"/>
        <v>0</v>
      </c>
      <c r="AC92" s="76">
        <f t="shared" si="66"/>
        <v>0</v>
      </c>
      <c r="AD92" s="76">
        <f t="shared" si="67"/>
        <v>0</v>
      </c>
      <c r="AE92" s="76">
        <f t="shared" si="68"/>
        <v>3844.1816666666668</v>
      </c>
      <c r="AF92" s="76">
        <f t="shared" si="69"/>
        <v>961.04541666666671</v>
      </c>
      <c r="AG92" s="101">
        <f t="shared" si="89"/>
        <v>480.52270833333336</v>
      </c>
      <c r="AH92" s="76">
        <f t="shared" si="70"/>
        <v>0</v>
      </c>
      <c r="AI92" s="76">
        <f t="shared" si="71"/>
        <v>5285.7497916666671</v>
      </c>
      <c r="AJ92" s="84"/>
      <c r="AK92" s="84"/>
      <c r="AL92" s="84"/>
      <c r="AM92" s="83"/>
      <c r="AN92" s="78">
        <f t="shared" si="72"/>
        <v>0</v>
      </c>
      <c r="AO92" s="83"/>
      <c r="AP92" s="78">
        <f t="shared" si="73"/>
        <v>0</v>
      </c>
      <c r="AQ92" s="78">
        <f t="shared" si="92"/>
        <v>0</v>
      </c>
      <c r="AR92" s="78">
        <f t="shared" si="90"/>
        <v>0</v>
      </c>
      <c r="AS92" s="83"/>
      <c r="AT92" s="78">
        <f t="shared" si="74"/>
        <v>0</v>
      </c>
      <c r="AU92" s="83"/>
      <c r="AV92" s="78">
        <f t="shared" si="75"/>
        <v>0</v>
      </c>
      <c r="AW92" s="77">
        <f t="shared" si="76"/>
        <v>0</v>
      </c>
      <c r="AX92" s="78">
        <f t="shared" si="77"/>
        <v>0</v>
      </c>
      <c r="AY92" s="77">
        <f t="shared" si="78"/>
        <v>0</v>
      </c>
      <c r="AZ92" s="78">
        <f t="shared" si="79"/>
        <v>0</v>
      </c>
      <c r="BA92" s="84"/>
      <c r="BB92" s="85"/>
      <c r="BC92" s="84"/>
      <c r="BD92" s="85"/>
      <c r="BE92" s="78">
        <f t="shared" si="80"/>
        <v>0</v>
      </c>
      <c r="BF92" s="70"/>
      <c r="BG92" s="70"/>
      <c r="BH92" s="70"/>
      <c r="BI92" s="76">
        <f t="shared" si="81"/>
        <v>0</v>
      </c>
      <c r="BJ92" s="76">
        <f t="shared" si="97"/>
        <v>1</v>
      </c>
      <c r="BK92" s="76">
        <f t="shared" si="94"/>
        <v>1441.568125</v>
      </c>
      <c r="BL92" s="76"/>
      <c r="BM92" s="76">
        <f t="shared" si="93"/>
        <v>0</v>
      </c>
      <c r="BN92" s="76">
        <f t="shared" si="95"/>
        <v>1</v>
      </c>
      <c r="BO92" s="76">
        <f t="shared" si="96"/>
        <v>1441.568125</v>
      </c>
      <c r="BP92" s="76"/>
      <c r="BQ92" s="101">
        <f t="shared" si="82"/>
        <v>0</v>
      </c>
      <c r="BR92" s="76">
        <f t="shared" si="83"/>
        <v>2883.13625</v>
      </c>
      <c r="BS92" s="76">
        <f t="shared" si="84"/>
        <v>4324.7043750000003</v>
      </c>
      <c r="BT92" s="76">
        <f t="shared" si="85"/>
        <v>1441.568125</v>
      </c>
      <c r="BU92" s="76">
        <f t="shared" si="86"/>
        <v>2402.6135416666666</v>
      </c>
      <c r="BV92" s="76">
        <f t="shared" si="87"/>
        <v>8168.8860416666666</v>
      </c>
      <c r="BW92" s="173">
        <f t="shared" si="88"/>
        <v>98026.632500000007</v>
      </c>
      <c r="BX92" s="3" t="s">
        <v>271</v>
      </c>
      <c r="BY92" s="155"/>
    </row>
    <row r="93" spans="1:77" s="2" customFormat="1" ht="14.25" customHeight="1" x14ac:dyDescent="0.3">
      <c r="A93" s="251">
        <v>70</v>
      </c>
      <c r="B93" s="69" t="s">
        <v>169</v>
      </c>
      <c r="C93" s="69" t="s">
        <v>224</v>
      </c>
      <c r="D93" s="70" t="s">
        <v>82</v>
      </c>
      <c r="E93" s="71" t="s">
        <v>170</v>
      </c>
      <c r="F93" s="72">
        <v>103</v>
      </c>
      <c r="G93" s="73">
        <v>43817</v>
      </c>
      <c r="H93" s="73">
        <v>45644</v>
      </c>
      <c r="I93" s="72" t="s">
        <v>185</v>
      </c>
      <c r="J93" s="70">
        <v>2</v>
      </c>
      <c r="K93" s="70" t="s">
        <v>87</v>
      </c>
      <c r="L93" s="74">
        <v>6.07</v>
      </c>
      <c r="M93" s="74">
        <v>3.91</v>
      </c>
      <c r="N93" s="108">
        <v>17697</v>
      </c>
      <c r="O93" s="76">
        <f t="shared" si="58"/>
        <v>69195.27</v>
      </c>
      <c r="P93" s="70">
        <v>1</v>
      </c>
      <c r="Q93" s="70"/>
      <c r="R93" s="70"/>
      <c r="S93" s="70"/>
      <c r="T93" s="70"/>
      <c r="U93" s="70"/>
      <c r="V93" s="70">
        <f t="shared" si="59"/>
        <v>1</v>
      </c>
      <c r="W93" s="70">
        <f t="shared" si="60"/>
        <v>0</v>
      </c>
      <c r="X93" s="70">
        <f t="shared" si="61"/>
        <v>0</v>
      </c>
      <c r="Y93" s="76">
        <f t="shared" si="62"/>
        <v>3844.1816666666668</v>
      </c>
      <c r="Z93" s="76">
        <f t="shared" si="63"/>
        <v>0</v>
      </c>
      <c r="AA93" s="76">
        <f t="shared" si="64"/>
        <v>0</v>
      </c>
      <c r="AB93" s="76">
        <f t="shared" si="65"/>
        <v>0</v>
      </c>
      <c r="AC93" s="76">
        <f t="shared" si="66"/>
        <v>0</v>
      </c>
      <c r="AD93" s="76">
        <f t="shared" si="67"/>
        <v>0</v>
      </c>
      <c r="AE93" s="76">
        <f t="shared" si="68"/>
        <v>3844.1816666666668</v>
      </c>
      <c r="AF93" s="76">
        <f t="shared" si="69"/>
        <v>961.04541666666671</v>
      </c>
      <c r="AG93" s="101">
        <f t="shared" si="89"/>
        <v>480.52270833333336</v>
      </c>
      <c r="AH93" s="76">
        <f t="shared" si="70"/>
        <v>0</v>
      </c>
      <c r="AI93" s="76">
        <f t="shared" si="71"/>
        <v>5285.7497916666671</v>
      </c>
      <c r="AJ93" s="84"/>
      <c r="AK93" s="84"/>
      <c r="AL93" s="84"/>
      <c r="AM93" s="83"/>
      <c r="AN93" s="78">
        <f t="shared" si="72"/>
        <v>0</v>
      </c>
      <c r="AO93" s="83"/>
      <c r="AP93" s="78">
        <f t="shared" si="73"/>
        <v>0</v>
      </c>
      <c r="AQ93" s="78">
        <f t="shared" si="92"/>
        <v>0</v>
      </c>
      <c r="AR93" s="78">
        <f t="shared" si="90"/>
        <v>0</v>
      </c>
      <c r="AS93" s="83"/>
      <c r="AT93" s="78">
        <f t="shared" si="74"/>
        <v>0</v>
      </c>
      <c r="AU93" s="83"/>
      <c r="AV93" s="78">
        <f t="shared" si="75"/>
        <v>0</v>
      </c>
      <c r="AW93" s="77">
        <f t="shared" si="76"/>
        <v>0</v>
      </c>
      <c r="AX93" s="78">
        <f t="shared" si="77"/>
        <v>0</v>
      </c>
      <c r="AY93" s="77">
        <f t="shared" si="78"/>
        <v>0</v>
      </c>
      <c r="AZ93" s="78">
        <f t="shared" si="79"/>
        <v>0</v>
      </c>
      <c r="BA93" s="84"/>
      <c r="BB93" s="85"/>
      <c r="BC93" s="84"/>
      <c r="BD93" s="85"/>
      <c r="BE93" s="78">
        <f t="shared" si="80"/>
        <v>0</v>
      </c>
      <c r="BF93" s="70"/>
      <c r="BG93" s="70"/>
      <c r="BH93" s="70"/>
      <c r="BI93" s="76">
        <f t="shared" si="81"/>
        <v>0</v>
      </c>
      <c r="BJ93" s="76">
        <f t="shared" si="97"/>
        <v>1</v>
      </c>
      <c r="BK93" s="76">
        <f t="shared" si="94"/>
        <v>1441.568125</v>
      </c>
      <c r="BL93" s="76"/>
      <c r="BM93" s="76">
        <f t="shared" si="93"/>
        <v>0</v>
      </c>
      <c r="BN93" s="76">
        <f t="shared" si="95"/>
        <v>1</v>
      </c>
      <c r="BO93" s="76">
        <f t="shared" si="96"/>
        <v>1441.568125</v>
      </c>
      <c r="BP93" s="76"/>
      <c r="BQ93" s="101">
        <f t="shared" si="82"/>
        <v>0</v>
      </c>
      <c r="BR93" s="76">
        <f t="shared" si="83"/>
        <v>2883.13625</v>
      </c>
      <c r="BS93" s="76">
        <f t="shared" si="84"/>
        <v>4324.7043750000003</v>
      </c>
      <c r="BT93" s="76">
        <f t="shared" si="85"/>
        <v>1441.568125</v>
      </c>
      <c r="BU93" s="76">
        <f t="shared" si="86"/>
        <v>2402.6135416666666</v>
      </c>
      <c r="BV93" s="76">
        <f t="shared" si="87"/>
        <v>8168.8860416666666</v>
      </c>
      <c r="BW93" s="173">
        <f t="shared" si="88"/>
        <v>98026.632500000007</v>
      </c>
      <c r="BX93" s="3" t="s">
        <v>271</v>
      </c>
      <c r="BY93" s="131"/>
    </row>
    <row r="94" spans="1:77" s="2" customFormat="1" ht="14.25" customHeight="1" x14ac:dyDescent="0.3">
      <c r="A94" s="250">
        <v>71</v>
      </c>
      <c r="B94" s="69" t="s">
        <v>169</v>
      </c>
      <c r="C94" s="48" t="s">
        <v>317</v>
      </c>
      <c r="D94" s="43" t="s">
        <v>82</v>
      </c>
      <c r="E94" s="93" t="s">
        <v>170</v>
      </c>
      <c r="F94" s="72">
        <v>103</v>
      </c>
      <c r="G94" s="73">
        <v>43817</v>
      </c>
      <c r="H94" s="73">
        <v>45644</v>
      </c>
      <c r="I94" s="72" t="s">
        <v>185</v>
      </c>
      <c r="J94" s="70">
        <v>2</v>
      </c>
      <c r="K94" s="43" t="s">
        <v>87</v>
      </c>
      <c r="L94" s="89">
        <v>6.07</v>
      </c>
      <c r="M94" s="89">
        <v>3.91</v>
      </c>
      <c r="N94" s="108">
        <v>17697</v>
      </c>
      <c r="O94" s="76">
        <f t="shared" si="58"/>
        <v>69195.27</v>
      </c>
      <c r="P94" s="43"/>
      <c r="Q94" s="43">
        <v>3</v>
      </c>
      <c r="R94" s="43"/>
      <c r="S94" s="43"/>
      <c r="T94" s="43"/>
      <c r="U94" s="43"/>
      <c r="V94" s="70">
        <f t="shared" si="59"/>
        <v>0</v>
      </c>
      <c r="W94" s="70">
        <f t="shared" si="60"/>
        <v>3</v>
      </c>
      <c r="X94" s="70">
        <f t="shared" si="61"/>
        <v>0</v>
      </c>
      <c r="Y94" s="76">
        <f t="shared" si="62"/>
        <v>0</v>
      </c>
      <c r="Z94" s="76">
        <f t="shared" si="63"/>
        <v>11532.545</v>
      </c>
      <c r="AA94" s="76">
        <f t="shared" si="64"/>
        <v>0</v>
      </c>
      <c r="AB94" s="76">
        <f t="shared" si="65"/>
        <v>0</v>
      </c>
      <c r="AC94" s="76">
        <f t="shared" si="66"/>
        <v>0</v>
      </c>
      <c r="AD94" s="76">
        <f t="shared" si="67"/>
        <v>0</v>
      </c>
      <c r="AE94" s="76">
        <f t="shared" si="68"/>
        <v>11532.545</v>
      </c>
      <c r="AF94" s="76">
        <f t="shared" si="69"/>
        <v>2883.13625</v>
      </c>
      <c r="AG94" s="76">
        <f t="shared" si="89"/>
        <v>1441.568125</v>
      </c>
      <c r="AH94" s="76">
        <f t="shared" si="70"/>
        <v>0</v>
      </c>
      <c r="AI94" s="76">
        <f t="shared" si="71"/>
        <v>15857.249374999999</v>
      </c>
      <c r="AJ94" s="100"/>
      <c r="AK94" s="100"/>
      <c r="AL94" s="100"/>
      <c r="AM94" s="100"/>
      <c r="AN94" s="78">
        <f t="shared" si="72"/>
        <v>0</v>
      </c>
      <c r="AO94" s="99"/>
      <c r="AP94" s="78">
        <f t="shared" si="73"/>
        <v>0</v>
      </c>
      <c r="AQ94" s="78"/>
      <c r="AR94" s="78">
        <f t="shared" si="90"/>
        <v>0</v>
      </c>
      <c r="AS94" s="99"/>
      <c r="AT94" s="78">
        <f t="shared" si="74"/>
        <v>0</v>
      </c>
      <c r="AU94" s="99"/>
      <c r="AV94" s="78">
        <f t="shared" si="75"/>
        <v>0</v>
      </c>
      <c r="AW94" s="77">
        <f t="shared" si="76"/>
        <v>0</v>
      </c>
      <c r="AX94" s="78">
        <f t="shared" si="77"/>
        <v>0</v>
      </c>
      <c r="AY94" s="77">
        <f t="shared" si="78"/>
        <v>0</v>
      </c>
      <c r="AZ94" s="78">
        <f t="shared" si="79"/>
        <v>0</v>
      </c>
      <c r="BA94" s="100"/>
      <c r="BB94" s="177"/>
      <c r="BC94" s="177"/>
      <c r="BD94" s="177"/>
      <c r="BE94" s="78">
        <f t="shared" si="80"/>
        <v>0</v>
      </c>
      <c r="BF94" s="43"/>
      <c r="BG94" s="43"/>
      <c r="BH94" s="43"/>
      <c r="BI94" s="76">
        <f t="shared" si="81"/>
        <v>0</v>
      </c>
      <c r="BJ94" s="101">
        <f t="shared" si="97"/>
        <v>3</v>
      </c>
      <c r="BK94" s="101">
        <f t="shared" si="94"/>
        <v>4324.7043749999993</v>
      </c>
      <c r="BL94" s="101"/>
      <c r="BM94" s="101">
        <f t="shared" si="93"/>
        <v>0</v>
      </c>
      <c r="BN94" s="76">
        <f t="shared" si="95"/>
        <v>3</v>
      </c>
      <c r="BO94" s="76">
        <f t="shared" si="96"/>
        <v>4324.7043749999993</v>
      </c>
      <c r="BP94" s="76">
        <v>4</v>
      </c>
      <c r="BQ94" s="101">
        <f t="shared" si="82"/>
        <v>1573.1111111111111</v>
      </c>
      <c r="BR94" s="76">
        <f t="shared" si="83"/>
        <v>10222.51986111111</v>
      </c>
      <c r="BS94" s="76">
        <f t="shared" si="84"/>
        <v>14547.224236111111</v>
      </c>
      <c r="BT94" s="76">
        <f t="shared" si="85"/>
        <v>4324.7043749999993</v>
      </c>
      <c r="BU94" s="76">
        <f t="shared" si="86"/>
        <v>7207.8406249999989</v>
      </c>
      <c r="BV94" s="76">
        <f t="shared" si="87"/>
        <v>26079.769236111111</v>
      </c>
      <c r="BW94" s="173">
        <f t="shared" si="88"/>
        <v>312957.23083333333</v>
      </c>
      <c r="BX94" s="3" t="s">
        <v>271</v>
      </c>
    </row>
    <row r="95" spans="1:77" s="3" customFormat="1" ht="14.25" customHeight="1" x14ac:dyDescent="0.3">
      <c r="A95" s="251">
        <v>72</v>
      </c>
      <c r="B95" s="69" t="s">
        <v>125</v>
      </c>
      <c r="C95" s="69" t="s">
        <v>168</v>
      </c>
      <c r="D95" s="70" t="s">
        <v>82</v>
      </c>
      <c r="E95" s="71" t="s">
        <v>126</v>
      </c>
      <c r="F95" s="86">
        <v>65</v>
      </c>
      <c r="G95" s="87">
        <v>42971</v>
      </c>
      <c r="H95" s="87">
        <v>44797</v>
      </c>
      <c r="I95" s="86" t="s">
        <v>185</v>
      </c>
      <c r="J95" s="70" t="s">
        <v>71</v>
      </c>
      <c r="K95" s="70" t="s">
        <v>110</v>
      </c>
      <c r="L95" s="74">
        <v>24.02</v>
      </c>
      <c r="M95" s="74">
        <v>4.32</v>
      </c>
      <c r="N95" s="75">
        <v>17697</v>
      </c>
      <c r="O95" s="76">
        <f t="shared" ref="O95:O126" si="98">N95*M95</f>
        <v>76451.040000000008</v>
      </c>
      <c r="P95" s="70">
        <v>17</v>
      </c>
      <c r="Q95" s="70"/>
      <c r="R95" s="70"/>
      <c r="S95" s="70"/>
      <c r="T95" s="70"/>
      <c r="U95" s="70"/>
      <c r="V95" s="70">
        <f t="shared" ref="V95:V129" si="99">SUM(P95+S95)</f>
        <v>17</v>
      </c>
      <c r="W95" s="70">
        <f t="shared" ref="W95:W129" si="100">SUM(Q95+T95)</f>
        <v>0</v>
      </c>
      <c r="X95" s="70">
        <f t="shared" ref="X95:X129" si="101">SUM(R95+U95)</f>
        <v>0</v>
      </c>
      <c r="Y95" s="76">
        <f t="shared" ref="Y95:Y129" si="102">SUM(O95/18*P95)</f>
        <v>72203.760000000009</v>
      </c>
      <c r="Z95" s="76">
        <f t="shared" ref="Z95:Z126" si="103">SUM(O95/18*Q95)</f>
        <v>0</v>
      </c>
      <c r="AA95" s="76">
        <f t="shared" ref="AA95:AA118" si="104">SUM(O95/18*R95)</f>
        <v>0</v>
      </c>
      <c r="AB95" s="76">
        <f t="shared" ref="AB95:AB129" si="105">SUM(O95/18*S95)</f>
        <v>0</v>
      </c>
      <c r="AC95" s="76">
        <f t="shared" ref="AC95:AC129" si="106">SUM(O95/18*T95)</f>
        <v>0</v>
      </c>
      <c r="AD95" s="76">
        <f t="shared" ref="AD95:AD129" si="107">SUM(O95/18*U95)</f>
        <v>0</v>
      </c>
      <c r="AE95" s="76">
        <f t="shared" ref="AE95:AE126" si="108">SUM(Y95:AD95)</f>
        <v>72203.760000000009</v>
      </c>
      <c r="AF95" s="76">
        <f t="shared" ref="AF95:AF126" si="109">AE95*25%</f>
        <v>18050.940000000002</v>
      </c>
      <c r="AG95" s="76">
        <f t="shared" si="89"/>
        <v>9025.4700000000012</v>
      </c>
      <c r="AH95" s="76">
        <f t="shared" ref="AH95:AH129" si="110">SUM(N95/18*S95+N95/18*T95+N95/18*U95)*20%</f>
        <v>0</v>
      </c>
      <c r="AI95" s="76">
        <f t="shared" ref="AI95:AI126" si="111">AH95+AG95+AF95+AE95</f>
        <v>99280.170000000013</v>
      </c>
      <c r="AJ95" s="82"/>
      <c r="AK95" s="82"/>
      <c r="AL95" s="82"/>
      <c r="AM95" s="83">
        <v>17</v>
      </c>
      <c r="AN95" s="78">
        <f t="shared" ref="AN95:AN126" si="112">N95/18*AM95*40%</f>
        <v>6685.5333333333328</v>
      </c>
      <c r="AO95" s="83"/>
      <c r="AP95" s="78">
        <f t="shared" ref="AP95:AP126" si="113">N95/18*AO95*50%</f>
        <v>0</v>
      </c>
      <c r="AQ95" s="78">
        <f t="shared" ref="AQ95:AQ100" si="114">AM95+AO95</f>
        <v>17</v>
      </c>
      <c r="AR95" s="78">
        <f t="shared" si="90"/>
        <v>6685.5333333333328</v>
      </c>
      <c r="AS95" s="83"/>
      <c r="AT95" s="78">
        <f t="shared" ref="AT95:AT126" si="115">N95/18*AS95*50%</f>
        <v>0</v>
      </c>
      <c r="AU95" s="83"/>
      <c r="AV95" s="78">
        <f t="shared" ref="AV95:AV126" si="116">N95/18*AU95*40%</f>
        <v>0</v>
      </c>
      <c r="AW95" s="77">
        <f t="shared" ref="AW95:AW129" si="117">AS95+AU95</f>
        <v>0</v>
      </c>
      <c r="AX95" s="78">
        <f t="shared" ref="AX95:AX129" si="118">AT95+AV95</f>
        <v>0</v>
      </c>
      <c r="AY95" s="77">
        <f t="shared" ref="AY95:AY129" si="119">AQ95+AW95</f>
        <v>17</v>
      </c>
      <c r="AZ95" s="78">
        <f t="shared" ref="AZ95:AZ129" si="120">AR95+AX95</f>
        <v>6685.5333333333328</v>
      </c>
      <c r="BA95" s="84" t="s">
        <v>210</v>
      </c>
      <c r="BB95" s="85">
        <v>1</v>
      </c>
      <c r="BC95" s="84"/>
      <c r="BD95" s="85"/>
      <c r="BE95" s="78">
        <f t="shared" ref="BE95:BE126" si="121">SUM(N95*BB95)*50%+(N95*BC95)*60%+(N95*BD95)*60%</f>
        <v>8848.5</v>
      </c>
      <c r="BF95" s="70"/>
      <c r="BG95" s="70"/>
      <c r="BH95" s="70"/>
      <c r="BI95" s="76">
        <f t="shared" ref="BI95:BI129" si="122">SUM(N95*BF95*20%)+(N95*BG95)*30%</f>
        <v>0</v>
      </c>
      <c r="BJ95" s="76">
        <f t="shared" si="97"/>
        <v>17</v>
      </c>
      <c r="BK95" s="76">
        <f t="shared" si="94"/>
        <v>27076.410000000003</v>
      </c>
      <c r="BL95" s="76"/>
      <c r="BM95" s="76">
        <f t="shared" si="93"/>
        <v>0</v>
      </c>
      <c r="BN95" s="76">
        <f t="shared" si="95"/>
        <v>17</v>
      </c>
      <c r="BO95" s="76">
        <f t="shared" ref="BO95:BO98" si="123">(AE95+AF95)*35%</f>
        <v>31589.145</v>
      </c>
      <c r="BP95" s="76"/>
      <c r="BQ95" s="101">
        <f t="shared" ref="BQ95:BQ126" si="124">7079/18*BP95</f>
        <v>0</v>
      </c>
      <c r="BR95" s="76">
        <f t="shared" ref="BR95:BR126" si="125">AJ95+AK95+AL95+AZ95+BE95+BI95+BK95+BM95+BO95+BQ95</f>
        <v>74199.588333333333</v>
      </c>
      <c r="BS95" s="76">
        <f t="shared" ref="BS95:BS126" si="126">AE95+AG95+AH95+AJ95+AK95+AL95+BI95+BQ95</f>
        <v>81229.23000000001</v>
      </c>
      <c r="BT95" s="76">
        <f t="shared" ref="BT95:BT126" si="127">AZ95+BE95+BK95+BM95</f>
        <v>42610.443333333336</v>
      </c>
      <c r="BU95" s="76">
        <f t="shared" ref="BU95:BU126" si="128">AF95+BO95</f>
        <v>49640.085000000006</v>
      </c>
      <c r="BV95" s="76">
        <f t="shared" ref="BV95:BV126" si="129">SUM(AI95+BR95)</f>
        <v>173479.75833333336</v>
      </c>
      <c r="BW95" s="173">
        <f t="shared" ref="BW95:BW126" si="130">BV95*12</f>
        <v>2081757.1000000003</v>
      </c>
      <c r="BX95" s="1" t="s">
        <v>270</v>
      </c>
    </row>
    <row r="96" spans="1:77" s="3" customFormat="1" ht="14.25" customHeight="1" x14ac:dyDescent="0.3">
      <c r="A96" s="250">
        <v>73</v>
      </c>
      <c r="B96" s="69" t="s">
        <v>125</v>
      </c>
      <c r="C96" s="69" t="s">
        <v>222</v>
      </c>
      <c r="D96" s="70" t="s">
        <v>82</v>
      </c>
      <c r="E96" s="71" t="s">
        <v>126</v>
      </c>
      <c r="F96" s="86">
        <v>65</v>
      </c>
      <c r="G96" s="87">
        <v>42971</v>
      </c>
      <c r="H96" s="87">
        <v>44797</v>
      </c>
      <c r="I96" s="86" t="s">
        <v>185</v>
      </c>
      <c r="J96" s="70" t="s">
        <v>71</v>
      </c>
      <c r="K96" s="70" t="s">
        <v>110</v>
      </c>
      <c r="L96" s="74">
        <v>24.02</v>
      </c>
      <c r="M96" s="74">
        <v>4.32</v>
      </c>
      <c r="N96" s="108">
        <v>17697</v>
      </c>
      <c r="O96" s="76">
        <f t="shared" si="98"/>
        <v>76451.040000000008</v>
      </c>
      <c r="P96" s="70">
        <v>1</v>
      </c>
      <c r="Q96" s="70"/>
      <c r="R96" s="70"/>
      <c r="S96" s="70"/>
      <c r="T96" s="70"/>
      <c r="U96" s="70"/>
      <c r="V96" s="70">
        <f t="shared" si="99"/>
        <v>1</v>
      </c>
      <c r="W96" s="70">
        <f t="shared" si="100"/>
        <v>0</v>
      </c>
      <c r="X96" s="70">
        <f t="shared" si="101"/>
        <v>0</v>
      </c>
      <c r="Y96" s="76">
        <f t="shared" si="102"/>
        <v>4247.2800000000007</v>
      </c>
      <c r="Z96" s="76">
        <f t="shared" si="103"/>
        <v>0</v>
      </c>
      <c r="AA96" s="76">
        <f t="shared" si="104"/>
        <v>0</v>
      </c>
      <c r="AB96" s="76">
        <f t="shared" si="105"/>
        <v>0</v>
      </c>
      <c r="AC96" s="76">
        <f t="shared" si="106"/>
        <v>0</v>
      </c>
      <c r="AD96" s="76">
        <f t="shared" si="107"/>
        <v>0</v>
      </c>
      <c r="AE96" s="76">
        <f t="shared" si="108"/>
        <v>4247.2800000000007</v>
      </c>
      <c r="AF96" s="76">
        <f t="shared" si="109"/>
        <v>1061.8200000000002</v>
      </c>
      <c r="AG96" s="101">
        <f t="shared" si="89"/>
        <v>530.91000000000008</v>
      </c>
      <c r="AH96" s="76">
        <f t="shared" si="110"/>
        <v>0</v>
      </c>
      <c r="AI96" s="76">
        <f t="shared" si="111"/>
        <v>5840.0100000000011</v>
      </c>
      <c r="AJ96" s="84"/>
      <c r="AK96" s="84"/>
      <c r="AL96" s="84"/>
      <c r="AM96" s="83"/>
      <c r="AN96" s="78">
        <f t="shared" si="112"/>
        <v>0</v>
      </c>
      <c r="AO96" s="83"/>
      <c r="AP96" s="78">
        <f t="shared" si="113"/>
        <v>0</v>
      </c>
      <c r="AQ96" s="78">
        <f t="shared" si="114"/>
        <v>0</v>
      </c>
      <c r="AR96" s="78">
        <f t="shared" ref="AR96:AR129" si="131">AN96+AP96</f>
        <v>0</v>
      </c>
      <c r="AS96" s="83"/>
      <c r="AT96" s="78">
        <f t="shared" si="115"/>
        <v>0</v>
      </c>
      <c r="AU96" s="83"/>
      <c r="AV96" s="78">
        <f t="shared" si="116"/>
        <v>0</v>
      </c>
      <c r="AW96" s="77">
        <f t="shared" si="117"/>
        <v>0</v>
      </c>
      <c r="AX96" s="78">
        <f t="shared" si="118"/>
        <v>0</v>
      </c>
      <c r="AY96" s="77">
        <f t="shared" si="119"/>
        <v>0</v>
      </c>
      <c r="AZ96" s="78">
        <f t="shared" si="120"/>
        <v>0</v>
      </c>
      <c r="BA96" s="84"/>
      <c r="BB96" s="85"/>
      <c r="BC96" s="84"/>
      <c r="BD96" s="85"/>
      <c r="BE96" s="78">
        <f t="shared" si="121"/>
        <v>0</v>
      </c>
      <c r="BF96" s="70"/>
      <c r="BG96" s="70"/>
      <c r="BH96" s="70"/>
      <c r="BI96" s="76">
        <f t="shared" si="122"/>
        <v>0</v>
      </c>
      <c r="BJ96" s="76">
        <f t="shared" si="97"/>
        <v>1</v>
      </c>
      <c r="BK96" s="76">
        <f t="shared" si="94"/>
        <v>1592.73</v>
      </c>
      <c r="BL96" s="76"/>
      <c r="BM96" s="76">
        <f t="shared" si="93"/>
        <v>0</v>
      </c>
      <c r="BN96" s="76">
        <f t="shared" si="95"/>
        <v>1</v>
      </c>
      <c r="BO96" s="76">
        <f t="shared" si="123"/>
        <v>1858.1849999999999</v>
      </c>
      <c r="BP96" s="76"/>
      <c r="BQ96" s="101">
        <f t="shared" si="124"/>
        <v>0</v>
      </c>
      <c r="BR96" s="76">
        <f t="shared" si="125"/>
        <v>3450.915</v>
      </c>
      <c r="BS96" s="76">
        <f t="shared" si="126"/>
        <v>4778.1900000000005</v>
      </c>
      <c r="BT96" s="76">
        <f t="shared" si="127"/>
        <v>1592.73</v>
      </c>
      <c r="BU96" s="76">
        <f t="shared" si="128"/>
        <v>2920.0050000000001</v>
      </c>
      <c r="BV96" s="76">
        <f t="shared" si="129"/>
        <v>9290.9250000000011</v>
      </c>
      <c r="BW96" s="173">
        <f t="shared" si="130"/>
        <v>111491.1</v>
      </c>
      <c r="BX96" s="1" t="s">
        <v>270</v>
      </c>
    </row>
    <row r="97" spans="1:76" s="135" customFormat="1" ht="14.25" customHeight="1" x14ac:dyDescent="0.3">
      <c r="A97" s="251">
        <v>74</v>
      </c>
      <c r="B97" s="48" t="s">
        <v>125</v>
      </c>
      <c r="C97" s="48" t="s">
        <v>425</v>
      </c>
      <c r="D97" s="43" t="s">
        <v>82</v>
      </c>
      <c r="E97" s="93" t="s">
        <v>126</v>
      </c>
      <c r="F97" s="86">
        <v>65</v>
      </c>
      <c r="G97" s="87">
        <v>42971</v>
      </c>
      <c r="H97" s="87">
        <v>44797</v>
      </c>
      <c r="I97" s="86" t="s">
        <v>185</v>
      </c>
      <c r="J97" s="43" t="s">
        <v>71</v>
      </c>
      <c r="K97" s="43" t="s">
        <v>110</v>
      </c>
      <c r="L97" s="89">
        <v>24.02</v>
      </c>
      <c r="M97" s="89">
        <v>4.32</v>
      </c>
      <c r="N97" s="108">
        <v>17697</v>
      </c>
      <c r="O97" s="76">
        <f t="shared" si="98"/>
        <v>76451.040000000008</v>
      </c>
      <c r="P97" s="43">
        <v>4</v>
      </c>
      <c r="Q97" s="43"/>
      <c r="R97" s="43"/>
      <c r="S97" s="43"/>
      <c r="T97" s="43"/>
      <c r="U97" s="43"/>
      <c r="V97" s="70">
        <f t="shared" si="99"/>
        <v>4</v>
      </c>
      <c r="W97" s="70">
        <f t="shared" si="100"/>
        <v>0</v>
      </c>
      <c r="X97" s="70">
        <f t="shared" si="101"/>
        <v>0</v>
      </c>
      <c r="Y97" s="76">
        <f t="shared" si="102"/>
        <v>16989.120000000003</v>
      </c>
      <c r="Z97" s="76">
        <f t="shared" si="103"/>
        <v>0</v>
      </c>
      <c r="AA97" s="76">
        <f t="shared" si="104"/>
        <v>0</v>
      </c>
      <c r="AB97" s="76">
        <f t="shared" si="105"/>
        <v>0</v>
      </c>
      <c r="AC97" s="76">
        <f t="shared" si="106"/>
        <v>0</v>
      </c>
      <c r="AD97" s="76">
        <f t="shared" si="107"/>
        <v>0</v>
      </c>
      <c r="AE97" s="76">
        <f t="shared" si="108"/>
        <v>16989.120000000003</v>
      </c>
      <c r="AF97" s="76">
        <f t="shared" si="109"/>
        <v>4247.2800000000007</v>
      </c>
      <c r="AG97" s="76">
        <f t="shared" si="89"/>
        <v>2123.6400000000003</v>
      </c>
      <c r="AH97" s="76">
        <f t="shared" si="110"/>
        <v>0</v>
      </c>
      <c r="AI97" s="76">
        <f t="shared" si="111"/>
        <v>23360.040000000005</v>
      </c>
      <c r="AJ97" s="100"/>
      <c r="AK97" s="100"/>
      <c r="AL97" s="100"/>
      <c r="AM97" s="100"/>
      <c r="AN97" s="78">
        <f t="shared" si="112"/>
        <v>0</v>
      </c>
      <c r="AO97" s="99"/>
      <c r="AP97" s="78">
        <f t="shared" si="113"/>
        <v>0</v>
      </c>
      <c r="AQ97" s="78">
        <f t="shared" si="114"/>
        <v>0</v>
      </c>
      <c r="AR97" s="78">
        <f t="shared" si="131"/>
        <v>0</v>
      </c>
      <c r="AS97" s="99"/>
      <c r="AT97" s="78">
        <f t="shared" si="115"/>
        <v>0</v>
      </c>
      <c r="AU97" s="99"/>
      <c r="AV97" s="78">
        <f t="shared" si="116"/>
        <v>0</v>
      </c>
      <c r="AW97" s="77">
        <f t="shared" si="117"/>
        <v>0</v>
      </c>
      <c r="AX97" s="78">
        <f t="shared" si="118"/>
        <v>0</v>
      </c>
      <c r="AY97" s="77">
        <f t="shared" si="119"/>
        <v>0</v>
      </c>
      <c r="AZ97" s="78">
        <f t="shared" si="120"/>
        <v>0</v>
      </c>
      <c r="BA97" s="100"/>
      <c r="BB97" s="177"/>
      <c r="BC97" s="177"/>
      <c r="BD97" s="177"/>
      <c r="BE97" s="78">
        <f t="shared" si="121"/>
        <v>0</v>
      </c>
      <c r="BF97" s="43"/>
      <c r="BG97" s="43"/>
      <c r="BH97" s="43"/>
      <c r="BI97" s="76">
        <f t="shared" si="122"/>
        <v>0</v>
      </c>
      <c r="BJ97" s="101">
        <f t="shared" si="97"/>
        <v>4</v>
      </c>
      <c r="BK97" s="101">
        <f t="shared" si="94"/>
        <v>6370.92</v>
      </c>
      <c r="BL97" s="101"/>
      <c r="BM97" s="101">
        <f t="shared" si="93"/>
        <v>0</v>
      </c>
      <c r="BN97" s="76">
        <f t="shared" si="95"/>
        <v>4</v>
      </c>
      <c r="BO97" s="76">
        <f t="shared" si="123"/>
        <v>7432.74</v>
      </c>
      <c r="BP97" s="76">
        <v>4</v>
      </c>
      <c r="BQ97" s="101">
        <f t="shared" si="124"/>
        <v>1573.1111111111111</v>
      </c>
      <c r="BR97" s="76">
        <f t="shared" si="125"/>
        <v>15376.771111111111</v>
      </c>
      <c r="BS97" s="76">
        <f t="shared" si="126"/>
        <v>20685.871111111112</v>
      </c>
      <c r="BT97" s="76">
        <f t="shared" si="127"/>
        <v>6370.92</v>
      </c>
      <c r="BU97" s="76">
        <f t="shared" si="128"/>
        <v>11680.02</v>
      </c>
      <c r="BV97" s="76">
        <f t="shared" si="129"/>
        <v>38736.811111111114</v>
      </c>
      <c r="BW97" s="173">
        <f t="shared" si="130"/>
        <v>464841.7333333334</v>
      </c>
      <c r="BX97" s="1" t="s">
        <v>270</v>
      </c>
    </row>
    <row r="98" spans="1:76" s="3" customFormat="1" ht="14.25" customHeight="1" x14ac:dyDescent="0.3">
      <c r="A98" s="250">
        <v>75</v>
      </c>
      <c r="B98" s="69" t="s">
        <v>125</v>
      </c>
      <c r="C98" s="69" t="s">
        <v>262</v>
      </c>
      <c r="D98" s="70" t="s">
        <v>82</v>
      </c>
      <c r="E98" s="71" t="s">
        <v>126</v>
      </c>
      <c r="F98" s="86">
        <v>65</v>
      </c>
      <c r="G98" s="87">
        <v>42971</v>
      </c>
      <c r="H98" s="87">
        <v>44797</v>
      </c>
      <c r="I98" s="86" t="s">
        <v>185</v>
      </c>
      <c r="J98" s="70" t="s">
        <v>71</v>
      </c>
      <c r="K98" s="70" t="s">
        <v>110</v>
      </c>
      <c r="L98" s="74">
        <v>24.02</v>
      </c>
      <c r="M98" s="74">
        <v>4.32</v>
      </c>
      <c r="N98" s="75">
        <v>17697</v>
      </c>
      <c r="O98" s="76">
        <f t="shared" si="98"/>
        <v>76451.040000000008</v>
      </c>
      <c r="P98" s="70"/>
      <c r="Q98" s="70"/>
      <c r="R98" s="70"/>
      <c r="S98" s="70"/>
      <c r="T98" s="70">
        <v>1</v>
      </c>
      <c r="U98" s="70"/>
      <c r="V98" s="70">
        <f t="shared" si="99"/>
        <v>0</v>
      </c>
      <c r="W98" s="70">
        <f t="shared" si="100"/>
        <v>1</v>
      </c>
      <c r="X98" s="70">
        <f t="shared" si="101"/>
        <v>0</v>
      </c>
      <c r="Y98" s="76">
        <f t="shared" si="102"/>
        <v>0</v>
      </c>
      <c r="Z98" s="76">
        <f t="shared" si="103"/>
        <v>0</v>
      </c>
      <c r="AA98" s="76">
        <f t="shared" si="104"/>
        <v>0</v>
      </c>
      <c r="AB98" s="76">
        <f t="shared" si="105"/>
        <v>0</v>
      </c>
      <c r="AC98" s="76">
        <f t="shared" si="106"/>
        <v>4247.2800000000007</v>
      </c>
      <c r="AD98" s="76">
        <f t="shared" si="107"/>
        <v>0</v>
      </c>
      <c r="AE98" s="76">
        <f t="shared" si="108"/>
        <v>4247.2800000000007</v>
      </c>
      <c r="AF98" s="76">
        <f t="shared" si="109"/>
        <v>1061.8200000000002</v>
      </c>
      <c r="AG98" s="76">
        <f t="shared" si="89"/>
        <v>530.91000000000008</v>
      </c>
      <c r="AH98" s="76">
        <f t="shared" si="110"/>
        <v>196.63333333333333</v>
      </c>
      <c r="AI98" s="76">
        <f t="shared" si="111"/>
        <v>6036.6433333333343</v>
      </c>
      <c r="AJ98" s="84"/>
      <c r="AK98" s="84"/>
      <c r="AL98" s="84"/>
      <c r="AM98" s="83"/>
      <c r="AN98" s="78">
        <f t="shared" si="112"/>
        <v>0</v>
      </c>
      <c r="AO98" s="83"/>
      <c r="AP98" s="78">
        <f t="shared" si="113"/>
        <v>0</v>
      </c>
      <c r="AQ98" s="78">
        <f t="shared" si="114"/>
        <v>0</v>
      </c>
      <c r="AR98" s="78">
        <f t="shared" si="131"/>
        <v>0</v>
      </c>
      <c r="AS98" s="83"/>
      <c r="AT98" s="78">
        <f t="shared" si="115"/>
        <v>0</v>
      </c>
      <c r="AU98" s="83"/>
      <c r="AV98" s="78">
        <f t="shared" si="116"/>
        <v>0</v>
      </c>
      <c r="AW98" s="77">
        <f t="shared" si="117"/>
        <v>0</v>
      </c>
      <c r="AX98" s="78">
        <f t="shared" si="118"/>
        <v>0</v>
      </c>
      <c r="AY98" s="77">
        <f t="shared" si="119"/>
        <v>0</v>
      </c>
      <c r="AZ98" s="78">
        <f t="shared" si="120"/>
        <v>0</v>
      </c>
      <c r="BA98" s="84"/>
      <c r="BB98" s="85"/>
      <c r="BC98" s="84"/>
      <c r="BD98" s="85"/>
      <c r="BE98" s="78">
        <f t="shared" si="121"/>
        <v>0</v>
      </c>
      <c r="BF98" s="70"/>
      <c r="BG98" s="70"/>
      <c r="BH98" s="70"/>
      <c r="BI98" s="76">
        <f t="shared" si="122"/>
        <v>0</v>
      </c>
      <c r="BJ98" s="76"/>
      <c r="BK98" s="76">
        <f>(O98/18*BJ98)*30%</f>
        <v>0</v>
      </c>
      <c r="BL98" s="76"/>
      <c r="BM98" s="76">
        <f t="shared" si="93"/>
        <v>0</v>
      </c>
      <c r="BN98" s="76">
        <f t="shared" si="95"/>
        <v>1</v>
      </c>
      <c r="BO98" s="76">
        <f t="shared" si="123"/>
        <v>1858.1849999999999</v>
      </c>
      <c r="BP98" s="76"/>
      <c r="BQ98" s="101">
        <f t="shared" si="124"/>
        <v>0</v>
      </c>
      <c r="BR98" s="76">
        <f t="shared" si="125"/>
        <v>1858.1849999999999</v>
      </c>
      <c r="BS98" s="76">
        <f t="shared" si="126"/>
        <v>4974.8233333333337</v>
      </c>
      <c r="BT98" s="76">
        <f t="shared" si="127"/>
        <v>0</v>
      </c>
      <c r="BU98" s="76">
        <f t="shared" si="128"/>
        <v>2920.0050000000001</v>
      </c>
      <c r="BV98" s="76">
        <f t="shared" si="129"/>
        <v>7894.8283333333347</v>
      </c>
      <c r="BW98" s="173">
        <f t="shared" si="130"/>
        <v>94737.940000000017</v>
      </c>
      <c r="BX98" s="1" t="s">
        <v>270</v>
      </c>
    </row>
    <row r="99" spans="1:76" s="3" customFormat="1" ht="14.25" customHeight="1" x14ac:dyDescent="0.3">
      <c r="A99" s="251">
        <v>76</v>
      </c>
      <c r="B99" s="108" t="s">
        <v>167</v>
      </c>
      <c r="C99" s="48" t="s">
        <v>60</v>
      </c>
      <c r="D99" s="43" t="s">
        <v>61</v>
      </c>
      <c r="E99" s="93" t="s">
        <v>95</v>
      </c>
      <c r="F99" s="97">
        <v>77</v>
      </c>
      <c r="G99" s="98">
        <v>43335</v>
      </c>
      <c r="H99" s="88">
        <v>45161</v>
      </c>
      <c r="I99" s="97" t="s">
        <v>182</v>
      </c>
      <c r="J99" s="43" t="s">
        <v>58</v>
      </c>
      <c r="K99" s="43" t="s">
        <v>64</v>
      </c>
      <c r="L99" s="89">
        <v>35</v>
      </c>
      <c r="M99" s="43">
        <v>5.41</v>
      </c>
      <c r="N99" s="75">
        <v>17697</v>
      </c>
      <c r="O99" s="76">
        <f t="shared" si="98"/>
        <v>95740.77</v>
      </c>
      <c r="P99" s="43"/>
      <c r="Q99" s="43">
        <v>10</v>
      </c>
      <c r="R99" s="43">
        <v>3</v>
      </c>
      <c r="S99" s="43">
        <v>8</v>
      </c>
      <c r="T99" s="43">
        <v>3</v>
      </c>
      <c r="U99" s="43"/>
      <c r="V99" s="70">
        <f t="shared" si="99"/>
        <v>8</v>
      </c>
      <c r="W99" s="70">
        <f t="shared" si="100"/>
        <v>13</v>
      </c>
      <c r="X99" s="70">
        <f t="shared" si="101"/>
        <v>3</v>
      </c>
      <c r="Y99" s="76">
        <f t="shared" si="102"/>
        <v>0</v>
      </c>
      <c r="Z99" s="76">
        <f t="shared" si="103"/>
        <v>53189.316666666673</v>
      </c>
      <c r="AA99" s="76">
        <f t="shared" si="104"/>
        <v>15956.795000000002</v>
      </c>
      <c r="AB99" s="76">
        <f t="shared" si="105"/>
        <v>42551.453333333338</v>
      </c>
      <c r="AC99" s="76">
        <f t="shared" si="106"/>
        <v>15956.795000000002</v>
      </c>
      <c r="AD99" s="76">
        <f t="shared" si="107"/>
        <v>0</v>
      </c>
      <c r="AE99" s="76">
        <f t="shared" si="108"/>
        <v>127654.36000000002</v>
      </c>
      <c r="AF99" s="76">
        <f t="shared" si="109"/>
        <v>31913.590000000004</v>
      </c>
      <c r="AG99" s="76">
        <f t="shared" si="89"/>
        <v>15956.795000000002</v>
      </c>
      <c r="AH99" s="76">
        <f t="shared" si="110"/>
        <v>2162.9666666666667</v>
      </c>
      <c r="AI99" s="76">
        <f t="shared" si="111"/>
        <v>177687.71166666667</v>
      </c>
      <c r="AJ99" s="82"/>
      <c r="AK99" s="82"/>
      <c r="AL99" s="82"/>
      <c r="AM99" s="99"/>
      <c r="AN99" s="78">
        <f t="shared" si="112"/>
        <v>0</v>
      </c>
      <c r="AO99" s="99">
        <v>5</v>
      </c>
      <c r="AP99" s="78">
        <f t="shared" si="113"/>
        <v>2457.9166666666665</v>
      </c>
      <c r="AQ99" s="78">
        <f t="shared" si="114"/>
        <v>5</v>
      </c>
      <c r="AR99" s="78">
        <f t="shared" si="131"/>
        <v>2457.9166666666665</v>
      </c>
      <c r="AS99" s="99">
        <v>14.5</v>
      </c>
      <c r="AT99" s="78">
        <f t="shared" si="115"/>
        <v>7127.958333333333</v>
      </c>
      <c r="AU99" s="99"/>
      <c r="AV99" s="78">
        <f t="shared" si="116"/>
        <v>0</v>
      </c>
      <c r="AW99" s="77">
        <f t="shared" si="117"/>
        <v>14.5</v>
      </c>
      <c r="AX99" s="78">
        <f t="shared" si="118"/>
        <v>7127.958333333333</v>
      </c>
      <c r="AY99" s="77">
        <f t="shared" si="119"/>
        <v>19.5</v>
      </c>
      <c r="AZ99" s="78">
        <f t="shared" si="120"/>
        <v>9585.875</v>
      </c>
      <c r="BA99" s="100"/>
      <c r="BB99" s="177"/>
      <c r="BC99" s="100"/>
      <c r="BD99" s="177"/>
      <c r="BE99" s="78">
        <f t="shared" si="121"/>
        <v>0</v>
      </c>
      <c r="BF99" s="43"/>
      <c r="BG99" s="43"/>
      <c r="BH99" s="43"/>
      <c r="BI99" s="76">
        <f t="shared" si="122"/>
        <v>0</v>
      </c>
      <c r="BJ99" s="76">
        <f>V99+W99+X99</f>
        <v>24</v>
      </c>
      <c r="BK99" s="76">
        <f>(O99/18*BJ99)*1.25*30%</f>
        <v>47870.385000000002</v>
      </c>
      <c r="BL99" s="101"/>
      <c r="BM99" s="101">
        <f t="shared" si="93"/>
        <v>0</v>
      </c>
      <c r="BN99" s="76">
        <f t="shared" si="95"/>
        <v>24</v>
      </c>
      <c r="BO99" s="76">
        <f>(AE99+AF99)*40%</f>
        <v>63827.180000000008</v>
      </c>
      <c r="BP99" s="76"/>
      <c r="BQ99" s="101">
        <f t="shared" si="124"/>
        <v>0</v>
      </c>
      <c r="BR99" s="76">
        <f t="shared" si="125"/>
        <v>121283.44</v>
      </c>
      <c r="BS99" s="76">
        <f t="shared" si="126"/>
        <v>145774.1216666667</v>
      </c>
      <c r="BT99" s="76">
        <f t="shared" si="127"/>
        <v>57456.26</v>
      </c>
      <c r="BU99" s="76">
        <f t="shared" si="128"/>
        <v>95740.770000000019</v>
      </c>
      <c r="BV99" s="76">
        <f t="shared" si="129"/>
        <v>298971.15166666667</v>
      </c>
      <c r="BW99" s="173">
        <f t="shared" si="130"/>
        <v>3587653.8200000003</v>
      </c>
      <c r="BX99" s="3" t="s">
        <v>266</v>
      </c>
    </row>
    <row r="100" spans="1:76" s="135" customFormat="1" ht="14.25" customHeight="1" x14ac:dyDescent="0.3">
      <c r="A100" s="250">
        <v>77</v>
      </c>
      <c r="B100" s="108" t="s">
        <v>167</v>
      </c>
      <c r="C100" s="48" t="s">
        <v>400</v>
      </c>
      <c r="D100" s="43" t="s">
        <v>61</v>
      </c>
      <c r="E100" s="93" t="s">
        <v>95</v>
      </c>
      <c r="F100" s="97">
        <v>77</v>
      </c>
      <c r="G100" s="98">
        <v>43335</v>
      </c>
      <c r="H100" s="88">
        <v>45161</v>
      </c>
      <c r="I100" s="97" t="s">
        <v>182</v>
      </c>
      <c r="J100" s="43" t="s">
        <v>58</v>
      </c>
      <c r="K100" s="43" t="s">
        <v>64</v>
      </c>
      <c r="L100" s="89">
        <v>35</v>
      </c>
      <c r="M100" s="43">
        <v>5.41</v>
      </c>
      <c r="N100" s="75">
        <v>17697</v>
      </c>
      <c r="O100" s="76">
        <f t="shared" si="98"/>
        <v>95740.77</v>
      </c>
      <c r="P100" s="43"/>
      <c r="Q100" s="43">
        <v>1</v>
      </c>
      <c r="R100" s="43"/>
      <c r="S100" s="43"/>
      <c r="T100" s="43"/>
      <c r="U100" s="43"/>
      <c r="V100" s="70">
        <f t="shared" si="99"/>
        <v>0</v>
      </c>
      <c r="W100" s="70">
        <f t="shared" si="100"/>
        <v>1</v>
      </c>
      <c r="X100" s="70">
        <f t="shared" si="101"/>
        <v>0</v>
      </c>
      <c r="Y100" s="76">
        <f t="shared" si="102"/>
        <v>0</v>
      </c>
      <c r="Z100" s="76">
        <f t="shared" si="103"/>
        <v>5318.9316666666673</v>
      </c>
      <c r="AA100" s="76">
        <f t="shared" si="104"/>
        <v>0</v>
      </c>
      <c r="AB100" s="76">
        <f t="shared" si="105"/>
        <v>0</v>
      </c>
      <c r="AC100" s="76">
        <f t="shared" si="106"/>
        <v>0</v>
      </c>
      <c r="AD100" s="76">
        <f t="shared" si="107"/>
        <v>0</v>
      </c>
      <c r="AE100" s="76">
        <f t="shared" si="108"/>
        <v>5318.9316666666673</v>
      </c>
      <c r="AF100" s="76">
        <f t="shared" si="109"/>
        <v>1329.7329166666668</v>
      </c>
      <c r="AG100" s="101">
        <f t="shared" si="89"/>
        <v>664.86645833333341</v>
      </c>
      <c r="AH100" s="76">
        <f t="shared" si="110"/>
        <v>0</v>
      </c>
      <c r="AI100" s="76">
        <f t="shared" si="111"/>
        <v>7313.5310416666671</v>
      </c>
      <c r="AJ100" s="82"/>
      <c r="AK100" s="82"/>
      <c r="AL100" s="82"/>
      <c r="AM100" s="99"/>
      <c r="AN100" s="78">
        <f t="shared" si="112"/>
        <v>0</v>
      </c>
      <c r="AO100" s="99"/>
      <c r="AP100" s="78">
        <f t="shared" si="113"/>
        <v>0</v>
      </c>
      <c r="AQ100" s="78">
        <f t="shared" si="114"/>
        <v>0</v>
      </c>
      <c r="AR100" s="78">
        <f t="shared" si="131"/>
        <v>0</v>
      </c>
      <c r="AS100" s="99"/>
      <c r="AT100" s="78">
        <f t="shared" si="115"/>
        <v>0</v>
      </c>
      <c r="AU100" s="99"/>
      <c r="AV100" s="78">
        <f t="shared" si="116"/>
        <v>0</v>
      </c>
      <c r="AW100" s="77">
        <f t="shared" si="117"/>
        <v>0</v>
      </c>
      <c r="AX100" s="78">
        <f t="shared" si="118"/>
        <v>0</v>
      </c>
      <c r="AY100" s="77">
        <f t="shared" si="119"/>
        <v>0</v>
      </c>
      <c r="AZ100" s="78">
        <f t="shared" si="120"/>
        <v>0</v>
      </c>
      <c r="BA100" s="100"/>
      <c r="BB100" s="177"/>
      <c r="BC100" s="100"/>
      <c r="BD100" s="177"/>
      <c r="BE100" s="78">
        <f t="shared" si="121"/>
        <v>0</v>
      </c>
      <c r="BF100" s="43"/>
      <c r="BG100" s="43"/>
      <c r="BH100" s="43"/>
      <c r="BI100" s="76">
        <f t="shared" si="122"/>
        <v>0</v>
      </c>
      <c r="BJ100" s="76">
        <f>V100+W100+X100</f>
        <v>1</v>
      </c>
      <c r="BK100" s="76">
        <f>(O100/18*BJ100)*1.25*30%</f>
        <v>1994.5993750000002</v>
      </c>
      <c r="BL100" s="101"/>
      <c r="BM100" s="101">
        <f t="shared" si="93"/>
        <v>0</v>
      </c>
      <c r="BN100" s="76">
        <f t="shared" si="95"/>
        <v>1</v>
      </c>
      <c r="BO100" s="76">
        <f>(AE100+AF100)*40%</f>
        <v>2659.4658333333336</v>
      </c>
      <c r="BP100" s="76"/>
      <c r="BQ100" s="101">
        <f t="shared" si="124"/>
        <v>0</v>
      </c>
      <c r="BR100" s="76">
        <f t="shared" si="125"/>
        <v>4654.0652083333334</v>
      </c>
      <c r="BS100" s="76">
        <f t="shared" si="126"/>
        <v>5983.7981250000012</v>
      </c>
      <c r="BT100" s="76">
        <f t="shared" si="127"/>
        <v>1994.5993750000002</v>
      </c>
      <c r="BU100" s="76">
        <f t="shared" si="128"/>
        <v>3989.1987500000005</v>
      </c>
      <c r="BV100" s="76">
        <f t="shared" si="129"/>
        <v>11967.596250000001</v>
      </c>
      <c r="BW100" s="173">
        <f t="shared" si="130"/>
        <v>143611.155</v>
      </c>
      <c r="BX100" s="3" t="s">
        <v>266</v>
      </c>
    </row>
    <row r="101" spans="1:76" s="11" customFormat="1" ht="14.25" customHeight="1" x14ac:dyDescent="0.3">
      <c r="A101" s="251">
        <v>78</v>
      </c>
      <c r="B101" s="94" t="s">
        <v>167</v>
      </c>
      <c r="C101" s="247" t="s">
        <v>426</v>
      </c>
      <c r="D101" s="95" t="s">
        <v>61</v>
      </c>
      <c r="E101" s="93" t="s">
        <v>95</v>
      </c>
      <c r="F101" s="206">
        <v>77</v>
      </c>
      <c r="G101" s="207">
        <v>43335</v>
      </c>
      <c r="H101" s="151">
        <v>45161</v>
      </c>
      <c r="I101" s="206" t="s">
        <v>182</v>
      </c>
      <c r="J101" s="43" t="s">
        <v>58</v>
      </c>
      <c r="K101" s="43" t="s">
        <v>64</v>
      </c>
      <c r="L101" s="89">
        <v>35</v>
      </c>
      <c r="M101" s="43">
        <v>5.41</v>
      </c>
      <c r="N101" s="108">
        <v>17697</v>
      </c>
      <c r="O101" s="76">
        <f t="shared" si="98"/>
        <v>95740.77</v>
      </c>
      <c r="P101" s="43"/>
      <c r="Q101" s="43">
        <v>3</v>
      </c>
      <c r="R101" s="43"/>
      <c r="S101" s="43"/>
      <c r="T101" s="43"/>
      <c r="U101" s="43"/>
      <c r="V101" s="70">
        <f t="shared" si="99"/>
        <v>0</v>
      </c>
      <c r="W101" s="70">
        <f t="shared" si="100"/>
        <v>3</v>
      </c>
      <c r="X101" s="70">
        <f t="shared" si="101"/>
        <v>0</v>
      </c>
      <c r="Y101" s="76">
        <f t="shared" si="102"/>
        <v>0</v>
      </c>
      <c r="Z101" s="76">
        <f t="shared" si="103"/>
        <v>15956.795000000002</v>
      </c>
      <c r="AA101" s="76">
        <f t="shared" si="104"/>
        <v>0</v>
      </c>
      <c r="AB101" s="76">
        <f t="shared" si="105"/>
        <v>0</v>
      </c>
      <c r="AC101" s="76">
        <f t="shared" si="106"/>
        <v>0</v>
      </c>
      <c r="AD101" s="76">
        <f t="shared" si="107"/>
        <v>0</v>
      </c>
      <c r="AE101" s="76">
        <f t="shared" si="108"/>
        <v>15956.795000000002</v>
      </c>
      <c r="AF101" s="76">
        <f t="shared" si="109"/>
        <v>3989.1987500000005</v>
      </c>
      <c r="AG101" s="76">
        <f t="shared" si="89"/>
        <v>1994.5993750000002</v>
      </c>
      <c r="AH101" s="76">
        <f t="shared" si="110"/>
        <v>0</v>
      </c>
      <c r="AI101" s="76">
        <f t="shared" si="111"/>
        <v>21940.593125000003</v>
      </c>
      <c r="AJ101" s="100"/>
      <c r="AK101" s="100"/>
      <c r="AL101" s="100"/>
      <c r="AM101" s="99"/>
      <c r="AN101" s="78">
        <f t="shared" si="112"/>
        <v>0</v>
      </c>
      <c r="AO101" s="99"/>
      <c r="AP101" s="78">
        <f t="shared" si="113"/>
        <v>0</v>
      </c>
      <c r="AQ101" s="78"/>
      <c r="AR101" s="78">
        <f t="shared" si="131"/>
        <v>0</v>
      </c>
      <c r="AS101" s="99"/>
      <c r="AT101" s="78">
        <f t="shared" si="115"/>
        <v>0</v>
      </c>
      <c r="AU101" s="99"/>
      <c r="AV101" s="78">
        <f t="shared" si="116"/>
        <v>0</v>
      </c>
      <c r="AW101" s="77">
        <f t="shared" si="117"/>
        <v>0</v>
      </c>
      <c r="AX101" s="78">
        <f t="shared" si="118"/>
        <v>0</v>
      </c>
      <c r="AY101" s="77">
        <f t="shared" si="119"/>
        <v>0</v>
      </c>
      <c r="AZ101" s="78">
        <f t="shared" si="120"/>
        <v>0</v>
      </c>
      <c r="BA101" s="100"/>
      <c r="BB101" s="177"/>
      <c r="BC101" s="177"/>
      <c r="BD101" s="177"/>
      <c r="BE101" s="78">
        <f t="shared" si="121"/>
        <v>0</v>
      </c>
      <c r="BF101" s="43"/>
      <c r="BG101" s="43"/>
      <c r="BH101" s="43"/>
      <c r="BI101" s="76">
        <f t="shared" si="122"/>
        <v>0</v>
      </c>
      <c r="BJ101" s="101">
        <f>V101+W101+X101</f>
        <v>3</v>
      </c>
      <c r="BK101" s="101">
        <f>(O101/18*BJ101)*1.25*30%</f>
        <v>5983.7981250000003</v>
      </c>
      <c r="BL101" s="101"/>
      <c r="BM101" s="101"/>
      <c r="BN101" s="76">
        <f t="shared" si="95"/>
        <v>3</v>
      </c>
      <c r="BO101" s="76">
        <f>(AE101+AF101)*40%</f>
        <v>7978.3975000000009</v>
      </c>
      <c r="BP101" s="76">
        <f>V101+W101+X101</f>
        <v>3</v>
      </c>
      <c r="BQ101" s="101">
        <f t="shared" si="124"/>
        <v>1179.8333333333333</v>
      </c>
      <c r="BR101" s="76">
        <f t="shared" si="125"/>
        <v>15142.028958333334</v>
      </c>
      <c r="BS101" s="76">
        <f t="shared" si="126"/>
        <v>19131.227708333336</v>
      </c>
      <c r="BT101" s="76">
        <f t="shared" si="127"/>
        <v>5983.7981250000003</v>
      </c>
      <c r="BU101" s="76">
        <f t="shared" si="128"/>
        <v>11967.596250000002</v>
      </c>
      <c r="BV101" s="76">
        <f t="shared" si="129"/>
        <v>37082.622083333335</v>
      </c>
      <c r="BW101" s="173">
        <f t="shared" si="130"/>
        <v>444991.46500000003</v>
      </c>
      <c r="BX101" s="3" t="s">
        <v>266</v>
      </c>
    </row>
    <row r="102" spans="1:76" s="11" customFormat="1" ht="14.25" customHeight="1" x14ac:dyDescent="0.3">
      <c r="A102" s="250">
        <v>79</v>
      </c>
      <c r="B102" s="197" t="s">
        <v>167</v>
      </c>
      <c r="C102" s="94" t="s">
        <v>408</v>
      </c>
      <c r="D102" s="95" t="s">
        <v>61</v>
      </c>
      <c r="E102" s="93" t="s">
        <v>95</v>
      </c>
      <c r="F102" s="206">
        <v>77</v>
      </c>
      <c r="G102" s="207">
        <v>43335</v>
      </c>
      <c r="H102" s="151">
        <v>45161</v>
      </c>
      <c r="I102" s="206" t="s">
        <v>182</v>
      </c>
      <c r="J102" s="43" t="s">
        <v>58</v>
      </c>
      <c r="K102" s="43" t="s">
        <v>64</v>
      </c>
      <c r="L102" s="89">
        <v>35</v>
      </c>
      <c r="M102" s="43">
        <v>5.41</v>
      </c>
      <c r="N102" s="75">
        <v>17697</v>
      </c>
      <c r="O102" s="76">
        <f t="shared" si="98"/>
        <v>95740.77</v>
      </c>
      <c r="P102" s="43"/>
      <c r="Q102" s="43"/>
      <c r="R102" s="43"/>
      <c r="S102" s="43"/>
      <c r="T102" s="43">
        <v>1</v>
      </c>
      <c r="U102" s="43"/>
      <c r="V102" s="70">
        <f t="shared" si="99"/>
        <v>0</v>
      </c>
      <c r="W102" s="70">
        <f t="shared" si="100"/>
        <v>1</v>
      </c>
      <c r="X102" s="70">
        <f t="shared" si="101"/>
        <v>0</v>
      </c>
      <c r="Y102" s="76">
        <f t="shared" si="102"/>
        <v>0</v>
      </c>
      <c r="Z102" s="76">
        <f t="shared" si="103"/>
        <v>0</v>
      </c>
      <c r="AA102" s="76">
        <f t="shared" si="104"/>
        <v>0</v>
      </c>
      <c r="AB102" s="76">
        <f t="shared" si="105"/>
        <v>0</v>
      </c>
      <c r="AC102" s="76">
        <f t="shared" si="106"/>
        <v>5318.9316666666673</v>
      </c>
      <c r="AD102" s="76">
        <f t="shared" si="107"/>
        <v>0</v>
      </c>
      <c r="AE102" s="76">
        <f t="shared" si="108"/>
        <v>5318.9316666666673</v>
      </c>
      <c r="AF102" s="76">
        <f t="shared" si="109"/>
        <v>1329.7329166666668</v>
      </c>
      <c r="AG102" s="76">
        <f t="shared" si="89"/>
        <v>664.86645833333341</v>
      </c>
      <c r="AH102" s="76">
        <f t="shared" si="110"/>
        <v>196.63333333333333</v>
      </c>
      <c r="AI102" s="76">
        <f t="shared" si="111"/>
        <v>7510.1643750000003</v>
      </c>
      <c r="AJ102" s="82"/>
      <c r="AK102" s="82"/>
      <c r="AL102" s="82"/>
      <c r="AM102" s="99"/>
      <c r="AN102" s="78">
        <f t="shared" si="112"/>
        <v>0</v>
      </c>
      <c r="AO102" s="99"/>
      <c r="AP102" s="78">
        <f t="shared" si="113"/>
        <v>0</v>
      </c>
      <c r="AQ102" s="78">
        <f t="shared" ref="AQ102:AQ107" si="132">AM102+AO102</f>
        <v>0</v>
      </c>
      <c r="AR102" s="78">
        <f t="shared" si="131"/>
        <v>0</v>
      </c>
      <c r="AS102" s="99"/>
      <c r="AT102" s="78">
        <f t="shared" si="115"/>
        <v>0</v>
      </c>
      <c r="AU102" s="99"/>
      <c r="AV102" s="78">
        <f t="shared" si="116"/>
        <v>0</v>
      </c>
      <c r="AW102" s="77">
        <f t="shared" si="117"/>
        <v>0</v>
      </c>
      <c r="AX102" s="78">
        <f t="shared" si="118"/>
        <v>0</v>
      </c>
      <c r="AY102" s="77">
        <f t="shared" si="119"/>
        <v>0</v>
      </c>
      <c r="AZ102" s="78">
        <f t="shared" si="120"/>
        <v>0</v>
      </c>
      <c r="BA102" s="100"/>
      <c r="BB102" s="177"/>
      <c r="BC102" s="100"/>
      <c r="BD102" s="177"/>
      <c r="BE102" s="78">
        <f t="shared" si="121"/>
        <v>0</v>
      </c>
      <c r="BF102" s="43"/>
      <c r="BG102" s="43"/>
      <c r="BH102" s="43"/>
      <c r="BI102" s="76">
        <f t="shared" si="122"/>
        <v>0</v>
      </c>
      <c r="BJ102" s="76"/>
      <c r="BK102" s="76">
        <f>(O102/18*BJ102)*1.25*30%</f>
        <v>0</v>
      </c>
      <c r="BL102" s="101"/>
      <c r="BM102" s="101">
        <f t="shared" ref="BM102:BM107" si="133">(O102/18*BL102)*30%</f>
        <v>0</v>
      </c>
      <c r="BN102" s="76">
        <f t="shared" si="95"/>
        <v>1</v>
      </c>
      <c r="BO102" s="76">
        <f>(AE102+AF102)*40%</f>
        <v>2659.4658333333336</v>
      </c>
      <c r="BP102" s="76"/>
      <c r="BQ102" s="101">
        <f t="shared" si="124"/>
        <v>0</v>
      </c>
      <c r="BR102" s="76">
        <f t="shared" si="125"/>
        <v>2659.4658333333336</v>
      </c>
      <c r="BS102" s="76">
        <f t="shared" si="126"/>
        <v>6180.4314583333344</v>
      </c>
      <c r="BT102" s="76">
        <f t="shared" si="127"/>
        <v>0</v>
      </c>
      <c r="BU102" s="76">
        <f t="shared" si="128"/>
        <v>3989.1987500000005</v>
      </c>
      <c r="BV102" s="76">
        <f t="shared" si="129"/>
        <v>10169.630208333334</v>
      </c>
      <c r="BW102" s="173">
        <f t="shared" si="130"/>
        <v>122035.5625</v>
      </c>
      <c r="BX102" s="3" t="s">
        <v>266</v>
      </c>
    </row>
    <row r="103" spans="1:76" s="11" customFormat="1" ht="14.25" customHeight="1" x14ac:dyDescent="0.3">
      <c r="A103" s="251">
        <v>80</v>
      </c>
      <c r="B103" s="197" t="s">
        <v>167</v>
      </c>
      <c r="C103" s="94" t="s">
        <v>129</v>
      </c>
      <c r="D103" s="95" t="s">
        <v>61</v>
      </c>
      <c r="E103" s="93" t="s">
        <v>95</v>
      </c>
      <c r="F103" s="206">
        <v>77</v>
      </c>
      <c r="G103" s="207">
        <v>43335</v>
      </c>
      <c r="H103" s="151">
        <v>45161</v>
      </c>
      <c r="I103" s="206" t="s">
        <v>182</v>
      </c>
      <c r="J103" s="43" t="s">
        <v>58</v>
      </c>
      <c r="K103" s="43" t="s">
        <v>64</v>
      </c>
      <c r="L103" s="89">
        <v>35</v>
      </c>
      <c r="M103" s="43">
        <v>5.41</v>
      </c>
      <c r="N103" s="75">
        <v>17697</v>
      </c>
      <c r="O103" s="76">
        <f t="shared" si="98"/>
        <v>95740.77</v>
      </c>
      <c r="P103" s="43">
        <v>0</v>
      </c>
      <c r="Q103" s="43"/>
      <c r="R103" s="43"/>
      <c r="S103" s="43">
        <v>0</v>
      </c>
      <c r="T103" s="43">
        <v>1</v>
      </c>
      <c r="U103" s="43"/>
      <c r="V103" s="70">
        <f t="shared" si="99"/>
        <v>0</v>
      </c>
      <c r="W103" s="70">
        <f t="shared" si="100"/>
        <v>1</v>
      </c>
      <c r="X103" s="70">
        <f t="shared" si="101"/>
        <v>0</v>
      </c>
      <c r="Y103" s="76">
        <f t="shared" si="102"/>
        <v>0</v>
      </c>
      <c r="Z103" s="76">
        <f t="shared" si="103"/>
        <v>0</v>
      </c>
      <c r="AA103" s="76">
        <f t="shared" si="104"/>
        <v>0</v>
      </c>
      <c r="AB103" s="76">
        <f t="shared" si="105"/>
        <v>0</v>
      </c>
      <c r="AC103" s="76">
        <f t="shared" si="106"/>
        <v>5318.9316666666673</v>
      </c>
      <c r="AD103" s="76">
        <f t="shared" si="107"/>
        <v>0</v>
      </c>
      <c r="AE103" s="76">
        <f t="shared" si="108"/>
        <v>5318.9316666666673</v>
      </c>
      <c r="AF103" s="76">
        <f t="shared" si="109"/>
        <v>1329.7329166666668</v>
      </c>
      <c r="AG103" s="76">
        <f t="shared" si="89"/>
        <v>664.86645833333341</v>
      </c>
      <c r="AH103" s="76">
        <f t="shared" si="110"/>
        <v>196.63333333333333</v>
      </c>
      <c r="AI103" s="76">
        <f t="shared" si="111"/>
        <v>7510.1643750000003</v>
      </c>
      <c r="AJ103" s="100"/>
      <c r="AK103" s="100"/>
      <c r="AL103" s="100"/>
      <c r="AM103" s="99"/>
      <c r="AN103" s="78">
        <f t="shared" si="112"/>
        <v>0</v>
      </c>
      <c r="AO103" s="99"/>
      <c r="AP103" s="78">
        <f t="shared" si="113"/>
        <v>0</v>
      </c>
      <c r="AQ103" s="78">
        <f t="shared" si="132"/>
        <v>0</v>
      </c>
      <c r="AR103" s="78">
        <f t="shared" si="131"/>
        <v>0</v>
      </c>
      <c r="AS103" s="99"/>
      <c r="AT103" s="78">
        <f t="shared" si="115"/>
        <v>0</v>
      </c>
      <c r="AU103" s="99"/>
      <c r="AV103" s="78">
        <f t="shared" si="116"/>
        <v>0</v>
      </c>
      <c r="AW103" s="77">
        <f t="shared" si="117"/>
        <v>0</v>
      </c>
      <c r="AX103" s="78">
        <f t="shared" si="118"/>
        <v>0</v>
      </c>
      <c r="AY103" s="77">
        <f t="shared" si="119"/>
        <v>0</v>
      </c>
      <c r="AZ103" s="78">
        <f t="shared" si="120"/>
        <v>0</v>
      </c>
      <c r="BA103" s="100"/>
      <c r="BB103" s="177"/>
      <c r="BC103" s="100"/>
      <c r="BD103" s="177"/>
      <c r="BE103" s="78">
        <f t="shared" si="121"/>
        <v>0</v>
      </c>
      <c r="BF103" s="43"/>
      <c r="BG103" s="43"/>
      <c r="BH103" s="43"/>
      <c r="BI103" s="76">
        <f t="shared" si="122"/>
        <v>0</v>
      </c>
      <c r="BJ103" s="101"/>
      <c r="BK103" s="101">
        <f>(O103/18*BJ103)*30%</f>
        <v>0</v>
      </c>
      <c r="BL103" s="101"/>
      <c r="BM103" s="101">
        <f t="shared" si="133"/>
        <v>0</v>
      </c>
      <c r="BN103" s="76">
        <f t="shared" si="95"/>
        <v>1</v>
      </c>
      <c r="BO103" s="76">
        <f>(AE103+AF103)*40%</f>
        <v>2659.4658333333336</v>
      </c>
      <c r="BP103" s="76"/>
      <c r="BQ103" s="101">
        <f t="shared" si="124"/>
        <v>0</v>
      </c>
      <c r="BR103" s="76">
        <f t="shared" si="125"/>
        <v>2659.4658333333336</v>
      </c>
      <c r="BS103" s="76">
        <f t="shared" si="126"/>
        <v>6180.4314583333344</v>
      </c>
      <c r="BT103" s="76">
        <f t="shared" si="127"/>
        <v>0</v>
      </c>
      <c r="BU103" s="76">
        <f t="shared" si="128"/>
        <v>3989.1987500000005</v>
      </c>
      <c r="BV103" s="76">
        <f t="shared" si="129"/>
        <v>10169.630208333334</v>
      </c>
      <c r="BW103" s="173">
        <f t="shared" si="130"/>
        <v>122035.5625</v>
      </c>
      <c r="BX103" s="3" t="s">
        <v>345</v>
      </c>
    </row>
    <row r="104" spans="1:76" s="2" customFormat="1" ht="14.25" customHeight="1" x14ac:dyDescent="0.3">
      <c r="A104" s="250">
        <v>81</v>
      </c>
      <c r="B104" s="108" t="s">
        <v>244</v>
      </c>
      <c r="C104" s="48" t="s">
        <v>168</v>
      </c>
      <c r="D104" s="43" t="s">
        <v>61</v>
      </c>
      <c r="E104" s="108" t="s">
        <v>164</v>
      </c>
      <c r="F104" s="86">
        <v>45</v>
      </c>
      <c r="G104" s="87">
        <v>42243</v>
      </c>
      <c r="H104" s="87">
        <v>44070</v>
      </c>
      <c r="I104" s="86" t="s">
        <v>185</v>
      </c>
      <c r="J104" s="43" t="s">
        <v>71</v>
      </c>
      <c r="K104" s="43" t="s">
        <v>72</v>
      </c>
      <c r="L104" s="89">
        <v>37</v>
      </c>
      <c r="M104" s="43">
        <v>5.2</v>
      </c>
      <c r="N104" s="75">
        <v>17697</v>
      </c>
      <c r="O104" s="76">
        <f t="shared" si="98"/>
        <v>92024.400000000009</v>
      </c>
      <c r="P104" s="43"/>
      <c r="Q104" s="43"/>
      <c r="R104" s="43"/>
      <c r="S104" s="43">
        <v>17</v>
      </c>
      <c r="T104" s="43"/>
      <c r="U104" s="43"/>
      <c r="V104" s="70">
        <f t="shared" si="99"/>
        <v>17</v>
      </c>
      <c r="W104" s="70">
        <f t="shared" si="100"/>
        <v>0</v>
      </c>
      <c r="X104" s="70">
        <f t="shared" si="101"/>
        <v>0</v>
      </c>
      <c r="Y104" s="76">
        <f t="shared" si="102"/>
        <v>0</v>
      </c>
      <c r="Z104" s="76">
        <f t="shared" si="103"/>
        <v>0</v>
      </c>
      <c r="AA104" s="76">
        <f t="shared" si="104"/>
        <v>0</v>
      </c>
      <c r="AB104" s="76">
        <f t="shared" si="105"/>
        <v>86911.933333333349</v>
      </c>
      <c r="AC104" s="76">
        <f t="shared" si="106"/>
        <v>0</v>
      </c>
      <c r="AD104" s="76">
        <f t="shared" si="107"/>
        <v>0</v>
      </c>
      <c r="AE104" s="76">
        <f t="shared" si="108"/>
        <v>86911.933333333349</v>
      </c>
      <c r="AF104" s="76">
        <f t="shared" si="109"/>
        <v>21727.983333333337</v>
      </c>
      <c r="AG104" s="76">
        <f t="shared" si="89"/>
        <v>10863.991666666669</v>
      </c>
      <c r="AH104" s="76">
        <f t="shared" si="110"/>
        <v>3342.7666666666664</v>
      </c>
      <c r="AI104" s="76">
        <f t="shared" si="111"/>
        <v>122846.67500000002</v>
      </c>
      <c r="AJ104" s="82"/>
      <c r="AK104" s="82"/>
      <c r="AL104" s="82"/>
      <c r="AM104" s="99">
        <v>17</v>
      </c>
      <c r="AN104" s="78">
        <f t="shared" si="112"/>
        <v>6685.5333333333328</v>
      </c>
      <c r="AO104" s="99"/>
      <c r="AP104" s="78">
        <f t="shared" si="113"/>
        <v>0</v>
      </c>
      <c r="AQ104" s="78">
        <f t="shared" si="132"/>
        <v>17</v>
      </c>
      <c r="AR104" s="78">
        <f t="shared" si="131"/>
        <v>6685.5333333333328</v>
      </c>
      <c r="AS104" s="99"/>
      <c r="AT104" s="78">
        <f t="shared" si="115"/>
        <v>0</v>
      </c>
      <c r="AU104" s="99"/>
      <c r="AV104" s="78">
        <f t="shared" si="116"/>
        <v>0</v>
      </c>
      <c r="AW104" s="77">
        <f t="shared" si="117"/>
        <v>0</v>
      </c>
      <c r="AX104" s="78">
        <f t="shared" si="118"/>
        <v>0</v>
      </c>
      <c r="AY104" s="77">
        <f t="shared" si="119"/>
        <v>17</v>
      </c>
      <c r="AZ104" s="78">
        <f t="shared" si="120"/>
        <v>6685.5333333333328</v>
      </c>
      <c r="BA104" s="100" t="s">
        <v>208</v>
      </c>
      <c r="BB104" s="100">
        <v>1</v>
      </c>
      <c r="BC104" s="100"/>
      <c r="BD104" s="100"/>
      <c r="BE104" s="78">
        <f t="shared" si="121"/>
        <v>8848.5</v>
      </c>
      <c r="BF104" s="43"/>
      <c r="BG104" s="43"/>
      <c r="BH104" s="43"/>
      <c r="BI104" s="76">
        <f t="shared" si="122"/>
        <v>0</v>
      </c>
      <c r="BJ104" s="76">
        <f>V104+W104+X104</f>
        <v>17</v>
      </c>
      <c r="BK104" s="76">
        <f>(O104/18*BJ104)*1.25*30%</f>
        <v>32591.975000000006</v>
      </c>
      <c r="BL104" s="101"/>
      <c r="BM104" s="101">
        <f t="shared" si="133"/>
        <v>0</v>
      </c>
      <c r="BN104" s="76">
        <f t="shared" si="95"/>
        <v>17</v>
      </c>
      <c r="BO104" s="76">
        <f t="shared" ref="BO104:BO107" si="134">(AE104+AF104)*35%</f>
        <v>38023.97083333334</v>
      </c>
      <c r="BP104" s="101"/>
      <c r="BQ104" s="101">
        <f t="shared" si="124"/>
        <v>0</v>
      </c>
      <c r="BR104" s="76">
        <f t="shared" si="125"/>
        <v>86149.979166666686</v>
      </c>
      <c r="BS104" s="76">
        <f t="shared" si="126"/>
        <v>101118.69166666668</v>
      </c>
      <c r="BT104" s="76">
        <f t="shared" si="127"/>
        <v>48126.008333333339</v>
      </c>
      <c r="BU104" s="76">
        <f t="shared" si="128"/>
        <v>59751.954166666677</v>
      </c>
      <c r="BV104" s="76">
        <f t="shared" si="129"/>
        <v>208996.6541666667</v>
      </c>
      <c r="BW104" s="173">
        <f t="shared" si="130"/>
        <v>2507959.8500000006</v>
      </c>
      <c r="BX104" s="3" t="s">
        <v>270</v>
      </c>
    </row>
    <row r="105" spans="1:76" s="3" customFormat="1" ht="14.25" customHeight="1" x14ac:dyDescent="0.3">
      <c r="A105" s="251">
        <v>82</v>
      </c>
      <c r="B105" s="108" t="s">
        <v>244</v>
      </c>
      <c r="C105" s="48" t="s">
        <v>222</v>
      </c>
      <c r="D105" s="43" t="s">
        <v>61</v>
      </c>
      <c r="E105" s="108" t="s">
        <v>164</v>
      </c>
      <c r="F105" s="86">
        <v>45</v>
      </c>
      <c r="G105" s="87">
        <v>42243</v>
      </c>
      <c r="H105" s="87">
        <v>44070</v>
      </c>
      <c r="I105" s="86" t="s">
        <v>185</v>
      </c>
      <c r="J105" s="43" t="s">
        <v>71</v>
      </c>
      <c r="K105" s="43" t="s">
        <v>72</v>
      </c>
      <c r="L105" s="89">
        <v>37</v>
      </c>
      <c r="M105" s="43">
        <v>5.2</v>
      </c>
      <c r="N105" s="108">
        <v>17697</v>
      </c>
      <c r="O105" s="76">
        <f t="shared" si="98"/>
        <v>92024.400000000009</v>
      </c>
      <c r="P105" s="43"/>
      <c r="Q105" s="43"/>
      <c r="R105" s="43"/>
      <c r="S105" s="43">
        <v>1</v>
      </c>
      <c r="T105" s="43"/>
      <c r="U105" s="43"/>
      <c r="V105" s="70">
        <f t="shared" si="99"/>
        <v>1</v>
      </c>
      <c r="W105" s="70">
        <f t="shared" si="100"/>
        <v>0</v>
      </c>
      <c r="X105" s="70">
        <f t="shared" si="101"/>
        <v>0</v>
      </c>
      <c r="Y105" s="76">
        <f t="shared" si="102"/>
        <v>0</v>
      </c>
      <c r="Z105" s="76">
        <f t="shared" si="103"/>
        <v>0</v>
      </c>
      <c r="AA105" s="76">
        <f t="shared" si="104"/>
        <v>0</v>
      </c>
      <c r="AB105" s="76">
        <f t="shared" si="105"/>
        <v>5112.4666666666672</v>
      </c>
      <c r="AC105" s="76">
        <f t="shared" si="106"/>
        <v>0</v>
      </c>
      <c r="AD105" s="76">
        <f t="shared" si="107"/>
        <v>0</v>
      </c>
      <c r="AE105" s="76">
        <f t="shared" si="108"/>
        <v>5112.4666666666672</v>
      </c>
      <c r="AF105" s="76">
        <f t="shared" si="109"/>
        <v>1278.1166666666668</v>
      </c>
      <c r="AG105" s="101">
        <f t="shared" si="89"/>
        <v>639.05833333333339</v>
      </c>
      <c r="AH105" s="76">
        <f t="shared" si="110"/>
        <v>196.63333333333333</v>
      </c>
      <c r="AI105" s="76">
        <f t="shared" si="111"/>
        <v>7226.2750000000005</v>
      </c>
      <c r="AJ105" s="100"/>
      <c r="AK105" s="100"/>
      <c r="AL105" s="100"/>
      <c r="AM105" s="99"/>
      <c r="AN105" s="78">
        <f t="shared" si="112"/>
        <v>0</v>
      </c>
      <c r="AO105" s="99"/>
      <c r="AP105" s="78">
        <f t="shared" si="113"/>
        <v>0</v>
      </c>
      <c r="AQ105" s="78">
        <f t="shared" si="132"/>
        <v>0</v>
      </c>
      <c r="AR105" s="78">
        <f t="shared" si="131"/>
        <v>0</v>
      </c>
      <c r="AS105" s="99"/>
      <c r="AT105" s="78">
        <f t="shared" si="115"/>
        <v>0</v>
      </c>
      <c r="AU105" s="99"/>
      <c r="AV105" s="78">
        <f t="shared" si="116"/>
        <v>0</v>
      </c>
      <c r="AW105" s="77">
        <f t="shared" si="117"/>
        <v>0</v>
      </c>
      <c r="AX105" s="78">
        <f t="shared" si="118"/>
        <v>0</v>
      </c>
      <c r="AY105" s="77">
        <f t="shared" si="119"/>
        <v>0</v>
      </c>
      <c r="AZ105" s="78">
        <f t="shared" si="120"/>
        <v>0</v>
      </c>
      <c r="BA105" s="100"/>
      <c r="BB105" s="100"/>
      <c r="BC105" s="100"/>
      <c r="BD105" s="100"/>
      <c r="BE105" s="78">
        <f t="shared" si="121"/>
        <v>0</v>
      </c>
      <c r="BF105" s="43"/>
      <c r="BG105" s="43"/>
      <c r="BH105" s="43"/>
      <c r="BI105" s="76">
        <f t="shared" si="122"/>
        <v>0</v>
      </c>
      <c r="BJ105" s="76">
        <f>V105+W105+X105</f>
        <v>1</v>
      </c>
      <c r="BK105" s="76">
        <f>(O105/18*BJ105)*1.25*30%</f>
        <v>1917.1750000000002</v>
      </c>
      <c r="BL105" s="101"/>
      <c r="BM105" s="101">
        <f t="shared" si="133"/>
        <v>0</v>
      </c>
      <c r="BN105" s="76">
        <f t="shared" si="95"/>
        <v>1</v>
      </c>
      <c r="BO105" s="76">
        <f t="shared" si="134"/>
        <v>2236.7041666666669</v>
      </c>
      <c r="BP105" s="101"/>
      <c r="BQ105" s="101">
        <f t="shared" si="124"/>
        <v>0</v>
      </c>
      <c r="BR105" s="76">
        <f t="shared" si="125"/>
        <v>4153.8791666666675</v>
      </c>
      <c r="BS105" s="76">
        <f t="shared" si="126"/>
        <v>5948.1583333333338</v>
      </c>
      <c r="BT105" s="76">
        <f t="shared" si="127"/>
        <v>1917.1750000000002</v>
      </c>
      <c r="BU105" s="76">
        <f t="shared" si="128"/>
        <v>3514.8208333333337</v>
      </c>
      <c r="BV105" s="76">
        <f t="shared" si="129"/>
        <v>11380.154166666667</v>
      </c>
      <c r="BW105" s="173">
        <f t="shared" si="130"/>
        <v>136561.85</v>
      </c>
      <c r="BX105" s="3" t="s">
        <v>270</v>
      </c>
    </row>
    <row r="106" spans="1:76" s="3" customFormat="1" ht="14.25" customHeight="1" x14ac:dyDescent="0.3">
      <c r="A106" s="250">
        <v>83</v>
      </c>
      <c r="B106" s="108" t="s">
        <v>244</v>
      </c>
      <c r="C106" s="48" t="s">
        <v>320</v>
      </c>
      <c r="D106" s="43" t="s">
        <v>61</v>
      </c>
      <c r="E106" s="108" t="s">
        <v>164</v>
      </c>
      <c r="F106" s="86">
        <v>45</v>
      </c>
      <c r="G106" s="87">
        <v>42243</v>
      </c>
      <c r="H106" s="87">
        <v>44070</v>
      </c>
      <c r="I106" s="86" t="s">
        <v>185</v>
      </c>
      <c r="J106" s="43" t="s">
        <v>71</v>
      </c>
      <c r="K106" s="43" t="s">
        <v>72</v>
      </c>
      <c r="L106" s="89">
        <v>37</v>
      </c>
      <c r="M106" s="43">
        <v>5.2</v>
      </c>
      <c r="N106" s="75">
        <v>17697</v>
      </c>
      <c r="O106" s="76">
        <f t="shared" si="98"/>
        <v>92024.400000000009</v>
      </c>
      <c r="P106" s="43">
        <v>0</v>
      </c>
      <c r="Q106" s="43"/>
      <c r="R106" s="43"/>
      <c r="S106" s="43">
        <v>1</v>
      </c>
      <c r="T106" s="43"/>
      <c r="U106" s="43"/>
      <c r="V106" s="70">
        <f t="shared" si="99"/>
        <v>1</v>
      </c>
      <c r="W106" s="70">
        <f t="shared" si="100"/>
        <v>0</v>
      </c>
      <c r="X106" s="70">
        <f t="shared" si="101"/>
        <v>0</v>
      </c>
      <c r="Y106" s="76">
        <f t="shared" si="102"/>
        <v>0</v>
      </c>
      <c r="Z106" s="76">
        <f t="shared" si="103"/>
        <v>0</v>
      </c>
      <c r="AA106" s="76">
        <f t="shared" si="104"/>
        <v>0</v>
      </c>
      <c r="AB106" s="76">
        <f t="shared" si="105"/>
        <v>5112.4666666666672</v>
      </c>
      <c r="AC106" s="76">
        <f t="shared" si="106"/>
        <v>0</v>
      </c>
      <c r="AD106" s="76">
        <f t="shared" si="107"/>
        <v>0</v>
      </c>
      <c r="AE106" s="76">
        <f t="shared" si="108"/>
        <v>5112.4666666666672</v>
      </c>
      <c r="AF106" s="76">
        <f t="shared" si="109"/>
        <v>1278.1166666666668</v>
      </c>
      <c r="AG106" s="76">
        <f t="shared" si="89"/>
        <v>639.05833333333339</v>
      </c>
      <c r="AH106" s="76">
        <f t="shared" si="110"/>
        <v>196.63333333333333</v>
      </c>
      <c r="AI106" s="76">
        <f t="shared" si="111"/>
        <v>7226.2750000000005</v>
      </c>
      <c r="AJ106" s="100"/>
      <c r="AK106" s="100"/>
      <c r="AL106" s="100"/>
      <c r="AM106" s="99"/>
      <c r="AN106" s="78">
        <f t="shared" si="112"/>
        <v>0</v>
      </c>
      <c r="AO106" s="99"/>
      <c r="AP106" s="78">
        <f t="shared" si="113"/>
        <v>0</v>
      </c>
      <c r="AQ106" s="78">
        <f t="shared" si="132"/>
        <v>0</v>
      </c>
      <c r="AR106" s="78">
        <f t="shared" si="131"/>
        <v>0</v>
      </c>
      <c r="AS106" s="99"/>
      <c r="AT106" s="78">
        <f t="shared" si="115"/>
        <v>0</v>
      </c>
      <c r="AU106" s="99"/>
      <c r="AV106" s="78">
        <f t="shared" si="116"/>
        <v>0</v>
      </c>
      <c r="AW106" s="77">
        <f t="shared" si="117"/>
        <v>0</v>
      </c>
      <c r="AX106" s="78">
        <f t="shared" si="118"/>
        <v>0</v>
      </c>
      <c r="AY106" s="77">
        <f t="shared" si="119"/>
        <v>0</v>
      </c>
      <c r="AZ106" s="78">
        <f t="shared" si="120"/>
        <v>0</v>
      </c>
      <c r="BA106" s="100"/>
      <c r="BB106" s="100"/>
      <c r="BC106" s="100"/>
      <c r="BD106" s="100"/>
      <c r="BE106" s="78">
        <f t="shared" si="121"/>
        <v>0</v>
      </c>
      <c r="BF106" s="43"/>
      <c r="BG106" s="43"/>
      <c r="BH106" s="43"/>
      <c r="BI106" s="76">
        <f t="shared" si="122"/>
        <v>0</v>
      </c>
      <c r="BJ106" s="101"/>
      <c r="BK106" s="101">
        <f>(O106/18*BJ106)*30%</f>
        <v>0</v>
      </c>
      <c r="BL106" s="101"/>
      <c r="BM106" s="101">
        <f t="shared" si="133"/>
        <v>0</v>
      </c>
      <c r="BN106" s="76">
        <f t="shared" si="95"/>
        <v>1</v>
      </c>
      <c r="BO106" s="76">
        <f t="shared" si="134"/>
        <v>2236.7041666666669</v>
      </c>
      <c r="BP106" s="101"/>
      <c r="BQ106" s="101">
        <f t="shared" si="124"/>
        <v>0</v>
      </c>
      <c r="BR106" s="76">
        <f t="shared" si="125"/>
        <v>2236.7041666666669</v>
      </c>
      <c r="BS106" s="76">
        <f t="shared" si="126"/>
        <v>5948.1583333333338</v>
      </c>
      <c r="BT106" s="76">
        <f t="shared" si="127"/>
        <v>0</v>
      </c>
      <c r="BU106" s="76">
        <f t="shared" si="128"/>
        <v>3514.8208333333337</v>
      </c>
      <c r="BV106" s="76">
        <f t="shared" si="129"/>
        <v>9462.9791666666679</v>
      </c>
      <c r="BW106" s="173">
        <f t="shared" si="130"/>
        <v>113555.75000000001</v>
      </c>
      <c r="BX106" s="3" t="s">
        <v>270</v>
      </c>
    </row>
    <row r="107" spans="1:76" s="1" customFormat="1" ht="14.25" customHeight="1" x14ac:dyDescent="0.3">
      <c r="A107" s="251">
        <v>84</v>
      </c>
      <c r="B107" s="108" t="s">
        <v>244</v>
      </c>
      <c r="C107" s="48" t="s">
        <v>231</v>
      </c>
      <c r="D107" s="43" t="s">
        <v>61</v>
      </c>
      <c r="E107" s="108" t="s">
        <v>164</v>
      </c>
      <c r="F107" s="86">
        <v>45</v>
      </c>
      <c r="G107" s="87">
        <v>42243</v>
      </c>
      <c r="H107" s="87">
        <v>44070</v>
      </c>
      <c r="I107" s="86" t="s">
        <v>185</v>
      </c>
      <c r="J107" s="43" t="s">
        <v>71</v>
      </c>
      <c r="K107" s="43" t="s">
        <v>72</v>
      </c>
      <c r="L107" s="89">
        <v>37</v>
      </c>
      <c r="M107" s="43">
        <v>5.2</v>
      </c>
      <c r="N107" s="75">
        <v>17697</v>
      </c>
      <c r="O107" s="76">
        <f t="shared" si="98"/>
        <v>92024.400000000009</v>
      </c>
      <c r="P107" s="43">
        <v>0</v>
      </c>
      <c r="Q107" s="43"/>
      <c r="R107" s="43"/>
      <c r="S107" s="43">
        <v>1</v>
      </c>
      <c r="T107" s="43"/>
      <c r="U107" s="43"/>
      <c r="V107" s="70">
        <f t="shared" si="99"/>
        <v>1</v>
      </c>
      <c r="W107" s="70">
        <f t="shared" si="100"/>
        <v>0</v>
      </c>
      <c r="X107" s="70">
        <f t="shared" si="101"/>
        <v>0</v>
      </c>
      <c r="Y107" s="76">
        <f t="shared" si="102"/>
        <v>0</v>
      </c>
      <c r="Z107" s="76">
        <f t="shared" si="103"/>
        <v>0</v>
      </c>
      <c r="AA107" s="76">
        <f t="shared" si="104"/>
        <v>0</v>
      </c>
      <c r="AB107" s="76">
        <f t="shared" si="105"/>
        <v>5112.4666666666672</v>
      </c>
      <c r="AC107" s="76">
        <f t="shared" si="106"/>
        <v>0</v>
      </c>
      <c r="AD107" s="76">
        <f t="shared" si="107"/>
        <v>0</v>
      </c>
      <c r="AE107" s="76">
        <f t="shared" si="108"/>
        <v>5112.4666666666672</v>
      </c>
      <c r="AF107" s="76">
        <f t="shared" si="109"/>
        <v>1278.1166666666668</v>
      </c>
      <c r="AG107" s="76">
        <f t="shared" si="89"/>
        <v>639.05833333333339</v>
      </c>
      <c r="AH107" s="76">
        <f t="shared" si="110"/>
        <v>196.63333333333333</v>
      </c>
      <c r="AI107" s="76">
        <f t="shared" si="111"/>
        <v>7226.2750000000005</v>
      </c>
      <c r="AJ107" s="100"/>
      <c r="AK107" s="100"/>
      <c r="AL107" s="100"/>
      <c r="AM107" s="99"/>
      <c r="AN107" s="78">
        <f t="shared" si="112"/>
        <v>0</v>
      </c>
      <c r="AO107" s="99"/>
      <c r="AP107" s="78">
        <f t="shared" si="113"/>
        <v>0</v>
      </c>
      <c r="AQ107" s="78">
        <f t="shared" si="132"/>
        <v>0</v>
      </c>
      <c r="AR107" s="78">
        <f t="shared" si="131"/>
        <v>0</v>
      </c>
      <c r="AS107" s="99"/>
      <c r="AT107" s="78">
        <f t="shared" si="115"/>
        <v>0</v>
      </c>
      <c r="AU107" s="99"/>
      <c r="AV107" s="78">
        <f t="shared" si="116"/>
        <v>0</v>
      </c>
      <c r="AW107" s="77">
        <f t="shared" si="117"/>
        <v>0</v>
      </c>
      <c r="AX107" s="78">
        <f t="shared" si="118"/>
        <v>0</v>
      </c>
      <c r="AY107" s="77">
        <f t="shared" si="119"/>
        <v>0</v>
      </c>
      <c r="AZ107" s="78">
        <f t="shared" si="120"/>
        <v>0</v>
      </c>
      <c r="BA107" s="100"/>
      <c r="BB107" s="100"/>
      <c r="BC107" s="100"/>
      <c r="BD107" s="100"/>
      <c r="BE107" s="78">
        <f t="shared" si="121"/>
        <v>0</v>
      </c>
      <c r="BF107" s="43"/>
      <c r="BG107" s="43"/>
      <c r="BH107" s="43"/>
      <c r="BI107" s="76">
        <f t="shared" si="122"/>
        <v>0</v>
      </c>
      <c r="BJ107" s="101"/>
      <c r="BK107" s="101">
        <f>(O107/18*BJ107)*30%</f>
        <v>0</v>
      </c>
      <c r="BL107" s="101"/>
      <c r="BM107" s="101">
        <f t="shared" si="133"/>
        <v>0</v>
      </c>
      <c r="BN107" s="76">
        <f t="shared" si="95"/>
        <v>1</v>
      </c>
      <c r="BO107" s="76">
        <f t="shared" si="134"/>
        <v>2236.7041666666669</v>
      </c>
      <c r="BP107" s="101"/>
      <c r="BQ107" s="101">
        <f t="shared" si="124"/>
        <v>0</v>
      </c>
      <c r="BR107" s="76">
        <f t="shared" si="125"/>
        <v>2236.7041666666669</v>
      </c>
      <c r="BS107" s="76">
        <f t="shared" si="126"/>
        <v>5948.1583333333338</v>
      </c>
      <c r="BT107" s="76">
        <f t="shared" si="127"/>
        <v>0</v>
      </c>
      <c r="BU107" s="76">
        <f t="shared" si="128"/>
        <v>3514.8208333333337</v>
      </c>
      <c r="BV107" s="76">
        <f t="shared" si="129"/>
        <v>9462.9791666666679</v>
      </c>
      <c r="BW107" s="173">
        <f t="shared" si="130"/>
        <v>113555.75000000001</v>
      </c>
      <c r="BX107" s="3" t="s">
        <v>270</v>
      </c>
    </row>
    <row r="108" spans="1:76" s="2" customFormat="1" ht="14.25" customHeight="1" x14ac:dyDescent="0.3">
      <c r="A108" s="250">
        <v>85</v>
      </c>
      <c r="B108" s="48" t="s">
        <v>313</v>
      </c>
      <c r="C108" s="48" t="s">
        <v>119</v>
      </c>
      <c r="D108" s="43" t="s">
        <v>61</v>
      </c>
      <c r="E108" s="108" t="s">
        <v>390</v>
      </c>
      <c r="F108" s="86"/>
      <c r="G108" s="87"/>
      <c r="H108" s="87"/>
      <c r="I108" s="86"/>
      <c r="J108" s="43" t="s">
        <v>65</v>
      </c>
      <c r="K108" s="43" t="s">
        <v>62</v>
      </c>
      <c r="L108" s="89">
        <v>2</v>
      </c>
      <c r="M108" s="43">
        <v>4.1900000000000004</v>
      </c>
      <c r="N108" s="75">
        <v>17697</v>
      </c>
      <c r="O108" s="76">
        <f t="shared" si="98"/>
        <v>74150.430000000008</v>
      </c>
      <c r="P108" s="43"/>
      <c r="Q108" s="43">
        <v>2</v>
      </c>
      <c r="R108" s="43"/>
      <c r="S108" s="43">
        <v>2</v>
      </c>
      <c r="T108" s="43">
        <v>7</v>
      </c>
      <c r="U108" s="43"/>
      <c r="V108" s="70">
        <f t="shared" si="99"/>
        <v>2</v>
      </c>
      <c r="W108" s="70">
        <f t="shared" si="100"/>
        <v>9</v>
      </c>
      <c r="X108" s="70">
        <f t="shared" si="101"/>
        <v>0</v>
      </c>
      <c r="Y108" s="76">
        <f t="shared" si="102"/>
        <v>0</v>
      </c>
      <c r="Z108" s="76">
        <f t="shared" si="103"/>
        <v>8238.9366666666683</v>
      </c>
      <c r="AA108" s="76">
        <f t="shared" si="104"/>
        <v>0</v>
      </c>
      <c r="AB108" s="76">
        <f t="shared" si="105"/>
        <v>8238.9366666666683</v>
      </c>
      <c r="AC108" s="76">
        <f t="shared" si="106"/>
        <v>28836.278333333339</v>
      </c>
      <c r="AD108" s="76">
        <f t="shared" si="107"/>
        <v>0</v>
      </c>
      <c r="AE108" s="76">
        <f t="shared" si="108"/>
        <v>45314.151666666672</v>
      </c>
      <c r="AF108" s="76">
        <f t="shared" si="109"/>
        <v>11328.537916666668</v>
      </c>
      <c r="AG108" s="76">
        <v>0</v>
      </c>
      <c r="AH108" s="76">
        <f t="shared" si="110"/>
        <v>1769.7</v>
      </c>
      <c r="AI108" s="76">
        <f t="shared" si="111"/>
        <v>58412.389583333337</v>
      </c>
      <c r="AJ108" s="82"/>
      <c r="AK108" s="82"/>
      <c r="AL108" s="82"/>
      <c r="AM108" s="99"/>
      <c r="AN108" s="78">
        <f t="shared" si="112"/>
        <v>0</v>
      </c>
      <c r="AO108" s="99"/>
      <c r="AP108" s="78">
        <f t="shared" si="113"/>
        <v>0</v>
      </c>
      <c r="AQ108" s="78"/>
      <c r="AR108" s="78">
        <f t="shared" si="131"/>
        <v>0</v>
      </c>
      <c r="AS108" s="99"/>
      <c r="AT108" s="78">
        <f t="shared" si="115"/>
        <v>0</v>
      </c>
      <c r="AU108" s="99"/>
      <c r="AV108" s="78">
        <f t="shared" si="116"/>
        <v>0</v>
      </c>
      <c r="AW108" s="77">
        <f t="shared" si="117"/>
        <v>0</v>
      </c>
      <c r="AX108" s="78">
        <f t="shared" si="118"/>
        <v>0</v>
      </c>
      <c r="AY108" s="77">
        <f t="shared" si="119"/>
        <v>0</v>
      </c>
      <c r="AZ108" s="78">
        <f t="shared" si="120"/>
        <v>0</v>
      </c>
      <c r="BA108" s="100"/>
      <c r="BB108" s="177"/>
      <c r="BC108" s="177"/>
      <c r="BD108" s="177"/>
      <c r="BE108" s="78">
        <f t="shared" si="121"/>
        <v>0</v>
      </c>
      <c r="BF108" s="43"/>
      <c r="BG108" s="43"/>
      <c r="BH108" s="43"/>
      <c r="BI108" s="76">
        <f t="shared" si="122"/>
        <v>0</v>
      </c>
      <c r="BJ108" s="76">
        <f t="shared" ref="BJ108:BJ114" si="135">V108+W108+X108</f>
        <v>11</v>
      </c>
      <c r="BK108" s="76">
        <f t="shared" ref="BK108:BK123" si="136">(O108/18*BJ108)*1.25*30%</f>
        <v>16992.806875000002</v>
      </c>
      <c r="BL108" s="101"/>
      <c r="BM108" s="101"/>
      <c r="BN108" s="76"/>
      <c r="BO108" s="76"/>
      <c r="BP108" s="76"/>
      <c r="BQ108" s="101">
        <f t="shared" si="124"/>
        <v>0</v>
      </c>
      <c r="BR108" s="76">
        <f t="shared" si="125"/>
        <v>16992.806875000002</v>
      </c>
      <c r="BS108" s="76">
        <f t="shared" si="126"/>
        <v>47083.851666666669</v>
      </c>
      <c r="BT108" s="76">
        <f t="shared" si="127"/>
        <v>16992.806875000002</v>
      </c>
      <c r="BU108" s="76">
        <f t="shared" si="128"/>
        <v>11328.537916666668</v>
      </c>
      <c r="BV108" s="76">
        <f t="shared" si="129"/>
        <v>75405.196458333347</v>
      </c>
      <c r="BW108" s="173">
        <f t="shared" si="130"/>
        <v>904862.35750000016</v>
      </c>
    </row>
    <row r="109" spans="1:76" s="4" customFormat="1" ht="14.25" customHeight="1" x14ac:dyDescent="0.3">
      <c r="A109" s="251">
        <v>86</v>
      </c>
      <c r="B109" s="48" t="s">
        <v>313</v>
      </c>
      <c r="C109" s="48" t="s">
        <v>175</v>
      </c>
      <c r="D109" s="43" t="s">
        <v>61</v>
      </c>
      <c r="E109" s="108" t="s">
        <v>390</v>
      </c>
      <c r="F109" s="86"/>
      <c r="G109" s="87"/>
      <c r="H109" s="87"/>
      <c r="I109" s="86"/>
      <c r="J109" s="43" t="s">
        <v>65</v>
      </c>
      <c r="K109" s="43" t="s">
        <v>62</v>
      </c>
      <c r="L109" s="89">
        <v>2</v>
      </c>
      <c r="M109" s="43">
        <v>4.1900000000000004</v>
      </c>
      <c r="N109" s="75">
        <v>17697</v>
      </c>
      <c r="O109" s="76">
        <f t="shared" si="98"/>
        <v>74150.430000000008</v>
      </c>
      <c r="P109" s="43"/>
      <c r="Q109" s="43">
        <v>2</v>
      </c>
      <c r="R109" s="43"/>
      <c r="S109" s="43"/>
      <c r="T109" s="43">
        <v>6</v>
      </c>
      <c r="U109" s="43"/>
      <c r="V109" s="70">
        <f t="shared" si="99"/>
        <v>0</v>
      </c>
      <c r="W109" s="70">
        <f t="shared" si="100"/>
        <v>8</v>
      </c>
      <c r="X109" s="70">
        <f t="shared" si="101"/>
        <v>0</v>
      </c>
      <c r="Y109" s="76">
        <f t="shared" si="102"/>
        <v>0</v>
      </c>
      <c r="Z109" s="76">
        <f t="shared" si="103"/>
        <v>8238.9366666666683</v>
      </c>
      <c r="AA109" s="76">
        <f t="shared" si="104"/>
        <v>0</v>
      </c>
      <c r="AB109" s="76">
        <f t="shared" si="105"/>
        <v>0</v>
      </c>
      <c r="AC109" s="76">
        <f t="shared" si="106"/>
        <v>24716.810000000005</v>
      </c>
      <c r="AD109" s="76">
        <f t="shared" si="107"/>
        <v>0</v>
      </c>
      <c r="AE109" s="76">
        <f t="shared" si="108"/>
        <v>32955.746666666673</v>
      </c>
      <c r="AF109" s="76">
        <f t="shared" si="109"/>
        <v>8238.9366666666683</v>
      </c>
      <c r="AG109" s="76">
        <v>0</v>
      </c>
      <c r="AH109" s="76">
        <f t="shared" si="110"/>
        <v>1179.8</v>
      </c>
      <c r="AI109" s="76">
        <f t="shared" si="111"/>
        <v>42374.483333333337</v>
      </c>
      <c r="AJ109" s="82"/>
      <c r="AK109" s="82"/>
      <c r="AL109" s="82"/>
      <c r="AM109" s="99"/>
      <c r="AN109" s="78">
        <f t="shared" si="112"/>
        <v>0</v>
      </c>
      <c r="AO109" s="99"/>
      <c r="AP109" s="78">
        <f t="shared" si="113"/>
        <v>0</v>
      </c>
      <c r="AQ109" s="78"/>
      <c r="AR109" s="78">
        <f t="shared" si="131"/>
        <v>0</v>
      </c>
      <c r="AS109" s="99"/>
      <c r="AT109" s="78">
        <f t="shared" si="115"/>
        <v>0</v>
      </c>
      <c r="AU109" s="99"/>
      <c r="AV109" s="78">
        <f t="shared" si="116"/>
        <v>0</v>
      </c>
      <c r="AW109" s="77">
        <f t="shared" si="117"/>
        <v>0</v>
      </c>
      <c r="AX109" s="78">
        <f t="shared" si="118"/>
        <v>0</v>
      </c>
      <c r="AY109" s="77">
        <f t="shared" si="119"/>
        <v>0</v>
      </c>
      <c r="AZ109" s="78">
        <f t="shared" si="120"/>
        <v>0</v>
      </c>
      <c r="BA109" s="100"/>
      <c r="BB109" s="177"/>
      <c r="BC109" s="177"/>
      <c r="BD109" s="177"/>
      <c r="BE109" s="78">
        <f t="shared" si="121"/>
        <v>0</v>
      </c>
      <c r="BF109" s="43"/>
      <c r="BG109" s="43"/>
      <c r="BH109" s="43"/>
      <c r="BI109" s="76">
        <f t="shared" si="122"/>
        <v>0</v>
      </c>
      <c r="BJ109" s="76">
        <f t="shared" si="135"/>
        <v>8</v>
      </c>
      <c r="BK109" s="76">
        <f t="shared" si="136"/>
        <v>12358.405000000002</v>
      </c>
      <c r="BL109" s="101"/>
      <c r="BM109" s="101"/>
      <c r="BN109" s="76"/>
      <c r="BO109" s="76"/>
      <c r="BP109" s="76"/>
      <c r="BQ109" s="101">
        <f t="shared" si="124"/>
        <v>0</v>
      </c>
      <c r="BR109" s="76">
        <f t="shared" si="125"/>
        <v>12358.405000000002</v>
      </c>
      <c r="BS109" s="76">
        <f t="shared" si="126"/>
        <v>34135.546666666676</v>
      </c>
      <c r="BT109" s="76">
        <f t="shared" si="127"/>
        <v>12358.405000000002</v>
      </c>
      <c r="BU109" s="76">
        <f t="shared" si="128"/>
        <v>8238.9366666666683</v>
      </c>
      <c r="BV109" s="76">
        <f t="shared" si="129"/>
        <v>54732.888333333336</v>
      </c>
      <c r="BW109" s="173">
        <f t="shared" si="130"/>
        <v>656794.66</v>
      </c>
      <c r="BX109" s="2"/>
    </row>
    <row r="110" spans="1:76" s="129" customFormat="1" ht="14.25" customHeight="1" x14ac:dyDescent="0.3">
      <c r="A110" s="250">
        <v>87</v>
      </c>
      <c r="B110" s="48" t="s">
        <v>96</v>
      </c>
      <c r="C110" s="48" t="s">
        <v>97</v>
      </c>
      <c r="D110" s="43" t="s">
        <v>61</v>
      </c>
      <c r="E110" s="93" t="s">
        <v>98</v>
      </c>
      <c r="F110" s="86">
        <v>51</v>
      </c>
      <c r="G110" s="87">
        <v>42608</v>
      </c>
      <c r="H110" s="87">
        <v>44434</v>
      </c>
      <c r="I110" s="86" t="s">
        <v>183</v>
      </c>
      <c r="J110" s="43" t="s">
        <v>71</v>
      </c>
      <c r="K110" s="43" t="s">
        <v>72</v>
      </c>
      <c r="L110" s="89">
        <v>36.090000000000003</v>
      </c>
      <c r="M110" s="43">
        <v>5.2</v>
      </c>
      <c r="N110" s="75">
        <v>17697</v>
      </c>
      <c r="O110" s="76">
        <f t="shared" si="98"/>
        <v>92024.400000000009</v>
      </c>
      <c r="P110" s="43"/>
      <c r="Q110" s="43">
        <v>15</v>
      </c>
      <c r="R110" s="43"/>
      <c r="S110" s="43"/>
      <c r="T110" s="43">
        <v>10</v>
      </c>
      <c r="U110" s="43"/>
      <c r="V110" s="70">
        <f t="shared" si="99"/>
        <v>0</v>
      </c>
      <c r="W110" s="70">
        <f t="shared" si="100"/>
        <v>25</v>
      </c>
      <c r="X110" s="70">
        <f t="shared" si="101"/>
        <v>0</v>
      </c>
      <c r="Y110" s="76">
        <f t="shared" si="102"/>
        <v>0</v>
      </c>
      <c r="Z110" s="76">
        <f t="shared" si="103"/>
        <v>76687</v>
      </c>
      <c r="AA110" s="76">
        <f t="shared" si="104"/>
        <v>0</v>
      </c>
      <c r="AB110" s="76">
        <f t="shared" si="105"/>
        <v>0</v>
      </c>
      <c r="AC110" s="76">
        <f t="shared" si="106"/>
        <v>51124.666666666672</v>
      </c>
      <c r="AD110" s="76">
        <f t="shared" si="107"/>
        <v>0</v>
      </c>
      <c r="AE110" s="76">
        <f t="shared" si="108"/>
        <v>127811.66666666667</v>
      </c>
      <c r="AF110" s="76">
        <f t="shared" si="109"/>
        <v>31952.916666666668</v>
      </c>
      <c r="AG110" s="76">
        <f t="shared" ref="AG110:AG116" si="137">(AE110+AF110)*10%</f>
        <v>15976.458333333336</v>
      </c>
      <c r="AH110" s="76">
        <f t="shared" si="110"/>
        <v>1966.3333333333333</v>
      </c>
      <c r="AI110" s="76">
        <f t="shared" si="111"/>
        <v>177707.375</v>
      </c>
      <c r="AJ110" s="82"/>
      <c r="AK110" s="82"/>
      <c r="AL110" s="82"/>
      <c r="AM110" s="99"/>
      <c r="AN110" s="78">
        <f t="shared" si="112"/>
        <v>0</v>
      </c>
      <c r="AO110" s="99"/>
      <c r="AP110" s="78">
        <f t="shared" si="113"/>
        <v>0</v>
      </c>
      <c r="AQ110" s="78">
        <f t="shared" ref="AQ110:AQ116" si="138">AM110+AO110</f>
        <v>0</v>
      </c>
      <c r="AR110" s="78">
        <f t="shared" si="131"/>
        <v>0</v>
      </c>
      <c r="AS110" s="99">
        <v>22.5</v>
      </c>
      <c r="AT110" s="78">
        <f t="shared" si="115"/>
        <v>11060.625</v>
      </c>
      <c r="AU110" s="99"/>
      <c r="AV110" s="78">
        <f t="shared" si="116"/>
        <v>0</v>
      </c>
      <c r="AW110" s="77">
        <f t="shared" si="117"/>
        <v>22.5</v>
      </c>
      <c r="AX110" s="78">
        <f t="shared" si="118"/>
        <v>11060.625</v>
      </c>
      <c r="AY110" s="77">
        <f t="shared" si="119"/>
        <v>22.5</v>
      </c>
      <c r="AZ110" s="78">
        <f t="shared" si="120"/>
        <v>11060.625</v>
      </c>
      <c r="BA110" s="100"/>
      <c r="BB110" s="177"/>
      <c r="BC110" s="100"/>
      <c r="BD110" s="177"/>
      <c r="BE110" s="78">
        <f t="shared" si="121"/>
        <v>0</v>
      </c>
      <c r="BF110" s="43"/>
      <c r="BG110" s="43"/>
      <c r="BH110" s="43"/>
      <c r="BI110" s="76">
        <f t="shared" si="122"/>
        <v>0</v>
      </c>
      <c r="BJ110" s="76">
        <f t="shared" si="135"/>
        <v>25</v>
      </c>
      <c r="BK110" s="76">
        <f t="shared" si="136"/>
        <v>47929.375000000007</v>
      </c>
      <c r="BL110" s="101"/>
      <c r="BM110" s="101">
        <f t="shared" ref="BM110:BM116" si="139">(O110/18*BL110)*30%</f>
        <v>0</v>
      </c>
      <c r="BN110" s="76"/>
      <c r="BO110" s="76"/>
      <c r="BP110" s="101"/>
      <c r="BQ110" s="101">
        <f t="shared" si="124"/>
        <v>0</v>
      </c>
      <c r="BR110" s="76">
        <f t="shared" si="125"/>
        <v>58990.000000000007</v>
      </c>
      <c r="BS110" s="76">
        <f t="shared" si="126"/>
        <v>145754.45833333334</v>
      </c>
      <c r="BT110" s="76">
        <f t="shared" si="127"/>
        <v>58990.000000000007</v>
      </c>
      <c r="BU110" s="76">
        <f t="shared" si="128"/>
        <v>31952.916666666668</v>
      </c>
      <c r="BV110" s="76">
        <f t="shared" si="129"/>
        <v>236697.375</v>
      </c>
      <c r="BW110" s="173">
        <f t="shared" si="130"/>
        <v>2840368.5</v>
      </c>
      <c r="BX110" s="2"/>
    </row>
    <row r="111" spans="1:76" s="2" customFormat="1" ht="14.25" customHeight="1" x14ac:dyDescent="0.3">
      <c r="A111" s="251">
        <v>88</v>
      </c>
      <c r="B111" s="48" t="s">
        <v>99</v>
      </c>
      <c r="C111" s="109" t="s">
        <v>100</v>
      </c>
      <c r="D111" s="110" t="s">
        <v>61</v>
      </c>
      <c r="E111" s="144" t="s">
        <v>342</v>
      </c>
      <c r="F111" s="86">
        <v>57</v>
      </c>
      <c r="G111" s="87">
        <v>42608</v>
      </c>
      <c r="H111" s="104" t="s">
        <v>188</v>
      </c>
      <c r="I111" s="86" t="s">
        <v>189</v>
      </c>
      <c r="J111" s="43">
        <v>2</v>
      </c>
      <c r="K111" s="43" t="s">
        <v>68</v>
      </c>
      <c r="L111" s="89">
        <v>30.04</v>
      </c>
      <c r="M111" s="43">
        <v>5.16</v>
      </c>
      <c r="N111" s="75">
        <v>17697</v>
      </c>
      <c r="O111" s="76">
        <f t="shared" si="98"/>
        <v>91316.52</v>
      </c>
      <c r="P111" s="43"/>
      <c r="Q111" s="43">
        <v>2</v>
      </c>
      <c r="R111" s="43">
        <v>2</v>
      </c>
      <c r="S111" s="43"/>
      <c r="T111" s="43"/>
      <c r="U111" s="43"/>
      <c r="V111" s="70">
        <f t="shared" si="99"/>
        <v>0</v>
      </c>
      <c r="W111" s="70">
        <f t="shared" si="100"/>
        <v>2</v>
      </c>
      <c r="X111" s="70">
        <f t="shared" si="101"/>
        <v>2</v>
      </c>
      <c r="Y111" s="76">
        <f t="shared" si="102"/>
        <v>0</v>
      </c>
      <c r="Z111" s="76">
        <f t="shared" si="103"/>
        <v>10146.280000000001</v>
      </c>
      <c r="AA111" s="76">
        <f t="shared" si="104"/>
        <v>10146.280000000001</v>
      </c>
      <c r="AB111" s="76">
        <f t="shared" si="105"/>
        <v>0</v>
      </c>
      <c r="AC111" s="76">
        <f t="shared" si="106"/>
        <v>0</v>
      </c>
      <c r="AD111" s="76">
        <f t="shared" si="107"/>
        <v>0</v>
      </c>
      <c r="AE111" s="76">
        <f t="shared" si="108"/>
        <v>20292.560000000001</v>
      </c>
      <c r="AF111" s="76">
        <f t="shared" si="109"/>
        <v>5073.1400000000003</v>
      </c>
      <c r="AG111" s="76">
        <f t="shared" si="137"/>
        <v>2536.5700000000002</v>
      </c>
      <c r="AH111" s="76">
        <f t="shared" si="110"/>
        <v>0</v>
      </c>
      <c r="AI111" s="76">
        <f t="shared" si="111"/>
        <v>27902.270000000004</v>
      </c>
      <c r="AJ111" s="82"/>
      <c r="AK111" s="82"/>
      <c r="AL111" s="82"/>
      <c r="AM111" s="99"/>
      <c r="AN111" s="78">
        <f t="shared" si="112"/>
        <v>0</v>
      </c>
      <c r="AO111" s="99"/>
      <c r="AP111" s="78">
        <f t="shared" si="113"/>
        <v>0</v>
      </c>
      <c r="AQ111" s="78">
        <f t="shared" si="138"/>
        <v>0</v>
      </c>
      <c r="AR111" s="78">
        <f t="shared" si="131"/>
        <v>0</v>
      </c>
      <c r="AS111" s="99"/>
      <c r="AT111" s="78">
        <f t="shared" si="115"/>
        <v>0</v>
      </c>
      <c r="AU111" s="99">
        <v>3</v>
      </c>
      <c r="AV111" s="78">
        <f t="shared" si="116"/>
        <v>1179.8</v>
      </c>
      <c r="AW111" s="77">
        <f t="shared" si="117"/>
        <v>3</v>
      </c>
      <c r="AX111" s="78">
        <f t="shared" si="118"/>
        <v>1179.8</v>
      </c>
      <c r="AY111" s="77">
        <f t="shared" si="119"/>
        <v>3</v>
      </c>
      <c r="AZ111" s="78">
        <f t="shared" si="120"/>
        <v>1179.8</v>
      </c>
      <c r="BA111" s="100" t="s">
        <v>202</v>
      </c>
      <c r="BB111" s="177"/>
      <c r="BC111" s="177">
        <v>0.5</v>
      </c>
      <c r="BD111" s="177"/>
      <c r="BE111" s="78">
        <f t="shared" si="121"/>
        <v>5309.0999999999995</v>
      </c>
      <c r="BF111" s="43"/>
      <c r="BG111" s="43"/>
      <c r="BH111" s="43"/>
      <c r="BI111" s="76">
        <f t="shared" si="122"/>
        <v>0</v>
      </c>
      <c r="BJ111" s="76">
        <f t="shared" si="135"/>
        <v>4</v>
      </c>
      <c r="BK111" s="76">
        <f t="shared" si="136"/>
        <v>7609.71</v>
      </c>
      <c r="BL111" s="101"/>
      <c r="BM111" s="101">
        <f t="shared" si="139"/>
        <v>0</v>
      </c>
      <c r="BN111" s="76"/>
      <c r="BO111" s="76"/>
      <c r="BP111" s="101"/>
      <c r="BQ111" s="101">
        <f t="shared" si="124"/>
        <v>0</v>
      </c>
      <c r="BR111" s="76">
        <f t="shared" si="125"/>
        <v>14098.61</v>
      </c>
      <c r="BS111" s="76">
        <f t="shared" si="126"/>
        <v>22829.13</v>
      </c>
      <c r="BT111" s="76">
        <f t="shared" si="127"/>
        <v>14098.61</v>
      </c>
      <c r="BU111" s="76">
        <f t="shared" si="128"/>
        <v>5073.1400000000003</v>
      </c>
      <c r="BV111" s="76">
        <f t="shared" si="129"/>
        <v>42000.880000000005</v>
      </c>
      <c r="BW111" s="173">
        <f t="shared" si="130"/>
        <v>504010.56000000006</v>
      </c>
    </row>
    <row r="112" spans="1:76" s="2" customFormat="1" ht="14.25" customHeight="1" x14ac:dyDescent="0.3">
      <c r="A112" s="250">
        <v>89</v>
      </c>
      <c r="B112" s="48" t="s">
        <v>99</v>
      </c>
      <c r="C112" s="109" t="s">
        <v>89</v>
      </c>
      <c r="D112" s="110" t="s">
        <v>61</v>
      </c>
      <c r="E112" s="144" t="s">
        <v>342</v>
      </c>
      <c r="F112" s="86"/>
      <c r="G112" s="87"/>
      <c r="H112" s="104"/>
      <c r="I112" s="86"/>
      <c r="J112" s="43" t="s">
        <v>65</v>
      </c>
      <c r="K112" s="43" t="s">
        <v>62</v>
      </c>
      <c r="L112" s="89">
        <v>30.04</v>
      </c>
      <c r="M112" s="43">
        <v>4.7300000000000004</v>
      </c>
      <c r="N112" s="75">
        <v>17697</v>
      </c>
      <c r="O112" s="76">
        <f t="shared" si="98"/>
        <v>83706.810000000012</v>
      </c>
      <c r="P112" s="43"/>
      <c r="Q112" s="43">
        <v>5</v>
      </c>
      <c r="R112" s="43">
        <v>10</v>
      </c>
      <c r="S112" s="43"/>
      <c r="T112" s="43">
        <v>5</v>
      </c>
      <c r="U112" s="43"/>
      <c r="V112" s="70">
        <f t="shared" si="99"/>
        <v>0</v>
      </c>
      <c r="W112" s="70">
        <f t="shared" si="100"/>
        <v>10</v>
      </c>
      <c r="X112" s="70">
        <f t="shared" si="101"/>
        <v>10</v>
      </c>
      <c r="Y112" s="76">
        <f t="shared" si="102"/>
        <v>0</v>
      </c>
      <c r="Z112" s="76">
        <f t="shared" si="103"/>
        <v>23251.89166666667</v>
      </c>
      <c r="AA112" s="76">
        <f t="shared" si="104"/>
        <v>46503.78333333334</v>
      </c>
      <c r="AB112" s="76">
        <f t="shared" si="105"/>
        <v>0</v>
      </c>
      <c r="AC112" s="76">
        <f t="shared" si="106"/>
        <v>23251.89166666667</v>
      </c>
      <c r="AD112" s="76">
        <f t="shared" si="107"/>
        <v>0</v>
      </c>
      <c r="AE112" s="76">
        <f t="shared" si="108"/>
        <v>93007.56666666668</v>
      </c>
      <c r="AF112" s="76">
        <f t="shared" si="109"/>
        <v>23251.89166666667</v>
      </c>
      <c r="AG112" s="76">
        <f t="shared" si="137"/>
        <v>11625.945833333335</v>
      </c>
      <c r="AH112" s="76">
        <f t="shared" si="110"/>
        <v>983.16666666666663</v>
      </c>
      <c r="AI112" s="76">
        <f t="shared" si="111"/>
        <v>128868.57083333336</v>
      </c>
      <c r="AJ112" s="82"/>
      <c r="AK112" s="82"/>
      <c r="AL112" s="82"/>
      <c r="AM112" s="99"/>
      <c r="AN112" s="78">
        <f t="shared" si="112"/>
        <v>0</v>
      </c>
      <c r="AO112" s="99"/>
      <c r="AP112" s="78">
        <f t="shared" si="113"/>
        <v>0</v>
      </c>
      <c r="AQ112" s="78">
        <f t="shared" si="138"/>
        <v>0</v>
      </c>
      <c r="AR112" s="78">
        <f t="shared" si="131"/>
        <v>0</v>
      </c>
      <c r="AS112" s="99"/>
      <c r="AT112" s="78">
        <f t="shared" si="115"/>
        <v>0</v>
      </c>
      <c r="AU112" s="99">
        <v>14.5</v>
      </c>
      <c r="AV112" s="78">
        <f t="shared" si="116"/>
        <v>5702.3666666666668</v>
      </c>
      <c r="AW112" s="77">
        <f t="shared" si="117"/>
        <v>14.5</v>
      </c>
      <c r="AX112" s="78">
        <f t="shared" si="118"/>
        <v>5702.3666666666668</v>
      </c>
      <c r="AY112" s="77">
        <f t="shared" si="119"/>
        <v>14.5</v>
      </c>
      <c r="AZ112" s="78">
        <f t="shared" si="120"/>
        <v>5702.3666666666668</v>
      </c>
      <c r="BA112" s="100"/>
      <c r="BB112" s="177"/>
      <c r="BC112" s="177"/>
      <c r="BD112" s="177"/>
      <c r="BE112" s="78">
        <f t="shared" si="121"/>
        <v>0</v>
      </c>
      <c r="BF112" s="43"/>
      <c r="BG112" s="43"/>
      <c r="BH112" s="43"/>
      <c r="BI112" s="76">
        <f t="shared" si="122"/>
        <v>0</v>
      </c>
      <c r="BJ112" s="76">
        <f t="shared" si="135"/>
        <v>20</v>
      </c>
      <c r="BK112" s="76">
        <f t="shared" si="136"/>
        <v>34877.837500000001</v>
      </c>
      <c r="BL112" s="101"/>
      <c r="BM112" s="101">
        <f t="shared" si="139"/>
        <v>0</v>
      </c>
      <c r="BN112" s="76"/>
      <c r="BO112" s="76"/>
      <c r="BP112" s="101"/>
      <c r="BQ112" s="101">
        <f t="shared" si="124"/>
        <v>0</v>
      </c>
      <c r="BR112" s="76">
        <f t="shared" si="125"/>
        <v>40580.20416666667</v>
      </c>
      <c r="BS112" s="76">
        <f t="shared" si="126"/>
        <v>105616.67916666668</v>
      </c>
      <c r="BT112" s="76">
        <f t="shared" si="127"/>
        <v>40580.20416666667</v>
      </c>
      <c r="BU112" s="76">
        <f t="shared" si="128"/>
        <v>23251.89166666667</v>
      </c>
      <c r="BV112" s="76">
        <f t="shared" si="129"/>
        <v>169448.77500000002</v>
      </c>
      <c r="BW112" s="173">
        <f t="shared" si="130"/>
        <v>2033385.3000000003</v>
      </c>
    </row>
    <row r="113" spans="1:77" s="2" customFormat="1" ht="14.25" customHeight="1" x14ac:dyDescent="0.3">
      <c r="A113" s="251">
        <v>90</v>
      </c>
      <c r="B113" s="48" t="s">
        <v>99</v>
      </c>
      <c r="C113" s="109" t="s">
        <v>395</v>
      </c>
      <c r="D113" s="110" t="s">
        <v>61</v>
      </c>
      <c r="E113" s="144" t="s">
        <v>342</v>
      </c>
      <c r="F113" s="86"/>
      <c r="G113" s="87"/>
      <c r="H113" s="104"/>
      <c r="I113" s="86"/>
      <c r="J113" s="43" t="s">
        <v>65</v>
      </c>
      <c r="K113" s="43" t="s">
        <v>62</v>
      </c>
      <c r="L113" s="89">
        <v>30.04</v>
      </c>
      <c r="M113" s="43">
        <v>4.7300000000000004</v>
      </c>
      <c r="N113" s="108">
        <v>17697</v>
      </c>
      <c r="O113" s="76">
        <f t="shared" si="98"/>
        <v>83706.810000000012</v>
      </c>
      <c r="P113" s="43"/>
      <c r="Q113" s="43"/>
      <c r="R113" s="43">
        <v>1</v>
      </c>
      <c r="S113" s="43"/>
      <c r="T113" s="43"/>
      <c r="U113" s="43"/>
      <c r="V113" s="70">
        <f t="shared" si="99"/>
        <v>0</v>
      </c>
      <c r="W113" s="70">
        <f t="shared" si="100"/>
        <v>0</v>
      </c>
      <c r="X113" s="70">
        <f t="shared" si="101"/>
        <v>1</v>
      </c>
      <c r="Y113" s="76">
        <f t="shared" si="102"/>
        <v>0</v>
      </c>
      <c r="Z113" s="76">
        <f t="shared" si="103"/>
        <v>0</v>
      </c>
      <c r="AA113" s="76">
        <f t="shared" si="104"/>
        <v>4650.378333333334</v>
      </c>
      <c r="AB113" s="76">
        <f t="shared" si="105"/>
        <v>0</v>
      </c>
      <c r="AC113" s="76">
        <f t="shared" si="106"/>
        <v>0</v>
      </c>
      <c r="AD113" s="76">
        <f t="shared" si="107"/>
        <v>0</v>
      </c>
      <c r="AE113" s="76">
        <f t="shared" si="108"/>
        <v>4650.378333333334</v>
      </c>
      <c r="AF113" s="76">
        <f t="shared" si="109"/>
        <v>1162.5945833333335</v>
      </c>
      <c r="AG113" s="101">
        <f t="shared" si="137"/>
        <v>581.29729166666675</v>
      </c>
      <c r="AH113" s="76">
        <f t="shared" si="110"/>
        <v>0</v>
      </c>
      <c r="AI113" s="76">
        <f t="shared" si="111"/>
        <v>6394.2702083333343</v>
      </c>
      <c r="AJ113" s="100"/>
      <c r="AK113" s="100"/>
      <c r="AL113" s="100"/>
      <c r="AM113" s="99"/>
      <c r="AN113" s="78">
        <f t="shared" si="112"/>
        <v>0</v>
      </c>
      <c r="AO113" s="99"/>
      <c r="AP113" s="78">
        <f t="shared" si="113"/>
        <v>0</v>
      </c>
      <c r="AQ113" s="78">
        <f t="shared" si="138"/>
        <v>0</v>
      </c>
      <c r="AR113" s="78">
        <f t="shared" si="131"/>
        <v>0</v>
      </c>
      <c r="AS113" s="99"/>
      <c r="AT113" s="78">
        <f t="shared" si="115"/>
        <v>0</v>
      </c>
      <c r="AU113" s="99"/>
      <c r="AV113" s="78">
        <f t="shared" si="116"/>
        <v>0</v>
      </c>
      <c r="AW113" s="77">
        <f t="shared" si="117"/>
        <v>0</v>
      </c>
      <c r="AX113" s="78">
        <f t="shared" si="118"/>
        <v>0</v>
      </c>
      <c r="AY113" s="77">
        <f t="shared" si="119"/>
        <v>0</v>
      </c>
      <c r="AZ113" s="78">
        <f t="shared" si="120"/>
        <v>0</v>
      </c>
      <c r="BA113" s="100"/>
      <c r="BB113" s="177"/>
      <c r="BC113" s="177"/>
      <c r="BD113" s="177"/>
      <c r="BE113" s="78">
        <f t="shared" si="121"/>
        <v>0</v>
      </c>
      <c r="BF113" s="43"/>
      <c r="BG113" s="43"/>
      <c r="BH113" s="43"/>
      <c r="BI113" s="76">
        <f t="shared" si="122"/>
        <v>0</v>
      </c>
      <c r="BJ113" s="76">
        <f t="shared" si="135"/>
        <v>1</v>
      </c>
      <c r="BK113" s="76">
        <f t="shared" si="136"/>
        <v>1743.8918750000003</v>
      </c>
      <c r="BL113" s="101"/>
      <c r="BM113" s="101">
        <f t="shared" si="139"/>
        <v>0</v>
      </c>
      <c r="BN113" s="76"/>
      <c r="BO113" s="76"/>
      <c r="BP113" s="101"/>
      <c r="BQ113" s="101">
        <f t="shared" si="124"/>
        <v>0</v>
      </c>
      <c r="BR113" s="76">
        <f t="shared" si="125"/>
        <v>1743.8918750000003</v>
      </c>
      <c r="BS113" s="76">
        <f t="shared" si="126"/>
        <v>5231.6756250000008</v>
      </c>
      <c r="BT113" s="76">
        <f t="shared" si="127"/>
        <v>1743.8918750000003</v>
      </c>
      <c r="BU113" s="76">
        <f t="shared" si="128"/>
        <v>1162.5945833333335</v>
      </c>
      <c r="BV113" s="76">
        <f t="shared" si="129"/>
        <v>8138.1620833333345</v>
      </c>
      <c r="BW113" s="173">
        <f t="shared" si="130"/>
        <v>97657.945000000007</v>
      </c>
    </row>
    <row r="114" spans="1:77" s="3" customFormat="1" ht="14.25" customHeight="1" x14ac:dyDescent="0.3">
      <c r="A114" s="250">
        <v>91</v>
      </c>
      <c r="B114" s="48" t="s">
        <v>99</v>
      </c>
      <c r="C114" s="109" t="s">
        <v>245</v>
      </c>
      <c r="D114" s="110" t="s">
        <v>61</v>
      </c>
      <c r="E114" s="144" t="s">
        <v>342</v>
      </c>
      <c r="F114" s="86">
        <v>57</v>
      </c>
      <c r="G114" s="87">
        <v>42608</v>
      </c>
      <c r="H114" s="104" t="s">
        <v>188</v>
      </c>
      <c r="I114" s="86" t="s">
        <v>189</v>
      </c>
      <c r="J114" s="43" t="s">
        <v>67</v>
      </c>
      <c r="K114" s="43" t="s">
        <v>68</v>
      </c>
      <c r="L114" s="89">
        <v>29.08</v>
      </c>
      <c r="M114" s="43">
        <v>5.16</v>
      </c>
      <c r="N114" s="108">
        <v>17697</v>
      </c>
      <c r="O114" s="76">
        <f t="shared" si="98"/>
        <v>91316.52</v>
      </c>
      <c r="P114" s="43"/>
      <c r="Q114" s="43">
        <v>3</v>
      </c>
      <c r="R114" s="43"/>
      <c r="S114" s="43"/>
      <c r="T114" s="26"/>
      <c r="U114" s="43"/>
      <c r="V114" s="70">
        <f t="shared" si="99"/>
        <v>0</v>
      </c>
      <c r="W114" s="70">
        <f t="shared" si="100"/>
        <v>3</v>
      </c>
      <c r="X114" s="70">
        <f t="shared" si="101"/>
        <v>0</v>
      </c>
      <c r="Y114" s="76">
        <f t="shared" si="102"/>
        <v>0</v>
      </c>
      <c r="Z114" s="76">
        <f t="shared" si="103"/>
        <v>15219.420000000002</v>
      </c>
      <c r="AA114" s="76">
        <f t="shared" si="104"/>
        <v>0</v>
      </c>
      <c r="AB114" s="76">
        <f t="shared" si="105"/>
        <v>0</v>
      </c>
      <c r="AC114" s="76">
        <f t="shared" si="106"/>
        <v>0</v>
      </c>
      <c r="AD114" s="76">
        <f t="shared" si="107"/>
        <v>0</v>
      </c>
      <c r="AE114" s="76">
        <f t="shared" si="108"/>
        <v>15219.420000000002</v>
      </c>
      <c r="AF114" s="76">
        <f t="shared" si="109"/>
        <v>3804.8550000000005</v>
      </c>
      <c r="AG114" s="76">
        <f t="shared" si="137"/>
        <v>1902.4275000000002</v>
      </c>
      <c r="AH114" s="76">
        <f t="shared" si="110"/>
        <v>0</v>
      </c>
      <c r="AI114" s="76">
        <f t="shared" si="111"/>
        <v>20926.702500000003</v>
      </c>
      <c r="AJ114" s="100"/>
      <c r="AK114" s="100"/>
      <c r="AL114" s="100"/>
      <c r="AM114" s="99"/>
      <c r="AN114" s="78">
        <f t="shared" si="112"/>
        <v>0</v>
      </c>
      <c r="AO114" s="99"/>
      <c r="AP114" s="78">
        <f t="shared" si="113"/>
        <v>0</v>
      </c>
      <c r="AQ114" s="78">
        <f t="shared" si="138"/>
        <v>0</v>
      </c>
      <c r="AR114" s="78">
        <f t="shared" si="131"/>
        <v>0</v>
      </c>
      <c r="AS114" s="99"/>
      <c r="AT114" s="78">
        <f t="shared" si="115"/>
        <v>0</v>
      </c>
      <c r="AU114" s="99"/>
      <c r="AV114" s="78">
        <f t="shared" si="116"/>
        <v>0</v>
      </c>
      <c r="AW114" s="77">
        <f t="shared" si="117"/>
        <v>0</v>
      </c>
      <c r="AX114" s="78">
        <f t="shared" si="118"/>
        <v>0</v>
      </c>
      <c r="AY114" s="77">
        <f t="shared" si="119"/>
        <v>0</v>
      </c>
      <c r="AZ114" s="78">
        <f t="shared" si="120"/>
        <v>0</v>
      </c>
      <c r="BA114" s="100"/>
      <c r="BB114" s="177"/>
      <c r="BC114" s="177"/>
      <c r="BD114" s="177"/>
      <c r="BE114" s="78">
        <f t="shared" si="121"/>
        <v>0</v>
      </c>
      <c r="BF114" s="43"/>
      <c r="BG114" s="43"/>
      <c r="BH114" s="43"/>
      <c r="BI114" s="76">
        <f t="shared" si="122"/>
        <v>0</v>
      </c>
      <c r="BJ114" s="101">
        <f t="shared" si="135"/>
        <v>3</v>
      </c>
      <c r="BK114" s="101">
        <f t="shared" si="136"/>
        <v>5707.2825000000003</v>
      </c>
      <c r="BL114" s="101"/>
      <c r="BM114" s="101">
        <f t="shared" si="139"/>
        <v>0</v>
      </c>
      <c r="BN114" s="76"/>
      <c r="BO114" s="76"/>
      <c r="BP114" s="76">
        <v>1</v>
      </c>
      <c r="BQ114" s="101">
        <f t="shared" si="124"/>
        <v>393.27777777777777</v>
      </c>
      <c r="BR114" s="76">
        <f t="shared" si="125"/>
        <v>6100.5602777777776</v>
      </c>
      <c r="BS114" s="76">
        <f t="shared" si="126"/>
        <v>17515.125277777781</v>
      </c>
      <c r="BT114" s="76">
        <f t="shared" si="127"/>
        <v>5707.2825000000003</v>
      </c>
      <c r="BU114" s="76">
        <f t="shared" si="128"/>
        <v>3804.8550000000005</v>
      </c>
      <c r="BV114" s="76">
        <f t="shared" si="129"/>
        <v>27027.262777777782</v>
      </c>
      <c r="BW114" s="173">
        <f t="shared" si="130"/>
        <v>324327.15333333338</v>
      </c>
      <c r="BX114" s="136"/>
    </row>
    <row r="115" spans="1:77" s="3" customFormat="1" ht="14.25" customHeight="1" x14ac:dyDescent="0.3">
      <c r="A115" s="251">
        <v>92</v>
      </c>
      <c r="B115" s="48" t="s">
        <v>99</v>
      </c>
      <c r="C115" s="109" t="s">
        <v>411</v>
      </c>
      <c r="D115" s="110" t="s">
        <v>61</v>
      </c>
      <c r="E115" s="144" t="s">
        <v>342</v>
      </c>
      <c r="F115" s="86"/>
      <c r="G115" s="87"/>
      <c r="H115" s="104"/>
      <c r="I115" s="86"/>
      <c r="J115" s="43" t="s">
        <v>65</v>
      </c>
      <c r="K115" s="43" t="s">
        <v>62</v>
      </c>
      <c r="L115" s="89">
        <v>30.04</v>
      </c>
      <c r="M115" s="43">
        <v>4.7300000000000004</v>
      </c>
      <c r="N115" s="75">
        <v>17697</v>
      </c>
      <c r="O115" s="76">
        <f t="shared" si="98"/>
        <v>83706.810000000012</v>
      </c>
      <c r="P115" s="43"/>
      <c r="Q115" s="43"/>
      <c r="R115" s="43"/>
      <c r="S115" s="43"/>
      <c r="T115" s="26">
        <v>1</v>
      </c>
      <c r="U115" s="43"/>
      <c r="V115" s="70">
        <f t="shared" si="99"/>
        <v>0</v>
      </c>
      <c r="W115" s="70">
        <f t="shared" si="100"/>
        <v>1</v>
      </c>
      <c r="X115" s="70">
        <f t="shared" si="101"/>
        <v>0</v>
      </c>
      <c r="Y115" s="76">
        <f t="shared" si="102"/>
        <v>0</v>
      </c>
      <c r="Z115" s="76">
        <f t="shared" si="103"/>
        <v>0</v>
      </c>
      <c r="AA115" s="76">
        <f t="shared" si="104"/>
        <v>0</v>
      </c>
      <c r="AB115" s="76">
        <f t="shared" si="105"/>
        <v>0</v>
      </c>
      <c r="AC115" s="76">
        <f t="shared" si="106"/>
        <v>4650.378333333334</v>
      </c>
      <c r="AD115" s="76">
        <f t="shared" si="107"/>
        <v>0</v>
      </c>
      <c r="AE115" s="76">
        <f t="shared" si="108"/>
        <v>4650.378333333334</v>
      </c>
      <c r="AF115" s="76">
        <f t="shared" si="109"/>
        <v>1162.5945833333335</v>
      </c>
      <c r="AG115" s="101">
        <f t="shared" si="137"/>
        <v>581.29729166666675</v>
      </c>
      <c r="AH115" s="76">
        <f t="shared" si="110"/>
        <v>196.63333333333333</v>
      </c>
      <c r="AI115" s="76">
        <f t="shared" si="111"/>
        <v>6590.9035416666675</v>
      </c>
      <c r="AJ115" s="82"/>
      <c r="AK115" s="82"/>
      <c r="AL115" s="82"/>
      <c r="AM115" s="99"/>
      <c r="AN115" s="78">
        <f t="shared" si="112"/>
        <v>0</v>
      </c>
      <c r="AO115" s="99"/>
      <c r="AP115" s="78">
        <f t="shared" si="113"/>
        <v>0</v>
      </c>
      <c r="AQ115" s="78">
        <f t="shared" si="138"/>
        <v>0</v>
      </c>
      <c r="AR115" s="78">
        <f t="shared" si="131"/>
        <v>0</v>
      </c>
      <c r="AS115" s="99"/>
      <c r="AT115" s="78">
        <f t="shared" si="115"/>
        <v>0</v>
      </c>
      <c r="AU115" s="99"/>
      <c r="AV115" s="78">
        <f t="shared" si="116"/>
        <v>0</v>
      </c>
      <c r="AW115" s="77">
        <f t="shared" si="117"/>
        <v>0</v>
      </c>
      <c r="AX115" s="78">
        <f t="shared" si="118"/>
        <v>0</v>
      </c>
      <c r="AY115" s="77">
        <f t="shared" si="119"/>
        <v>0</v>
      </c>
      <c r="AZ115" s="78">
        <f t="shared" si="120"/>
        <v>0</v>
      </c>
      <c r="BA115" s="100"/>
      <c r="BB115" s="177"/>
      <c r="BC115" s="177"/>
      <c r="BD115" s="177"/>
      <c r="BE115" s="78">
        <f t="shared" si="121"/>
        <v>0</v>
      </c>
      <c r="BF115" s="43"/>
      <c r="BG115" s="43"/>
      <c r="BH115" s="43"/>
      <c r="BI115" s="76">
        <f t="shared" si="122"/>
        <v>0</v>
      </c>
      <c r="BJ115" s="76"/>
      <c r="BK115" s="76">
        <f t="shared" si="136"/>
        <v>0</v>
      </c>
      <c r="BL115" s="101"/>
      <c r="BM115" s="101">
        <f t="shared" si="139"/>
        <v>0</v>
      </c>
      <c r="BN115" s="76"/>
      <c r="BO115" s="76"/>
      <c r="BP115" s="101"/>
      <c r="BQ115" s="101">
        <f t="shared" si="124"/>
        <v>0</v>
      </c>
      <c r="BR115" s="76">
        <f t="shared" si="125"/>
        <v>0</v>
      </c>
      <c r="BS115" s="76">
        <f t="shared" si="126"/>
        <v>5428.308958333334</v>
      </c>
      <c r="BT115" s="76">
        <f t="shared" si="127"/>
        <v>0</v>
      </c>
      <c r="BU115" s="76">
        <f t="shared" si="128"/>
        <v>1162.5945833333335</v>
      </c>
      <c r="BV115" s="76">
        <f t="shared" si="129"/>
        <v>6590.9035416666675</v>
      </c>
      <c r="BW115" s="173">
        <f t="shared" si="130"/>
        <v>79090.842500000013</v>
      </c>
      <c r="BX115" s="2"/>
    </row>
    <row r="116" spans="1:77" s="3" customFormat="1" ht="14.25" customHeight="1" x14ac:dyDescent="0.3">
      <c r="A116" s="250">
        <v>93</v>
      </c>
      <c r="B116" s="48" t="s">
        <v>434</v>
      </c>
      <c r="C116" s="48" t="s">
        <v>111</v>
      </c>
      <c r="D116" s="43" t="s">
        <v>61</v>
      </c>
      <c r="E116" s="93" t="s">
        <v>435</v>
      </c>
      <c r="F116" s="147">
        <v>200</v>
      </c>
      <c r="G116" s="88">
        <v>42895</v>
      </c>
      <c r="H116" s="88">
        <v>44721</v>
      </c>
      <c r="I116" s="147" t="s">
        <v>191</v>
      </c>
      <c r="J116" s="43">
        <v>1</v>
      </c>
      <c r="K116" s="43" t="s">
        <v>72</v>
      </c>
      <c r="L116" s="89">
        <v>12.05</v>
      </c>
      <c r="M116" s="43">
        <v>4.8600000000000003</v>
      </c>
      <c r="N116" s="75">
        <v>17697</v>
      </c>
      <c r="O116" s="76">
        <f t="shared" si="98"/>
        <v>86007.420000000013</v>
      </c>
      <c r="P116" s="43"/>
      <c r="Q116" s="43">
        <v>6</v>
      </c>
      <c r="R116" s="43">
        <v>12</v>
      </c>
      <c r="S116" s="43"/>
      <c r="T116" s="26">
        <v>6</v>
      </c>
      <c r="U116" s="43"/>
      <c r="V116" s="70">
        <f t="shared" si="99"/>
        <v>0</v>
      </c>
      <c r="W116" s="70">
        <f t="shared" si="100"/>
        <v>12</v>
      </c>
      <c r="X116" s="70">
        <f t="shared" si="101"/>
        <v>12</v>
      </c>
      <c r="Y116" s="76">
        <f t="shared" si="102"/>
        <v>0</v>
      </c>
      <c r="Z116" s="76">
        <f t="shared" si="103"/>
        <v>28669.140000000003</v>
      </c>
      <c r="AA116" s="76">
        <f t="shared" si="104"/>
        <v>57338.280000000006</v>
      </c>
      <c r="AB116" s="76">
        <f t="shared" si="105"/>
        <v>0</v>
      </c>
      <c r="AC116" s="76">
        <f t="shared" si="106"/>
        <v>28669.140000000003</v>
      </c>
      <c r="AD116" s="76">
        <f t="shared" si="107"/>
        <v>0</v>
      </c>
      <c r="AE116" s="76">
        <f t="shared" si="108"/>
        <v>114676.56000000001</v>
      </c>
      <c r="AF116" s="76">
        <f t="shared" si="109"/>
        <v>28669.140000000003</v>
      </c>
      <c r="AG116" s="76">
        <f t="shared" si="137"/>
        <v>14334.570000000002</v>
      </c>
      <c r="AH116" s="76">
        <f t="shared" si="110"/>
        <v>1179.8</v>
      </c>
      <c r="AI116" s="76">
        <f t="shared" si="111"/>
        <v>158860.07</v>
      </c>
      <c r="AJ116" s="82"/>
      <c r="AK116" s="82"/>
      <c r="AL116" s="82"/>
      <c r="AM116" s="99"/>
      <c r="AN116" s="78">
        <f t="shared" si="112"/>
        <v>0</v>
      </c>
      <c r="AO116" s="99"/>
      <c r="AP116" s="78">
        <f t="shared" si="113"/>
        <v>0</v>
      </c>
      <c r="AQ116" s="78">
        <f t="shared" si="138"/>
        <v>0</v>
      </c>
      <c r="AR116" s="78">
        <f t="shared" si="131"/>
        <v>0</v>
      </c>
      <c r="AS116" s="99"/>
      <c r="AT116" s="78">
        <f t="shared" si="115"/>
        <v>0</v>
      </c>
      <c r="AU116" s="99"/>
      <c r="AV116" s="78">
        <f t="shared" si="116"/>
        <v>0</v>
      </c>
      <c r="AW116" s="77">
        <f t="shared" si="117"/>
        <v>0</v>
      </c>
      <c r="AX116" s="78">
        <f t="shared" si="118"/>
        <v>0</v>
      </c>
      <c r="AY116" s="77">
        <f t="shared" si="119"/>
        <v>0</v>
      </c>
      <c r="AZ116" s="78">
        <f t="shared" si="120"/>
        <v>0</v>
      </c>
      <c r="BA116" s="100"/>
      <c r="BB116" s="177"/>
      <c r="BC116" s="177"/>
      <c r="BD116" s="177"/>
      <c r="BE116" s="78">
        <f t="shared" si="121"/>
        <v>0</v>
      </c>
      <c r="BF116" s="43"/>
      <c r="BG116" s="43"/>
      <c r="BH116" s="43"/>
      <c r="BI116" s="76">
        <f t="shared" si="122"/>
        <v>0</v>
      </c>
      <c r="BJ116" s="76">
        <f>V116+W116+X116</f>
        <v>24</v>
      </c>
      <c r="BK116" s="76">
        <f t="shared" si="136"/>
        <v>43003.71</v>
      </c>
      <c r="BL116" s="101"/>
      <c r="BM116" s="101">
        <f t="shared" si="139"/>
        <v>0</v>
      </c>
      <c r="BN116" s="76"/>
      <c r="BO116" s="76"/>
      <c r="BP116" s="101"/>
      <c r="BQ116" s="101">
        <f t="shared" si="124"/>
        <v>0</v>
      </c>
      <c r="BR116" s="76">
        <f t="shared" si="125"/>
        <v>43003.71</v>
      </c>
      <c r="BS116" s="76">
        <f t="shared" si="126"/>
        <v>130190.93000000002</v>
      </c>
      <c r="BT116" s="76">
        <f t="shared" si="127"/>
        <v>43003.71</v>
      </c>
      <c r="BU116" s="76">
        <f t="shared" si="128"/>
        <v>28669.140000000003</v>
      </c>
      <c r="BV116" s="76">
        <f t="shared" si="129"/>
        <v>201863.78</v>
      </c>
      <c r="BW116" s="173">
        <f t="shared" si="130"/>
        <v>2422365.36</v>
      </c>
      <c r="BX116" s="2"/>
    </row>
    <row r="117" spans="1:77" s="3" customFormat="1" ht="14.25" customHeight="1" x14ac:dyDescent="0.3">
      <c r="A117" s="251">
        <v>94</v>
      </c>
      <c r="B117" s="48" t="s">
        <v>485</v>
      </c>
      <c r="C117" s="109" t="s">
        <v>63</v>
      </c>
      <c r="D117" s="110" t="s">
        <v>236</v>
      </c>
      <c r="E117" s="108" t="s">
        <v>304</v>
      </c>
      <c r="F117" s="86">
        <v>15</v>
      </c>
      <c r="G117" s="87">
        <v>42875</v>
      </c>
      <c r="H117" s="104" t="s">
        <v>297</v>
      </c>
      <c r="I117" s="48" t="s">
        <v>63</v>
      </c>
      <c r="J117" s="43">
        <v>2</v>
      </c>
      <c r="K117" s="43" t="s">
        <v>87</v>
      </c>
      <c r="L117" s="89">
        <v>9.11</v>
      </c>
      <c r="M117" s="43">
        <v>3.97</v>
      </c>
      <c r="N117" s="75">
        <v>17697</v>
      </c>
      <c r="O117" s="76">
        <f t="shared" si="98"/>
        <v>70257.09</v>
      </c>
      <c r="P117" s="43"/>
      <c r="Q117" s="43"/>
      <c r="R117" s="43"/>
      <c r="S117" s="43"/>
      <c r="T117" s="26">
        <v>5</v>
      </c>
      <c r="U117" s="43"/>
      <c r="V117" s="70">
        <f t="shared" si="99"/>
        <v>0</v>
      </c>
      <c r="W117" s="70">
        <f t="shared" si="100"/>
        <v>5</v>
      </c>
      <c r="X117" s="70">
        <f t="shared" si="101"/>
        <v>0</v>
      </c>
      <c r="Y117" s="76">
        <f t="shared" si="102"/>
        <v>0</v>
      </c>
      <c r="Z117" s="76">
        <f t="shared" si="103"/>
        <v>0</v>
      </c>
      <c r="AA117" s="76">
        <f t="shared" si="104"/>
        <v>0</v>
      </c>
      <c r="AB117" s="76">
        <f t="shared" si="105"/>
        <v>0</v>
      </c>
      <c r="AC117" s="76">
        <f t="shared" si="106"/>
        <v>19515.858333333334</v>
      </c>
      <c r="AD117" s="76">
        <f t="shared" si="107"/>
        <v>0</v>
      </c>
      <c r="AE117" s="76">
        <f t="shared" si="108"/>
        <v>19515.858333333334</v>
      </c>
      <c r="AF117" s="76">
        <f t="shared" si="109"/>
        <v>4878.9645833333334</v>
      </c>
      <c r="AG117" s="76"/>
      <c r="AH117" s="76">
        <f t="shared" si="110"/>
        <v>983.16666666666663</v>
      </c>
      <c r="AI117" s="76">
        <f t="shared" si="111"/>
        <v>25377.989583333336</v>
      </c>
      <c r="AJ117" s="82"/>
      <c r="AK117" s="82"/>
      <c r="AL117" s="82"/>
      <c r="AM117" s="99"/>
      <c r="AN117" s="78">
        <f t="shared" si="112"/>
        <v>0</v>
      </c>
      <c r="AO117" s="99"/>
      <c r="AP117" s="78">
        <f t="shared" si="113"/>
        <v>0</v>
      </c>
      <c r="AQ117" s="78"/>
      <c r="AR117" s="78">
        <f t="shared" si="131"/>
        <v>0</v>
      </c>
      <c r="AS117" s="99"/>
      <c r="AT117" s="78">
        <f t="shared" si="115"/>
        <v>0</v>
      </c>
      <c r="AU117" s="99"/>
      <c r="AV117" s="78">
        <f t="shared" si="116"/>
        <v>0</v>
      </c>
      <c r="AW117" s="77">
        <f t="shared" si="117"/>
        <v>0</v>
      </c>
      <c r="AX117" s="78">
        <f t="shared" si="118"/>
        <v>0</v>
      </c>
      <c r="AY117" s="77">
        <f t="shared" si="119"/>
        <v>0</v>
      </c>
      <c r="AZ117" s="78">
        <f t="shared" si="120"/>
        <v>0</v>
      </c>
      <c r="BA117" s="100"/>
      <c r="BB117" s="177"/>
      <c r="BC117" s="177"/>
      <c r="BD117" s="177"/>
      <c r="BE117" s="78">
        <f t="shared" si="121"/>
        <v>0</v>
      </c>
      <c r="BF117" s="43"/>
      <c r="BG117" s="43"/>
      <c r="BH117" s="43"/>
      <c r="BI117" s="76">
        <f t="shared" si="122"/>
        <v>0</v>
      </c>
      <c r="BJ117" s="76">
        <f>V117+W117+X117</f>
        <v>5</v>
      </c>
      <c r="BK117" s="76">
        <f t="shared" si="136"/>
        <v>7318.4468750000005</v>
      </c>
      <c r="BL117" s="101"/>
      <c r="BM117" s="101"/>
      <c r="BN117" s="76"/>
      <c r="BO117" s="76"/>
      <c r="BP117" s="101"/>
      <c r="BQ117" s="101">
        <f t="shared" si="124"/>
        <v>0</v>
      </c>
      <c r="BR117" s="76">
        <f t="shared" si="125"/>
        <v>7318.4468750000005</v>
      </c>
      <c r="BS117" s="76">
        <f t="shared" si="126"/>
        <v>20499.025000000001</v>
      </c>
      <c r="BT117" s="76">
        <f t="shared" si="127"/>
        <v>7318.4468750000005</v>
      </c>
      <c r="BU117" s="76">
        <f t="shared" si="128"/>
        <v>4878.9645833333334</v>
      </c>
      <c r="BV117" s="76">
        <f t="shared" si="129"/>
        <v>32696.436458333337</v>
      </c>
      <c r="BW117" s="173">
        <f t="shared" si="130"/>
        <v>392357.23750000005</v>
      </c>
      <c r="BX117" s="2"/>
    </row>
    <row r="118" spans="1:77" s="3" customFormat="1" ht="14.25" customHeight="1" x14ac:dyDescent="0.3">
      <c r="A118" s="250">
        <v>95</v>
      </c>
      <c r="B118" s="48" t="s">
        <v>485</v>
      </c>
      <c r="C118" s="48" t="s">
        <v>63</v>
      </c>
      <c r="D118" s="43" t="s">
        <v>82</v>
      </c>
      <c r="E118" s="108" t="s">
        <v>304</v>
      </c>
      <c r="F118" s="48">
        <v>13</v>
      </c>
      <c r="G118" s="111">
        <v>42875</v>
      </c>
      <c r="H118" s="111">
        <v>44701</v>
      </c>
      <c r="I118" s="48" t="s">
        <v>63</v>
      </c>
      <c r="J118" s="43">
        <v>2</v>
      </c>
      <c r="K118" s="43" t="s">
        <v>87</v>
      </c>
      <c r="L118" s="89">
        <v>9.11</v>
      </c>
      <c r="M118" s="43">
        <v>3.97</v>
      </c>
      <c r="N118" s="108">
        <v>17697</v>
      </c>
      <c r="O118" s="76">
        <f t="shared" si="98"/>
        <v>70257.09</v>
      </c>
      <c r="P118" s="43">
        <v>1</v>
      </c>
      <c r="Q118" s="43"/>
      <c r="R118" s="43"/>
      <c r="S118" s="43"/>
      <c r="T118" s="26"/>
      <c r="U118" s="43"/>
      <c r="V118" s="70">
        <f t="shared" si="99"/>
        <v>1</v>
      </c>
      <c r="W118" s="70">
        <f t="shared" si="100"/>
        <v>0</v>
      </c>
      <c r="X118" s="70">
        <f t="shared" si="101"/>
        <v>0</v>
      </c>
      <c r="Y118" s="76">
        <f t="shared" si="102"/>
        <v>3903.1716666666666</v>
      </c>
      <c r="Z118" s="76">
        <f t="shared" si="103"/>
        <v>0</v>
      </c>
      <c r="AA118" s="76">
        <f t="shared" si="104"/>
        <v>0</v>
      </c>
      <c r="AB118" s="76">
        <f t="shared" si="105"/>
        <v>0</v>
      </c>
      <c r="AC118" s="76">
        <f t="shared" si="106"/>
        <v>0</v>
      </c>
      <c r="AD118" s="76">
        <f t="shared" si="107"/>
        <v>0</v>
      </c>
      <c r="AE118" s="76">
        <f t="shared" si="108"/>
        <v>3903.1716666666666</v>
      </c>
      <c r="AF118" s="76">
        <f t="shared" si="109"/>
        <v>975.79291666666666</v>
      </c>
      <c r="AG118" s="101"/>
      <c r="AH118" s="76">
        <f t="shared" si="110"/>
        <v>0</v>
      </c>
      <c r="AI118" s="76">
        <f t="shared" si="111"/>
        <v>4878.9645833333334</v>
      </c>
      <c r="AJ118" s="100"/>
      <c r="AK118" s="100"/>
      <c r="AL118" s="84"/>
      <c r="AM118" s="99"/>
      <c r="AN118" s="78">
        <f t="shared" si="112"/>
        <v>0</v>
      </c>
      <c r="AO118" s="99"/>
      <c r="AP118" s="78">
        <f t="shared" si="113"/>
        <v>0</v>
      </c>
      <c r="AQ118" s="78">
        <f t="shared" ref="AQ118:AQ124" si="140">AM118+AO118</f>
        <v>0</v>
      </c>
      <c r="AR118" s="78">
        <f t="shared" si="131"/>
        <v>0</v>
      </c>
      <c r="AS118" s="99"/>
      <c r="AT118" s="78">
        <f t="shared" si="115"/>
        <v>0</v>
      </c>
      <c r="AU118" s="99"/>
      <c r="AV118" s="78">
        <f t="shared" si="116"/>
        <v>0</v>
      </c>
      <c r="AW118" s="77">
        <f t="shared" si="117"/>
        <v>0</v>
      </c>
      <c r="AX118" s="78">
        <f t="shared" si="118"/>
        <v>0</v>
      </c>
      <c r="AY118" s="77">
        <f t="shared" si="119"/>
        <v>0</v>
      </c>
      <c r="AZ118" s="78">
        <f t="shared" si="120"/>
        <v>0</v>
      </c>
      <c r="BA118" s="100"/>
      <c r="BB118" s="177"/>
      <c r="BC118" s="177"/>
      <c r="BD118" s="177"/>
      <c r="BE118" s="78">
        <f t="shared" si="121"/>
        <v>0</v>
      </c>
      <c r="BF118" s="43"/>
      <c r="BG118" s="43"/>
      <c r="BH118" s="43"/>
      <c r="BI118" s="76">
        <f t="shared" si="122"/>
        <v>0</v>
      </c>
      <c r="BJ118" s="101">
        <v>1</v>
      </c>
      <c r="BK118" s="76">
        <f t="shared" si="136"/>
        <v>1463.6893749999999</v>
      </c>
      <c r="BL118" s="101"/>
      <c r="BM118" s="101">
        <f t="shared" ref="BM118:BM129" si="141">(O118/18*BL118)*30%</f>
        <v>0</v>
      </c>
      <c r="BN118" s="76"/>
      <c r="BO118" s="76"/>
      <c r="BP118" s="101"/>
      <c r="BQ118" s="101">
        <f t="shared" si="124"/>
        <v>0</v>
      </c>
      <c r="BR118" s="76">
        <f t="shared" si="125"/>
        <v>1463.6893749999999</v>
      </c>
      <c r="BS118" s="76">
        <f t="shared" si="126"/>
        <v>3903.1716666666666</v>
      </c>
      <c r="BT118" s="76">
        <f t="shared" si="127"/>
        <v>1463.6893749999999</v>
      </c>
      <c r="BU118" s="76">
        <f t="shared" si="128"/>
        <v>975.79291666666666</v>
      </c>
      <c r="BV118" s="76">
        <f t="shared" si="129"/>
        <v>6342.6539583333333</v>
      </c>
      <c r="BW118" s="173">
        <f t="shared" si="130"/>
        <v>76111.847500000003</v>
      </c>
      <c r="BX118" s="1"/>
    </row>
    <row r="119" spans="1:77" s="3" customFormat="1" ht="14.25" customHeight="1" x14ac:dyDescent="0.3">
      <c r="A119" s="251">
        <v>96</v>
      </c>
      <c r="B119" s="48" t="s">
        <v>279</v>
      </c>
      <c r="C119" s="109" t="s">
        <v>124</v>
      </c>
      <c r="D119" s="43" t="s">
        <v>61</v>
      </c>
      <c r="E119" s="144" t="s">
        <v>365</v>
      </c>
      <c r="F119" s="86"/>
      <c r="G119" s="87"/>
      <c r="H119" s="104"/>
      <c r="I119" s="86"/>
      <c r="J119" s="43" t="s">
        <v>65</v>
      </c>
      <c r="K119" s="43" t="s">
        <v>62</v>
      </c>
      <c r="L119" s="89">
        <v>14.01</v>
      </c>
      <c r="M119" s="43">
        <v>4.49</v>
      </c>
      <c r="N119" s="75">
        <v>17697</v>
      </c>
      <c r="O119" s="76">
        <f t="shared" si="98"/>
        <v>79459.53</v>
      </c>
      <c r="P119" s="43"/>
      <c r="Q119" s="43"/>
      <c r="R119" s="43">
        <v>4</v>
      </c>
      <c r="S119" s="43"/>
      <c r="T119" s="26"/>
      <c r="U119" s="43"/>
      <c r="V119" s="70">
        <f t="shared" si="99"/>
        <v>0</v>
      </c>
      <c r="W119" s="70">
        <f t="shared" si="100"/>
        <v>0</v>
      </c>
      <c r="X119" s="70">
        <f t="shared" si="101"/>
        <v>4</v>
      </c>
      <c r="Y119" s="76">
        <f t="shared" si="102"/>
        <v>0</v>
      </c>
      <c r="Z119" s="76">
        <f t="shared" si="103"/>
        <v>0</v>
      </c>
      <c r="AA119" s="76">
        <v>0</v>
      </c>
      <c r="AB119" s="76">
        <f t="shared" si="105"/>
        <v>0</v>
      </c>
      <c r="AC119" s="76">
        <f t="shared" si="106"/>
        <v>0</v>
      </c>
      <c r="AD119" s="76">
        <f t="shared" si="107"/>
        <v>0</v>
      </c>
      <c r="AE119" s="76">
        <f t="shared" si="108"/>
        <v>0</v>
      </c>
      <c r="AF119" s="76">
        <f t="shared" si="109"/>
        <v>0</v>
      </c>
      <c r="AG119" s="76">
        <f t="shared" ref="AG119:AG128" si="142">(AE119+AF119)*10%</f>
        <v>0</v>
      </c>
      <c r="AH119" s="76">
        <f t="shared" si="110"/>
        <v>0</v>
      </c>
      <c r="AI119" s="76">
        <f t="shared" si="111"/>
        <v>0</v>
      </c>
      <c r="AJ119" s="82"/>
      <c r="AK119" s="82"/>
      <c r="AL119" s="82"/>
      <c r="AM119" s="99"/>
      <c r="AN119" s="78">
        <f t="shared" si="112"/>
        <v>0</v>
      </c>
      <c r="AO119" s="99"/>
      <c r="AP119" s="78">
        <f t="shared" si="113"/>
        <v>0</v>
      </c>
      <c r="AQ119" s="78">
        <f t="shared" si="140"/>
        <v>0</v>
      </c>
      <c r="AR119" s="78">
        <f t="shared" si="131"/>
        <v>0</v>
      </c>
      <c r="AS119" s="99"/>
      <c r="AT119" s="78">
        <f t="shared" si="115"/>
        <v>0</v>
      </c>
      <c r="AU119" s="99"/>
      <c r="AV119" s="78">
        <f t="shared" si="116"/>
        <v>0</v>
      </c>
      <c r="AW119" s="77">
        <f t="shared" si="117"/>
        <v>0</v>
      </c>
      <c r="AX119" s="78">
        <f t="shared" si="118"/>
        <v>0</v>
      </c>
      <c r="AY119" s="77">
        <f t="shared" si="119"/>
        <v>0</v>
      </c>
      <c r="AZ119" s="78">
        <f t="shared" si="120"/>
        <v>0</v>
      </c>
      <c r="BA119" s="100"/>
      <c r="BB119" s="177"/>
      <c r="BC119" s="177"/>
      <c r="BD119" s="177"/>
      <c r="BE119" s="78">
        <f t="shared" si="121"/>
        <v>0</v>
      </c>
      <c r="BF119" s="43"/>
      <c r="BG119" s="43"/>
      <c r="BH119" s="43"/>
      <c r="BI119" s="76">
        <f t="shared" si="122"/>
        <v>0</v>
      </c>
      <c r="BJ119" s="76">
        <v>0</v>
      </c>
      <c r="BK119" s="76">
        <f t="shared" si="136"/>
        <v>0</v>
      </c>
      <c r="BL119" s="101"/>
      <c r="BM119" s="101">
        <f t="shared" si="141"/>
        <v>0</v>
      </c>
      <c r="BN119" s="76"/>
      <c r="BO119" s="76"/>
      <c r="BP119" s="101"/>
      <c r="BQ119" s="101">
        <f t="shared" si="124"/>
        <v>0</v>
      </c>
      <c r="BR119" s="76">
        <f t="shared" si="125"/>
        <v>0</v>
      </c>
      <c r="BS119" s="76">
        <f t="shared" si="126"/>
        <v>0</v>
      </c>
      <c r="BT119" s="76">
        <f t="shared" si="127"/>
        <v>0</v>
      </c>
      <c r="BU119" s="76">
        <f t="shared" si="128"/>
        <v>0</v>
      </c>
      <c r="BV119" s="76">
        <f t="shared" si="129"/>
        <v>0</v>
      </c>
      <c r="BW119" s="173">
        <f t="shared" si="130"/>
        <v>0</v>
      </c>
      <c r="BX119" s="2" t="s">
        <v>124</v>
      </c>
    </row>
    <row r="120" spans="1:77" s="2" customFormat="1" ht="14.25" customHeight="1" x14ac:dyDescent="0.3">
      <c r="A120" s="250">
        <v>97</v>
      </c>
      <c r="B120" s="48" t="s">
        <v>279</v>
      </c>
      <c r="C120" s="109" t="s">
        <v>284</v>
      </c>
      <c r="D120" s="43" t="s">
        <v>61</v>
      </c>
      <c r="E120" s="144" t="s">
        <v>431</v>
      </c>
      <c r="F120" s="86"/>
      <c r="G120" s="87"/>
      <c r="H120" s="104"/>
      <c r="I120" s="86"/>
      <c r="J120" s="43" t="s">
        <v>65</v>
      </c>
      <c r="K120" s="43" t="s">
        <v>62</v>
      </c>
      <c r="L120" s="89">
        <v>14.01</v>
      </c>
      <c r="M120" s="43">
        <v>4.49</v>
      </c>
      <c r="N120" s="75">
        <v>17697</v>
      </c>
      <c r="O120" s="76">
        <f t="shared" si="98"/>
        <v>79459.53</v>
      </c>
      <c r="P120" s="43"/>
      <c r="Q120" s="43">
        <v>9</v>
      </c>
      <c r="R120" s="43"/>
      <c r="S120" s="43"/>
      <c r="T120" s="43">
        <v>7</v>
      </c>
      <c r="U120" s="43"/>
      <c r="V120" s="70">
        <f t="shared" si="99"/>
        <v>0</v>
      </c>
      <c r="W120" s="70">
        <f t="shared" si="100"/>
        <v>16</v>
      </c>
      <c r="X120" s="70">
        <f t="shared" si="101"/>
        <v>0</v>
      </c>
      <c r="Y120" s="76">
        <f t="shared" si="102"/>
        <v>0</v>
      </c>
      <c r="Z120" s="76">
        <f t="shared" si="103"/>
        <v>39729.764999999999</v>
      </c>
      <c r="AA120" s="76">
        <f>SUM(O120/18*R120)</f>
        <v>0</v>
      </c>
      <c r="AB120" s="76">
        <f t="shared" si="105"/>
        <v>0</v>
      </c>
      <c r="AC120" s="76">
        <f t="shared" si="106"/>
        <v>30900.92833333333</v>
      </c>
      <c r="AD120" s="76">
        <f t="shared" si="107"/>
        <v>0</v>
      </c>
      <c r="AE120" s="76">
        <f t="shared" si="108"/>
        <v>70630.693333333329</v>
      </c>
      <c r="AF120" s="76">
        <f t="shared" si="109"/>
        <v>17657.673333333332</v>
      </c>
      <c r="AG120" s="76">
        <f t="shared" si="142"/>
        <v>8828.836666666668</v>
      </c>
      <c r="AH120" s="76">
        <f t="shared" si="110"/>
        <v>1376.4333333333334</v>
      </c>
      <c r="AI120" s="76">
        <f t="shared" si="111"/>
        <v>98493.636666666658</v>
      </c>
      <c r="AJ120" s="82"/>
      <c r="AK120" s="82"/>
      <c r="AL120" s="82"/>
      <c r="AM120" s="99"/>
      <c r="AN120" s="78">
        <f t="shared" si="112"/>
        <v>0</v>
      </c>
      <c r="AO120" s="99"/>
      <c r="AP120" s="78">
        <f t="shared" si="113"/>
        <v>0</v>
      </c>
      <c r="AQ120" s="78">
        <f t="shared" si="140"/>
        <v>0</v>
      </c>
      <c r="AR120" s="78">
        <f t="shared" si="131"/>
        <v>0</v>
      </c>
      <c r="AS120" s="99"/>
      <c r="AT120" s="78">
        <f t="shared" si="115"/>
        <v>0</v>
      </c>
      <c r="AU120" s="99"/>
      <c r="AV120" s="78">
        <f t="shared" si="116"/>
        <v>0</v>
      </c>
      <c r="AW120" s="77">
        <f t="shared" si="117"/>
        <v>0</v>
      </c>
      <c r="AX120" s="78">
        <f t="shared" si="118"/>
        <v>0</v>
      </c>
      <c r="AY120" s="77">
        <f t="shared" si="119"/>
        <v>0</v>
      </c>
      <c r="AZ120" s="78">
        <f t="shared" si="120"/>
        <v>0</v>
      </c>
      <c r="BA120" s="100"/>
      <c r="BB120" s="177"/>
      <c r="BC120" s="177"/>
      <c r="BD120" s="177"/>
      <c r="BE120" s="78">
        <f t="shared" si="121"/>
        <v>0</v>
      </c>
      <c r="BF120" s="43"/>
      <c r="BG120" s="43"/>
      <c r="BH120" s="43"/>
      <c r="BI120" s="76">
        <f t="shared" si="122"/>
        <v>0</v>
      </c>
      <c r="BJ120" s="76">
        <f>V120+W120+X120</f>
        <v>16</v>
      </c>
      <c r="BK120" s="76">
        <f t="shared" si="136"/>
        <v>26486.51</v>
      </c>
      <c r="BL120" s="101"/>
      <c r="BM120" s="101">
        <f t="shared" si="141"/>
        <v>0</v>
      </c>
      <c r="BN120" s="76"/>
      <c r="BO120" s="76"/>
      <c r="BP120" s="101"/>
      <c r="BQ120" s="101">
        <f t="shared" si="124"/>
        <v>0</v>
      </c>
      <c r="BR120" s="76">
        <f t="shared" si="125"/>
        <v>26486.51</v>
      </c>
      <c r="BS120" s="76">
        <f t="shared" si="126"/>
        <v>80835.963333333333</v>
      </c>
      <c r="BT120" s="76">
        <f t="shared" si="127"/>
        <v>26486.51</v>
      </c>
      <c r="BU120" s="76">
        <f t="shared" si="128"/>
        <v>17657.673333333332</v>
      </c>
      <c r="BV120" s="76">
        <f t="shared" si="129"/>
        <v>124980.14666666665</v>
      </c>
      <c r="BW120" s="173">
        <f t="shared" si="130"/>
        <v>1499761.7599999998</v>
      </c>
      <c r="BY120" s="131"/>
    </row>
    <row r="121" spans="1:77" s="11" customFormat="1" ht="14.25" customHeight="1" x14ac:dyDescent="0.3">
      <c r="A121" s="251">
        <v>98</v>
      </c>
      <c r="B121" s="48" t="s">
        <v>279</v>
      </c>
      <c r="C121" s="109" t="s">
        <v>398</v>
      </c>
      <c r="D121" s="43" t="s">
        <v>61</v>
      </c>
      <c r="E121" s="144" t="s">
        <v>365</v>
      </c>
      <c r="F121" s="86"/>
      <c r="G121" s="87"/>
      <c r="H121" s="104"/>
      <c r="I121" s="86"/>
      <c r="J121" s="43" t="s">
        <v>65</v>
      </c>
      <c r="K121" s="43" t="s">
        <v>62</v>
      </c>
      <c r="L121" s="89">
        <v>14.01</v>
      </c>
      <c r="M121" s="43">
        <v>4.49</v>
      </c>
      <c r="N121" s="108">
        <v>17697</v>
      </c>
      <c r="O121" s="76">
        <f t="shared" si="98"/>
        <v>79459.53</v>
      </c>
      <c r="P121" s="43"/>
      <c r="Q121" s="43"/>
      <c r="R121" s="43">
        <v>2</v>
      </c>
      <c r="S121" s="43"/>
      <c r="T121" s="26"/>
      <c r="U121" s="43"/>
      <c r="V121" s="70">
        <f t="shared" si="99"/>
        <v>0</v>
      </c>
      <c r="W121" s="70">
        <f t="shared" si="100"/>
        <v>0</v>
      </c>
      <c r="X121" s="70">
        <f t="shared" si="101"/>
        <v>2</v>
      </c>
      <c r="Y121" s="76">
        <f t="shared" si="102"/>
        <v>0</v>
      </c>
      <c r="Z121" s="76">
        <f t="shared" si="103"/>
        <v>0</v>
      </c>
      <c r="AA121" s="76">
        <v>0</v>
      </c>
      <c r="AB121" s="76">
        <f t="shared" si="105"/>
        <v>0</v>
      </c>
      <c r="AC121" s="76">
        <f t="shared" si="106"/>
        <v>0</v>
      </c>
      <c r="AD121" s="76">
        <f t="shared" si="107"/>
        <v>0</v>
      </c>
      <c r="AE121" s="76">
        <f t="shared" si="108"/>
        <v>0</v>
      </c>
      <c r="AF121" s="76">
        <f t="shared" si="109"/>
        <v>0</v>
      </c>
      <c r="AG121" s="101">
        <f t="shared" si="142"/>
        <v>0</v>
      </c>
      <c r="AH121" s="76">
        <f t="shared" si="110"/>
        <v>0</v>
      </c>
      <c r="AI121" s="76">
        <f t="shared" si="111"/>
        <v>0</v>
      </c>
      <c r="AJ121" s="100"/>
      <c r="AK121" s="100"/>
      <c r="AL121" s="100"/>
      <c r="AM121" s="99"/>
      <c r="AN121" s="78">
        <f t="shared" si="112"/>
        <v>0</v>
      </c>
      <c r="AO121" s="99"/>
      <c r="AP121" s="78">
        <f t="shared" si="113"/>
        <v>0</v>
      </c>
      <c r="AQ121" s="78">
        <f t="shared" si="140"/>
        <v>0</v>
      </c>
      <c r="AR121" s="78">
        <f t="shared" si="131"/>
        <v>0</v>
      </c>
      <c r="AS121" s="99"/>
      <c r="AT121" s="78">
        <f t="shared" si="115"/>
        <v>0</v>
      </c>
      <c r="AU121" s="99"/>
      <c r="AV121" s="78">
        <f t="shared" si="116"/>
        <v>0</v>
      </c>
      <c r="AW121" s="77">
        <f t="shared" si="117"/>
        <v>0</v>
      </c>
      <c r="AX121" s="78">
        <f t="shared" si="118"/>
        <v>0</v>
      </c>
      <c r="AY121" s="77">
        <f t="shared" si="119"/>
        <v>0</v>
      </c>
      <c r="AZ121" s="78">
        <f t="shared" si="120"/>
        <v>0</v>
      </c>
      <c r="BA121" s="100"/>
      <c r="BB121" s="177"/>
      <c r="BC121" s="177"/>
      <c r="BD121" s="177"/>
      <c r="BE121" s="78">
        <f t="shared" si="121"/>
        <v>0</v>
      </c>
      <c r="BF121" s="43"/>
      <c r="BG121" s="43"/>
      <c r="BH121" s="43"/>
      <c r="BI121" s="76">
        <f t="shared" si="122"/>
        <v>0</v>
      </c>
      <c r="BJ121" s="76">
        <v>0</v>
      </c>
      <c r="BK121" s="76">
        <f t="shared" si="136"/>
        <v>0</v>
      </c>
      <c r="BL121" s="101"/>
      <c r="BM121" s="101">
        <f t="shared" si="141"/>
        <v>0</v>
      </c>
      <c r="BN121" s="76"/>
      <c r="BO121" s="76"/>
      <c r="BP121" s="101"/>
      <c r="BQ121" s="101">
        <f t="shared" si="124"/>
        <v>0</v>
      </c>
      <c r="BR121" s="76">
        <f t="shared" si="125"/>
        <v>0</v>
      </c>
      <c r="BS121" s="76">
        <f t="shared" si="126"/>
        <v>0</v>
      </c>
      <c r="BT121" s="76">
        <f t="shared" si="127"/>
        <v>0</v>
      </c>
      <c r="BU121" s="76">
        <f t="shared" si="128"/>
        <v>0</v>
      </c>
      <c r="BV121" s="76">
        <f t="shared" si="129"/>
        <v>0</v>
      </c>
      <c r="BW121" s="173">
        <f t="shared" si="130"/>
        <v>0</v>
      </c>
      <c r="BX121" s="2"/>
    </row>
    <row r="122" spans="1:77" s="11" customFormat="1" ht="14.25" customHeight="1" x14ac:dyDescent="0.3">
      <c r="A122" s="250">
        <v>99</v>
      </c>
      <c r="B122" s="108" t="s">
        <v>251</v>
      </c>
      <c r="C122" s="48" t="s">
        <v>186</v>
      </c>
      <c r="D122" s="43" t="s">
        <v>61</v>
      </c>
      <c r="E122" s="108" t="s">
        <v>252</v>
      </c>
      <c r="F122" s="86"/>
      <c r="G122" s="87"/>
      <c r="H122" s="87"/>
      <c r="I122" s="86"/>
      <c r="J122" s="43" t="s">
        <v>65</v>
      </c>
      <c r="K122" s="43" t="s">
        <v>62</v>
      </c>
      <c r="L122" s="89">
        <v>2</v>
      </c>
      <c r="M122" s="43">
        <v>4.1900000000000004</v>
      </c>
      <c r="N122" s="75">
        <v>17697</v>
      </c>
      <c r="O122" s="76">
        <f t="shared" si="98"/>
        <v>74150.430000000008</v>
      </c>
      <c r="P122" s="43"/>
      <c r="Q122" s="43"/>
      <c r="R122" s="43"/>
      <c r="S122" s="43"/>
      <c r="T122" s="26">
        <v>15</v>
      </c>
      <c r="U122" s="43"/>
      <c r="V122" s="70">
        <f t="shared" si="99"/>
        <v>0</v>
      </c>
      <c r="W122" s="70">
        <f t="shared" si="100"/>
        <v>15</v>
      </c>
      <c r="X122" s="70">
        <f t="shared" si="101"/>
        <v>0</v>
      </c>
      <c r="Y122" s="76">
        <f t="shared" si="102"/>
        <v>0</v>
      </c>
      <c r="Z122" s="76">
        <f t="shared" si="103"/>
        <v>0</v>
      </c>
      <c r="AA122" s="76">
        <f t="shared" ref="AA122:AA129" si="143">SUM(O122/18*R122)</f>
        <v>0</v>
      </c>
      <c r="AB122" s="76">
        <f t="shared" si="105"/>
        <v>0</v>
      </c>
      <c r="AC122" s="76">
        <f t="shared" si="106"/>
        <v>61792.025000000009</v>
      </c>
      <c r="AD122" s="76">
        <f t="shared" si="107"/>
        <v>0</v>
      </c>
      <c r="AE122" s="76">
        <f t="shared" si="108"/>
        <v>61792.025000000009</v>
      </c>
      <c r="AF122" s="76">
        <f t="shared" si="109"/>
        <v>15448.006250000002</v>
      </c>
      <c r="AG122" s="76">
        <f t="shared" si="142"/>
        <v>7724.003125000002</v>
      </c>
      <c r="AH122" s="76">
        <f t="shared" si="110"/>
        <v>2949.5</v>
      </c>
      <c r="AI122" s="76">
        <f t="shared" si="111"/>
        <v>87913.534375000017</v>
      </c>
      <c r="AJ122" s="82"/>
      <c r="AK122" s="82"/>
      <c r="AL122" s="82"/>
      <c r="AM122" s="99"/>
      <c r="AN122" s="78">
        <f t="shared" si="112"/>
        <v>0</v>
      </c>
      <c r="AO122" s="99"/>
      <c r="AP122" s="78">
        <f t="shared" si="113"/>
        <v>0</v>
      </c>
      <c r="AQ122" s="78">
        <f t="shared" si="140"/>
        <v>0</v>
      </c>
      <c r="AR122" s="78">
        <f t="shared" si="131"/>
        <v>0</v>
      </c>
      <c r="AS122" s="99"/>
      <c r="AT122" s="78">
        <f t="shared" si="115"/>
        <v>0</v>
      </c>
      <c r="AU122" s="99">
        <v>12.5</v>
      </c>
      <c r="AV122" s="78">
        <f t="shared" si="116"/>
        <v>4915.833333333333</v>
      </c>
      <c r="AW122" s="77">
        <f t="shared" si="117"/>
        <v>12.5</v>
      </c>
      <c r="AX122" s="78">
        <f t="shared" si="118"/>
        <v>4915.833333333333</v>
      </c>
      <c r="AY122" s="77">
        <f t="shared" si="119"/>
        <v>12.5</v>
      </c>
      <c r="AZ122" s="78">
        <f t="shared" si="120"/>
        <v>4915.833333333333</v>
      </c>
      <c r="BA122" s="100" t="s">
        <v>378</v>
      </c>
      <c r="BB122" s="100"/>
      <c r="BC122" s="100">
        <v>0.5</v>
      </c>
      <c r="BD122" s="100"/>
      <c r="BE122" s="78">
        <f t="shared" si="121"/>
        <v>5309.0999999999995</v>
      </c>
      <c r="BF122" s="43"/>
      <c r="BG122" s="43"/>
      <c r="BH122" s="43"/>
      <c r="BI122" s="76">
        <f t="shared" si="122"/>
        <v>0</v>
      </c>
      <c r="BJ122" s="76">
        <f>V122+W122+X122</f>
        <v>15</v>
      </c>
      <c r="BK122" s="76">
        <f t="shared" si="136"/>
        <v>23172.009375000005</v>
      </c>
      <c r="BL122" s="101"/>
      <c r="BM122" s="101">
        <f t="shared" si="141"/>
        <v>0</v>
      </c>
      <c r="BN122" s="76"/>
      <c r="BO122" s="76"/>
      <c r="BP122" s="101"/>
      <c r="BQ122" s="101">
        <f t="shared" si="124"/>
        <v>0</v>
      </c>
      <c r="BR122" s="76">
        <f t="shared" si="125"/>
        <v>33396.942708333336</v>
      </c>
      <c r="BS122" s="76">
        <f t="shared" si="126"/>
        <v>72465.528125000012</v>
      </c>
      <c r="BT122" s="76">
        <f t="shared" si="127"/>
        <v>33396.942708333336</v>
      </c>
      <c r="BU122" s="76">
        <f t="shared" si="128"/>
        <v>15448.006250000002</v>
      </c>
      <c r="BV122" s="76">
        <f t="shared" si="129"/>
        <v>121310.47708333336</v>
      </c>
      <c r="BW122" s="173">
        <f t="shared" si="130"/>
        <v>1455725.7250000003</v>
      </c>
      <c r="BX122" s="132"/>
    </row>
    <row r="123" spans="1:77" s="3" customFormat="1" ht="14.25" customHeight="1" x14ac:dyDescent="0.3">
      <c r="A123" s="251">
        <v>100</v>
      </c>
      <c r="B123" s="108" t="s">
        <v>251</v>
      </c>
      <c r="C123" s="48" t="s">
        <v>315</v>
      </c>
      <c r="D123" s="43" t="s">
        <v>61</v>
      </c>
      <c r="E123" s="108" t="s">
        <v>252</v>
      </c>
      <c r="F123" s="86"/>
      <c r="G123" s="87"/>
      <c r="H123" s="87"/>
      <c r="I123" s="86"/>
      <c r="J123" s="43" t="s">
        <v>65</v>
      </c>
      <c r="K123" s="43" t="s">
        <v>62</v>
      </c>
      <c r="L123" s="89">
        <v>1.04</v>
      </c>
      <c r="M123" s="43">
        <v>4.1399999999999997</v>
      </c>
      <c r="N123" s="108">
        <v>17697</v>
      </c>
      <c r="O123" s="76">
        <f t="shared" si="98"/>
        <v>73265.579999999987</v>
      </c>
      <c r="P123" s="43"/>
      <c r="Q123" s="43"/>
      <c r="R123" s="43"/>
      <c r="S123" s="43"/>
      <c r="T123" s="26">
        <v>2</v>
      </c>
      <c r="U123" s="43"/>
      <c r="V123" s="70">
        <f t="shared" si="99"/>
        <v>0</v>
      </c>
      <c r="W123" s="70">
        <f t="shared" si="100"/>
        <v>2</v>
      </c>
      <c r="X123" s="70">
        <f t="shared" si="101"/>
        <v>0</v>
      </c>
      <c r="Y123" s="76">
        <f t="shared" si="102"/>
        <v>0</v>
      </c>
      <c r="Z123" s="76">
        <f t="shared" si="103"/>
        <v>0</v>
      </c>
      <c r="AA123" s="76">
        <f t="shared" si="143"/>
        <v>0</v>
      </c>
      <c r="AB123" s="76">
        <f t="shared" si="105"/>
        <v>0</v>
      </c>
      <c r="AC123" s="76">
        <f t="shared" si="106"/>
        <v>8140.619999999999</v>
      </c>
      <c r="AD123" s="76">
        <f t="shared" si="107"/>
        <v>0</v>
      </c>
      <c r="AE123" s="76">
        <f t="shared" si="108"/>
        <v>8140.619999999999</v>
      </c>
      <c r="AF123" s="76">
        <f t="shared" si="109"/>
        <v>2035.1549999999997</v>
      </c>
      <c r="AG123" s="101">
        <f t="shared" si="142"/>
        <v>1017.5774999999999</v>
      </c>
      <c r="AH123" s="76">
        <f t="shared" si="110"/>
        <v>393.26666666666665</v>
      </c>
      <c r="AI123" s="76">
        <f t="shared" si="111"/>
        <v>11586.619166666665</v>
      </c>
      <c r="AJ123" s="100"/>
      <c r="AK123" s="100"/>
      <c r="AL123" s="100"/>
      <c r="AM123" s="99"/>
      <c r="AN123" s="78">
        <f t="shared" si="112"/>
        <v>0</v>
      </c>
      <c r="AO123" s="99"/>
      <c r="AP123" s="78">
        <f t="shared" si="113"/>
        <v>0</v>
      </c>
      <c r="AQ123" s="78">
        <f t="shared" si="140"/>
        <v>0</v>
      </c>
      <c r="AR123" s="78">
        <f t="shared" si="131"/>
        <v>0</v>
      </c>
      <c r="AS123" s="99"/>
      <c r="AT123" s="78">
        <f t="shared" si="115"/>
        <v>0</v>
      </c>
      <c r="AU123" s="99"/>
      <c r="AV123" s="78">
        <f t="shared" si="116"/>
        <v>0</v>
      </c>
      <c r="AW123" s="77">
        <f t="shared" si="117"/>
        <v>0</v>
      </c>
      <c r="AX123" s="78">
        <f t="shared" si="118"/>
        <v>0</v>
      </c>
      <c r="AY123" s="77">
        <f t="shared" si="119"/>
        <v>0</v>
      </c>
      <c r="AZ123" s="78">
        <f t="shared" si="120"/>
        <v>0</v>
      </c>
      <c r="BA123" s="100"/>
      <c r="BB123" s="100"/>
      <c r="BC123" s="100"/>
      <c r="BD123" s="100"/>
      <c r="BE123" s="78">
        <f t="shared" si="121"/>
        <v>0</v>
      </c>
      <c r="BF123" s="43"/>
      <c r="BG123" s="43"/>
      <c r="BH123" s="43"/>
      <c r="BI123" s="76">
        <f t="shared" si="122"/>
        <v>0</v>
      </c>
      <c r="BJ123" s="76">
        <f>V123+W123+X123</f>
        <v>2</v>
      </c>
      <c r="BK123" s="76">
        <f t="shared" si="136"/>
        <v>3052.7324999999992</v>
      </c>
      <c r="BL123" s="101"/>
      <c r="BM123" s="101">
        <f t="shared" si="141"/>
        <v>0</v>
      </c>
      <c r="BN123" s="76"/>
      <c r="BO123" s="76"/>
      <c r="BP123" s="101"/>
      <c r="BQ123" s="101">
        <f t="shared" si="124"/>
        <v>0</v>
      </c>
      <c r="BR123" s="76">
        <f t="shared" si="125"/>
        <v>3052.7324999999992</v>
      </c>
      <c r="BS123" s="76">
        <f t="shared" si="126"/>
        <v>9551.4641666666648</v>
      </c>
      <c r="BT123" s="76">
        <f t="shared" si="127"/>
        <v>3052.7324999999992</v>
      </c>
      <c r="BU123" s="76">
        <f t="shared" si="128"/>
        <v>2035.1549999999997</v>
      </c>
      <c r="BV123" s="76">
        <f t="shared" si="129"/>
        <v>14639.351666666666</v>
      </c>
      <c r="BW123" s="173">
        <f t="shared" si="130"/>
        <v>175672.21999999997</v>
      </c>
      <c r="BX123" s="4"/>
    </row>
    <row r="124" spans="1:77" s="3" customFormat="1" ht="14.25" customHeight="1" x14ac:dyDescent="0.3">
      <c r="A124" s="250">
        <v>101</v>
      </c>
      <c r="B124" s="108" t="s">
        <v>251</v>
      </c>
      <c r="C124" s="48" t="s">
        <v>326</v>
      </c>
      <c r="D124" s="43" t="s">
        <v>61</v>
      </c>
      <c r="E124" s="108" t="s">
        <v>252</v>
      </c>
      <c r="F124" s="86"/>
      <c r="G124" s="87"/>
      <c r="H124" s="87"/>
      <c r="I124" s="86"/>
      <c r="J124" s="43" t="s">
        <v>65</v>
      </c>
      <c r="K124" s="43" t="s">
        <v>62</v>
      </c>
      <c r="L124" s="89">
        <v>1.04</v>
      </c>
      <c r="M124" s="43">
        <v>4.1399999999999997</v>
      </c>
      <c r="N124" s="75">
        <v>17697</v>
      </c>
      <c r="O124" s="76">
        <f t="shared" si="98"/>
        <v>73265.579999999987</v>
      </c>
      <c r="P124" s="43">
        <v>0</v>
      </c>
      <c r="Q124" s="43"/>
      <c r="R124" s="43"/>
      <c r="S124" s="43">
        <v>0</v>
      </c>
      <c r="T124" s="26">
        <v>6</v>
      </c>
      <c r="U124" s="43"/>
      <c r="V124" s="70">
        <f t="shared" si="99"/>
        <v>0</v>
      </c>
      <c r="W124" s="70">
        <f t="shared" si="100"/>
        <v>6</v>
      </c>
      <c r="X124" s="70">
        <f t="shared" si="101"/>
        <v>0</v>
      </c>
      <c r="Y124" s="76">
        <f t="shared" si="102"/>
        <v>0</v>
      </c>
      <c r="Z124" s="76">
        <f t="shared" si="103"/>
        <v>0</v>
      </c>
      <c r="AA124" s="76">
        <f t="shared" si="143"/>
        <v>0</v>
      </c>
      <c r="AB124" s="76">
        <f t="shared" si="105"/>
        <v>0</v>
      </c>
      <c r="AC124" s="76">
        <f t="shared" si="106"/>
        <v>24421.859999999997</v>
      </c>
      <c r="AD124" s="76">
        <f t="shared" si="107"/>
        <v>0</v>
      </c>
      <c r="AE124" s="76">
        <f t="shared" si="108"/>
        <v>24421.859999999997</v>
      </c>
      <c r="AF124" s="76">
        <f t="shared" si="109"/>
        <v>6105.4649999999992</v>
      </c>
      <c r="AG124" s="76">
        <f t="shared" si="142"/>
        <v>3052.7325000000001</v>
      </c>
      <c r="AH124" s="76">
        <f t="shared" si="110"/>
        <v>1179.8</v>
      </c>
      <c r="AI124" s="76">
        <f t="shared" si="111"/>
        <v>34759.857499999998</v>
      </c>
      <c r="AJ124" s="100"/>
      <c r="AK124" s="100"/>
      <c r="AL124" s="100"/>
      <c r="AM124" s="99"/>
      <c r="AN124" s="78">
        <f t="shared" si="112"/>
        <v>0</v>
      </c>
      <c r="AO124" s="99"/>
      <c r="AP124" s="78">
        <f t="shared" si="113"/>
        <v>0</v>
      </c>
      <c r="AQ124" s="78">
        <f t="shared" si="140"/>
        <v>0</v>
      </c>
      <c r="AR124" s="78">
        <f t="shared" si="131"/>
        <v>0</v>
      </c>
      <c r="AS124" s="99"/>
      <c r="AT124" s="78">
        <f t="shared" si="115"/>
        <v>0</v>
      </c>
      <c r="AU124" s="99"/>
      <c r="AV124" s="78">
        <f t="shared" si="116"/>
        <v>0</v>
      </c>
      <c r="AW124" s="77">
        <f t="shared" si="117"/>
        <v>0</v>
      </c>
      <c r="AX124" s="78">
        <f t="shared" si="118"/>
        <v>0</v>
      </c>
      <c r="AY124" s="77">
        <f t="shared" si="119"/>
        <v>0</v>
      </c>
      <c r="AZ124" s="78">
        <f t="shared" si="120"/>
        <v>0</v>
      </c>
      <c r="BA124" s="100"/>
      <c r="BB124" s="100"/>
      <c r="BC124" s="100"/>
      <c r="BD124" s="100"/>
      <c r="BE124" s="78">
        <f t="shared" si="121"/>
        <v>0</v>
      </c>
      <c r="BF124" s="43"/>
      <c r="BG124" s="43"/>
      <c r="BH124" s="43"/>
      <c r="BI124" s="76">
        <f t="shared" si="122"/>
        <v>0</v>
      </c>
      <c r="BJ124" s="101"/>
      <c r="BK124" s="101">
        <f>(O124/18*BJ124)*30%</f>
        <v>0</v>
      </c>
      <c r="BL124" s="101"/>
      <c r="BM124" s="101">
        <f t="shared" si="141"/>
        <v>0</v>
      </c>
      <c r="BN124" s="76"/>
      <c r="BO124" s="76"/>
      <c r="BP124" s="101"/>
      <c r="BQ124" s="101">
        <f t="shared" si="124"/>
        <v>0</v>
      </c>
      <c r="BR124" s="76">
        <f t="shared" si="125"/>
        <v>0</v>
      </c>
      <c r="BS124" s="76">
        <f t="shared" si="126"/>
        <v>28654.392499999998</v>
      </c>
      <c r="BT124" s="76">
        <f t="shared" si="127"/>
        <v>0</v>
      </c>
      <c r="BU124" s="76">
        <f t="shared" si="128"/>
        <v>6105.4649999999992</v>
      </c>
      <c r="BV124" s="76">
        <f t="shared" si="129"/>
        <v>34759.857499999998</v>
      </c>
      <c r="BW124" s="173">
        <f t="shared" si="130"/>
        <v>417118.29</v>
      </c>
      <c r="BX124" s="4"/>
    </row>
    <row r="125" spans="1:77" s="2" customFormat="1" ht="14.25" customHeight="1" x14ac:dyDescent="0.3">
      <c r="A125" s="251">
        <v>102</v>
      </c>
      <c r="B125" s="48" t="s">
        <v>176</v>
      </c>
      <c r="C125" s="48" t="s">
        <v>111</v>
      </c>
      <c r="D125" s="43" t="s">
        <v>108</v>
      </c>
      <c r="E125" s="93" t="s">
        <v>226</v>
      </c>
      <c r="F125" s="97">
        <v>52</v>
      </c>
      <c r="G125" s="98">
        <v>42608</v>
      </c>
      <c r="H125" s="98">
        <v>44434</v>
      </c>
      <c r="I125" s="97" t="s">
        <v>227</v>
      </c>
      <c r="J125" s="43">
        <v>1</v>
      </c>
      <c r="K125" s="43" t="s">
        <v>110</v>
      </c>
      <c r="L125" s="89">
        <v>31.01</v>
      </c>
      <c r="M125" s="89">
        <v>4.3899999999999997</v>
      </c>
      <c r="N125" s="108">
        <v>17697</v>
      </c>
      <c r="O125" s="76">
        <f t="shared" si="98"/>
        <v>77689.829999999987</v>
      </c>
      <c r="P125" s="43">
        <v>9</v>
      </c>
      <c r="Q125" s="43"/>
      <c r="R125" s="43"/>
      <c r="S125" s="43"/>
      <c r="T125" s="43"/>
      <c r="U125" s="43"/>
      <c r="V125" s="70">
        <f t="shared" si="99"/>
        <v>9</v>
      </c>
      <c r="W125" s="70">
        <f t="shared" si="100"/>
        <v>0</v>
      </c>
      <c r="X125" s="70">
        <f t="shared" si="101"/>
        <v>0</v>
      </c>
      <c r="Y125" s="76">
        <f t="shared" si="102"/>
        <v>38844.914999999994</v>
      </c>
      <c r="Z125" s="76">
        <f t="shared" si="103"/>
        <v>0</v>
      </c>
      <c r="AA125" s="76">
        <f t="shared" si="143"/>
        <v>0</v>
      </c>
      <c r="AB125" s="76">
        <f t="shared" si="105"/>
        <v>0</v>
      </c>
      <c r="AC125" s="76">
        <f t="shared" si="106"/>
        <v>0</v>
      </c>
      <c r="AD125" s="76">
        <f t="shared" si="107"/>
        <v>0</v>
      </c>
      <c r="AE125" s="76">
        <f t="shared" si="108"/>
        <v>38844.914999999994</v>
      </c>
      <c r="AF125" s="76">
        <f t="shared" si="109"/>
        <v>9711.2287499999984</v>
      </c>
      <c r="AG125" s="101">
        <f t="shared" si="142"/>
        <v>4855.6143749999992</v>
      </c>
      <c r="AH125" s="76">
        <f t="shared" si="110"/>
        <v>0</v>
      </c>
      <c r="AI125" s="76">
        <f t="shared" si="111"/>
        <v>53411.758124999993</v>
      </c>
      <c r="AJ125" s="100"/>
      <c r="AK125" s="100"/>
      <c r="AL125" s="100"/>
      <c r="AM125" s="100"/>
      <c r="AN125" s="78">
        <f t="shared" si="112"/>
        <v>0</v>
      </c>
      <c r="AO125" s="99"/>
      <c r="AP125" s="78">
        <f t="shared" si="113"/>
        <v>0</v>
      </c>
      <c r="AQ125" s="78"/>
      <c r="AR125" s="78">
        <f t="shared" si="131"/>
        <v>0</v>
      </c>
      <c r="AS125" s="99"/>
      <c r="AT125" s="78">
        <f t="shared" si="115"/>
        <v>0</v>
      </c>
      <c r="AU125" s="99"/>
      <c r="AV125" s="78">
        <f t="shared" si="116"/>
        <v>0</v>
      </c>
      <c r="AW125" s="77">
        <f t="shared" si="117"/>
        <v>0</v>
      </c>
      <c r="AX125" s="78">
        <f t="shared" si="118"/>
        <v>0</v>
      </c>
      <c r="AY125" s="77">
        <f t="shared" si="119"/>
        <v>0</v>
      </c>
      <c r="AZ125" s="78">
        <f t="shared" si="120"/>
        <v>0</v>
      </c>
      <c r="BA125" s="100"/>
      <c r="BB125" s="177"/>
      <c r="BC125" s="177"/>
      <c r="BD125" s="177"/>
      <c r="BE125" s="78">
        <f t="shared" si="121"/>
        <v>0</v>
      </c>
      <c r="BF125" s="43"/>
      <c r="BG125" s="43"/>
      <c r="BH125" s="43"/>
      <c r="BI125" s="76">
        <f t="shared" si="122"/>
        <v>0</v>
      </c>
      <c r="BJ125" s="101"/>
      <c r="BK125" s="101">
        <f>(O125/18*BJ125)*1.25*30%</f>
        <v>0</v>
      </c>
      <c r="BL125" s="101"/>
      <c r="BM125" s="101">
        <f t="shared" si="141"/>
        <v>0</v>
      </c>
      <c r="BN125" s="76"/>
      <c r="BO125" s="76"/>
      <c r="BP125" s="101"/>
      <c r="BQ125" s="101">
        <f t="shared" si="124"/>
        <v>0</v>
      </c>
      <c r="BR125" s="76">
        <f t="shared" si="125"/>
        <v>0</v>
      </c>
      <c r="BS125" s="76">
        <f t="shared" si="126"/>
        <v>43700.529374999991</v>
      </c>
      <c r="BT125" s="76">
        <f t="shared" si="127"/>
        <v>0</v>
      </c>
      <c r="BU125" s="76">
        <f t="shared" si="128"/>
        <v>9711.2287499999984</v>
      </c>
      <c r="BV125" s="76">
        <f t="shared" si="129"/>
        <v>53411.758124999993</v>
      </c>
      <c r="BW125" s="173">
        <f t="shared" si="130"/>
        <v>640941.09749999992</v>
      </c>
    </row>
    <row r="126" spans="1:77" s="2" customFormat="1" ht="14.25" customHeight="1" x14ac:dyDescent="0.3">
      <c r="A126" s="250">
        <v>103</v>
      </c>
      <c r="B126" s="48" t="s">
        <v>101</v>
      </c>
      <c r="C126" s="48" t="s">
        <v>102</v>
      </c>
      <c r="D126" s="43" t="s">
        <v>61</v>
      </c>
      <c r="E126" s="93" t="s">
        <v>340</v>
      </c>
      <c r="F126" s="147">
        <v>79</v>
      </c>
      <c r="G126" s="98">
        <v>43335</v>
      </c>
      <c r="H126" s="88">
        <v>45161</v>
      </c>
      <c r="I126" s="88">
        <v>44797</v>
      </c>
      <c r="J126" s="43" t="s">
        <v>58</v>
      </c>
      <c r="K126" s="43" t="s">
        <v>64</v>
      </c>
      <c r="L126" s="89">
        <v>25</v>
      </c>
      <c r="M126" s="43">
        <v>5.41</v>
      </c>
      <c r="N126" s="75">
        <v>17697</v>
      </c>
      <c r="O126" s="76">
        <f t="shared" si="98"/>
        <v>95740.77</v>
      </c>
      <c r="P126" s="43"/>
      <c r="Q126" s="43">
        <v>5</v>
      </c>
      <c r="R126" s="43">
        <v>10</v>
      </c>
      <c r="S126" s="43"/>
      <c r="T126" s="43">
        <v>15</v>
      </c>
      <c r="U126" s="43"/>
      <c r="V126" s="70">
        <f t="shared" si="99"/>
        <v>0</v>
      </c>
      <c r="W126" s="70">
        <f t="shared" si="100"/>
        <v>20</v>
      </c>
      <c r="X126" s="70">
        <f t="shared" si="101"/>
        <v>10</v>
      </c>
      <c r="Y126" s="76">
        <f t="shared" si="102"/>
        <v>0</v>
      </c>
      <c r="Z126" s="76">
        <f t="shared" si="103"/>
        <v>26594.658333333336</v>
      </c>
      <c r="AA126" s="76">
        <f t="shared" si="143"/>
        <v>53189.316666666673</v>
      </c>
      <c r="AB126" s="76">
        <f t="shared" si="105"/>
        <v>0</v>
      </c>
      <c r="AC126" s="76">
        <f t="shared" si="106"/>
        <v>79783.975000000006</v>
      </c>
      <c r="AD126" s="76">
        <f t="shared" si="107"/>
        <v>0</v>
      </c>
      <c r="AE126" s="76">
        <f t="shared" si="108"/>
        <v>159567.95000000001</v>
      </c>
      <c r="AF126" s="76">
        <f t="shared" si="109"/>
        <v>39891.987500000003</v>
      </c>
      <c r="AG126" s="76">
        <f t="shared" si="142"/>
        <v>19945.993750000001</v>
      </c>
      <c r="AH126" s="76">
        <f t="shared" si="110"/>
        <v>2949.5</v>
      </c>
      <c r="AI126" s="76">
        <f t="shared" si="111"/>
        <v>222355.43125000002</v>
      </c>
      <c r="AJ126" s="82"/>
      <c r="AK126" s="82"/>
      <c r="AL126" s="82"/>
      <c r="AM126" s="99"/>
      <c r="AN126" s="78">
        <f t="shared" si="112"/>
        <v>0</v>
      </c>
      <c r="AO126" s="99"/>
      <c r="AP126" s="78">
        <f t="shared" si="113"/>
        <v>0</v>
      </c>
      <c r="AQ126" s="78">
        <f>AM126+AO126</f>
        <v>0</v>
      </c>
      <c r="AR126" s="78">
        <f t="shared" si="131"/>
        <v>0</v>
      </c>
      <c r="AS126" s="99">
        <v>25</v>
      </c>
      <c r="AT126" s="78">
        <f t="shared" si="115"/>
        <v>12289.583333333332</v>
      </c>
      <c r="AU126" s="99"/>
      <c r="AV126" s="78">
        <f t="shared" si="116"/>
        <v>0</v>
      </c>
      <c r="AW126" s="77">
        <f t="shared" si="117"/>
        <v>25</v>
      </c>
      <c r="AX126" s="78">
        <f t="shared" si="118"/>
        <v>12289.583333333332</v>
      </c>
      <c r="AY126" s="77">
        <f t="shared" si="119"/>
        <v>25</v>
      </c>
      <c r="AZ126" s="78">
        <f t="shared" si="120"/>
        <v>12289.583333333332</v>
      </c>
      <c r="BA126" s="100" t="s">
        <v>205</v>
      </c>
      <c r="BB126" s="177"/>
      <c r="BC126" s="177">
        <v>1</v>
      </c>
      <c r="BD126" s="177"/>
      <c r="BE126" s="78">
        <f t="shared" si="121"/>
        <v>10618.199999999999</v>
      </c>
      <c r="BF126" s="43"/>
      <c r="BG126" s="43"/>
      <c r="BH126" s="43"/>
      <c r="BI126" s="76">
        <f t="shared" si="122"/>
        <v>0</v>
      </c>
      <c r="BJ126" s="76">
        <f>V126+W126+X126</f>
        <v>30</v>
      </c>
      <c r="BK126" s="76">
        <f>(O126/18*BJ126)*1.25*30%</f>
        <v>59837.981249999997</v>
      </c>
      <c r="BL126" s="101"/>
      <c r="BM126" s="101">
        <f t="shared" si="141"/>
        <v>0</v>
      </c>
      <c r="BN126" s="76">
        <f t="shared" si="95"/>
        <v>30</v>
      </c>
      <c r="BO126" s="76">
        <f>(AE126+AF126)*40%</f>
        <v>79783.975000000006</v>
      </c>
      <c r="BP126" s="76"/>
      <c r="BQ126" s="101">
        <f t="shared" si="124"/>
        <v>0</v>
      </c>
      <c r="BR126" s="76">
        <f t="shared" si="125"/>
        <v>162529.73958333334</v>
      </c>
      <c r="BS126" s="76">
        <f t="shared" si="126"/>
        <v>182463.44375000001</v>
      </c>
      <c r="BT126" s="76">
        <f t="shared" si="127"/>
        <v>82745.764583333337</v>
      </c>
      <c r="BU126" s="76">
        <f t="shared" si="128"/>
        <v>119675.96250000001</v>
      </c>
      <c r="BV126" s="76">
        <f t="shared" si="129"/>
        <v>384885.1708333334</v>
      </c>
      <c r="BW126" s="173">
        <f t="shared" si="130"/>
        <v>4618622.0500000007</v>
      </c>
      <c r="BX126" s="3" t="s">
        <v>266</v>
      </c>
    </row>
    <row r="127" spans="1:77" s="2" customFormat="1" ht="14.25" customHeight="1" x14ac:dyDescent="0.3">
      <c r="A127" s="251">
        <v>104</v>
      </c>
      <c r="B127" s="48" t="s">
        <v>101</v>
      </c>
      <c r="C127" s="48" t="s">
        <v>336</v>
      </c>
      <c r="D127" s="43" t="s">
        <v>61</v>
      </c>
      <c r="E127" s="93" t="s">
        <v>340</v>
      </c>
      <c r="F127" s="147">
        <v>79</v>
      </c>
      <c r="G127" s="98">
        <v>43335</v>
      </c>
      <c r="H127" s="88">
        <v>45161</v>
      </c>
      <c r="I127" s="88">
        <v>44797</v>
      </c>
      <c r="J127" s="43" t="s">
        <v>58</v>
      </c>
      <c r="K127" s="43" t="s">
        <v>64</v>
      </c>
      <c r="L127" s="89">
        <v>25</v>
      </c>
      <c r="M127" s="43">
        <v>5.41</v>
      </c>
      <c r="N127" s="108">
        <v>17697</v>
      </c>
      <c r="O127" s="76">
        <f t="shared" ref="O127:O158" si="144">N127*M127</f>
        <v>95740.77</v>
      </c>
      <c r="P127" s="43"/>
      <c r="Q127" s="43"/>
      <c r="R127" s="43"/>
      <c r="S127" s="43"/>
      <c r="T127" s="43">
        <v>1</v>
      </c>
      <c r="U127" s="43"/>
      <c r="V127" s="70">
        <f t="shared" si="99"/>
        <v>0</v>
      </c>
      <c r="W127" s="70">
        <f t="shared" si="100"/>
        <v>1</v>
      </c>
      <c r="X127" s="70">
        <f t="shared" si="101"/>
        <v>0</v>
      </c>
      <c r="Y127" s="76">
        <f t="shared" si="102"/>
        <v>0</v>
      </c>
      <c r="Z127" s="76">
        <f t="shared" ref="Z127:Z158" si="145">SUM(O127/18*Q127)</f>
        <v>0</v>
      </c>
      <c r="AA127" s="76">
        <f t="shared" si="143"/>
        <v>0</v>
      </c>
      <c r="AB127" s="76">
        <f t="shared" si="105"/>
        <v>0</v>
      </c>
      <c r="AC127" s="76">
        <f t="shared" si="106"/>
        <v>5318.9316666666673</v>
      </c>
      <c r="AD127" s="76">
        <f t="shared" si="107"/>
        <v>0</v>
      </c>
      <c r="AE127" s="76">
        <f t="shared" ref="AE127:AE158" si="146">SUM(Y127:AD127)</f>
        <v>5318.9316666666673</v>
      </c>
      <c r="AF127" s="76">
        <f t="shared" ref="AF127:AF158" si="147">AE127*25%</f>
        <v>1329.7329166666668</v>
      </c>
      <c r="AG127" s="101">
        <f t="shared" si="142"/>
        <v>664.86645833333341</v>
      </c>
      <c r="AH127" s="76">
        <f t="shared" si="110"/>
        <v>196.63333333333333</v>
      </c>
      <c r="AI127" s="76">
        <f t="shared" ref="AI127:AI158" si="148">AH127+AG127+AF127+AE127</f>
        <v>7510.1643750000003</v>
      </c>
      <c r="AJ127" s="100"/>
      <c r="AK127" s="100"/>
      <c r="AL127" s="100"/>
      <c r="AM127" s="99"/>
      <c r="AN127" s="78">
        <f t="shared" ref="AN127:AN129" si="149">N127/18*AM127*40%</f>
        <v>0</v>
      </c>
      <c r="AO127" s="99"/>
      <c r="AP127" s="78">
        <f t="shared" ref="AP127:AP129" si="150">N127/18*AO127*50%</f>
        <v>0</v>
      </c>
      <c r="AQ127" s="78">
        <f>AM127+AO127</f>
        <v>0</v>
      </c>
      <c r="AR127" s="78">
        <f t="shared" si="131"/>
        <v>0</v>
      </c>
      <c r="AS127" s="99"/>
      <c r="AT127" s="78">
        <f t="shared" ref="AT127:AT129" si="151">N127/18*AS127*50%</f>
        <v>0</v>
      </c>
      <c r="AU127" s="99"/>
      <c r="AV127" s="78">
        <f t="shared" ref="AV127:AV129" si="152">N127/18*AU127*40%</f>
        <v>0</v>
      </c>
      <c r="AW127" s="77">
        <f t="shared" si="117"/>
        <v>0</v>
      </c>
      <c r="AX127" s="78">
        <f t="shared" si="118"/>
        <v>0</v>
      </c>
      <c r="AY127" s="77">
        <f t="shared" si="119"/>
        <v>0</v>
      </c>
      <c r="AZ127" s="78">
        <f t="shared" si="120"/>
        <v>0</v>
      </c>
      <c r="BA127" s="100"/>
      <c r="BB127" s="177"/>
      <c r="BC127" s="177"/>
      <c r="BD127" s="177"/>
      <c r="BE127" s="78">
        <f t="shared" ref="BE127:BE129" si="153">SUM(N127*BB127)*50%+(N127*BC127)*60%+(N127*BD127)*60%</f>
        <v>0</v>
      </c>
      <c r="BF127" s="43"/>
      <c r="BG127" s="43"/>
      <c r="BH127" s="43"/>
      <c r="BI127" s="76">
        <f t="shared" si="122"/>
        <v>0</v>
      </c>
      <c r="BJ127" s="76">
        <f>V127+W127+X127</f>
        <v>1</v>
      </c>
      <c r="BK127" s="76">
        <f>(O127/18*BJ127)*1.25*30%</f>
        <v>1994.5993750000002</v>
      </c>
      <c r="BL127" s="101"/>
      <c r="BM127" s="101">
        <f t="shared" si="141"/>
        <v>0</v>
      </c>
      <c r="BN127" s="76">
        <f t="shared" si="95"/>
        <v>1</v>
      </c>
      <c r="BO127" s="76">
        <f>(AE127+AF127)*40%</f>
        <v>2659.4658333333336</v>
      </c>
      <c r="BP127" s="76"/>
      <c r="BQ127" s="101">
        <f t="shared" ref="BQ127:BQ158" si="154">7079/18*BP127</f>
        <v>0</v>
      </c>
      <c r="BR127" s="76">
        <f t="shared" ref="BR127:BR158" si="155">AJ127+AK127+AL127+AZ127+BE127+BI127+BK127+BM127+BO127+BQ127</f>
        <v>4654.0652083333334</v>
      </c>
      <c r="BS127" s="76">
        <f t="shared" ref="BS127:BS158" si="156">AE127+AG127+AH127+AJ127+AK127+AL127+BI127+BQ127</f>
        <v>6180.4314583333344</v>
      </c>
      <c r="BT127" s="76">
        <f t="shared" ref="BT127:BT158" si="157">AZ127+BE127+BK127+BM127</f>
        <v>1994.5993750000002</v>
      </c>
      <c r="BU127" s="76">
        <f t="shared" ref="BU127:BU158" si="158">AF127+BO127</f>
        <v>3989.1987500000005</v>
      </c>
      <c r="BV127" s="76">
        <f t="shared" ref="BV127:BV158" si="159">SUM(AI127+BR127)</f>
        <v>12164.229583333334</v>
      </c>
      <c r="BW127" s="173">
        <f t="shared" ref="BW127:BW158" si="160">BV127*12</f>
        <v>145970.755</v>
      </c>
      <c r="BX127" s="3" t="s">
        <v>266</v>
      </c>
    </row>
    <row r="128" spans="1:77" s="2" customFormat="1" ht="14.25" customHeight="1" x14ac:dyDescent="0.3">
      <c r="A128" s="250">
        <v>105</v>
      </c>
      <c r="B128" s="48" t="s">
        <v>101</v>
      </c>
      <c r="C128" s="48" t="s">
        <v>331</v>
      </c>
      <c r="D128" s="43" t="s">
        <v>61</v>
      </c>
      <c r="E128" s="93" t="s">
        <v>340</v>
      </c>
      <c r="F128" s="147">
        <v>79</v>
      </c>
      <c r="G128" s="98">
        <v>43335</v>
      </c>
      <c r="H128" s="88">
        <v>45161</v>
      </c>
      <c r="I128" s="88">
        <v>44797</v>
      </c>
      <c r="J128" s="43" t="s">
        <v>58</v>
      </c>
      <c r="K128" s="43" t="s">
        <v>64</v>
      </c>
      <c r="L128" s="89">
        <v>25</v>
      </c>
      <c r="M128" s="43">
        <v>5.41</v>
      </c>
      <c r="N128" s="75">
        <v>17697</v>
      </c>
      <c r="O128" s="76">
        <f t="shared" si="144"/>
        <v>95740.77</v>
      </c>
      <c r="P128" s="43"/>
      <c r="Q128" s="43"/>
      <c r="R128" s="43"/>
      <c r="S128" s="43"/>
      <c r="T128" s="43">
        <v>1</v>
      </c>
      <c r="U128" s="43"/>
      <c r="V128" s="70">
        <f t="shared" si="99"/>
        <v>0</v>
      </c>
      <c r="W128" s="70">
        <f t="shared" si="100"/>
        <v>1</v>
      </c>
      <c r="X128" s="70">
        <f t="shared" si="101"/>
        <v>0</v>
      </c>
      <c r="Y128" s="76">
        <f t="shared" si="102"/>
        <v>0</v>
      </c>
      <c r="Z128" s="76">
        <f t="shared" si="145"/>
        <v>0</v>
      </c>
      <c r="AA128" s="76">
        <f t="shared" si="143"/>
        <v>0</v>
      </c>
      <c r="AB128" s="76">
        <f t="shared" si="105"/>
        <v>0</v>
      </c>
      <c r="AC128" s="76">
        <f t="shared" si="106"/>
        <v>5318.9316666666673</v>
      </c>
      <c r="AD128" s="76">
        <f t="shared" si="107"/>
        <v>0</v>
      </c>
      <c r="AE128" s="76">
        <f t="shared" si="146"/>
        <v>5318.9316666666673</v>
      </c>
      <c r="AF128" s="76">
        <f t="shared" si="147"/>
        <v>1329.7329166666668</v>
      </c>
      <c r="AG128" s="76">
        <f t="shared" si="142"/>
        <v>664.86645833333341</v>
      </c>
      <c r="AH128" s="76">
        <f t="shared" si="110"/>
        <v>196.63333333333333</v>
      </c>
      <c r="AI128" s="76">
        <f t="shared" si="148"/>
        <v>7510.1643750000003</v>
      </c>
      <c r="AJ128" s="100"/>
      <c r="AK128" s="100"/>
      <c r="AL128" s="100"/>
      <c r="AM128" s="99"/>
      <c r="AN128" s="78">
        <f t="shared" si="149"/>
        <v>0</v>
      </c>
      <c r="AO128" s="99"/>
      <c r="AP128" s="78">
        <f t="shared" si="150"/>
        <v>0</v>
      </c>
      <c r="AQ128" s="78">
        <f>AM128+AO128</f>
        <v>0</v>
      </c>
      <c r="AR128" s="78">
        <f t="shared" si="131"/>
        <v>0</v>
      </c>
      <c r="AS128" s="99"/>
      <c r="AT128" s="78">
        <f t="shared" si="151"/>
        <v>0</v>
      </c>
      <c r="AU128" s="99"/>
      <c r="AV128" s="78">
        <f t="shared" si="152"/>
        <v>0</v>
      </c>
      <c r="AW128" s="77">
        <f t="shared" si="117"/>
        <v>0</v>
      </c>
      <c r="AX128" s="78">
        <f t="shared" si="118"/>
        <v>0</v>
      </c>
      <c r="AY128" s="77">
        <f t="shared" si="119"/>
        <v>0</v>
      </c>
      <c r="AZ128" s="78">
        <f t="shared" si="120"/>
        <v>0</v>
      </c>
      <c r="BA128" s="100"/>
      <c r="BB128" s="177"/>
      <c r="BC128" s="177"/>
      <c r="BD128" s="177"/>
      <c r="BE128" s="78">
        <f t="shared" si="153"/>
        <v>0</v>
      </c>
      <c r="BF128" s="43"/>
      <c r="BG128" s="43"/>
      <c r="BH128" s="43"/>
      <c r="BI128" s="76">
        <f t="shared" si="122"/>
        <v>0</v>
      </c>
      <c r="BJ128" s="101"/>
      <c r="BK128" s="101">
        <f>(O128/18*BJ128)*30%</f>
        <v>0</v>
      </c>
      <c r="BL128" s="101"/>
      <c r="BM128" s="101">
        <f t="shared" si="141"/>
        <v>0</v>
      </c>
      <c r="BN128" s="76">
        <f t="shared" si="95"/>
        <v>1</v>
      </c>
      <c r="BO128" s="76">
        <f>(AE128+AF128)*40%</f>
        <v>2659.4658333333336</v>
      </c>
      <c r="BP128" s="76"/>
      <c r="BQ128" s="101">
        <f t="shared" si="154"/>
        <v>0</v>
      </c>
      <c r="BR128" s="76">
        <f t="shared" si="155"/>
        <v>2659.4658333333336</v>
      </c>
      <c r="BS128" s="76">
        <f t="shared" si="156"/>
        <v>6180.4314583333344</v>
      </c>
      <c r="BT128" s="76">
        <f t="shared" si="157"/>
        <v>0</v>
      </c>
      <c r="BU128" s="76">
        <f t="shared" si="158"/>
        <v>3989.1987500000005</v>
      </c>
      <c r="BV128" s="76">
        <f t="shared" si="159"/>
        <v>10169.630208333334</v>
      </c>
      <c r="BW128" s="173">
        <f t="shared" si="160"/>
        <v>122035.5625</v>
      </c>
      <c r="BX128" s="3" t="s">
        <v>266</v>
      </c>
    </row>
    <row r="129" spans="1:77" s="2" customFormat="1" ht="14.25" customHeight="1" x14ac:dyDescent="0.3">
      <c r="A129" s="251">
        <v>106</v>
      </c>
      <c r="B129" s="48" t="s">
        <v>103</v>
      </c>
      <c r="C129" s="48" t="s">
        <v>104</v>
      </c>
      <c r="D129" s="43" t="s">
        <v>61</v>
      </c>
      <c r="E129" s="93" t="s">
        <v>105</v>
      </c>
      <c r="F129" s="86">
        <v>80</v>
      </c>
      <c r="G129" s="98">
        <v>43335</v>
      </c>
      <c r="H129" s="88">
        <v>45161</v>
      </c>
      <c r="I129" s="86" t="s">
        <v>182</v>
      </c>
      <c r="J129" s="43" t="s">
        <v>58</v>
      </c>
      <c r="K129" s="43" t="s">
        <v>64</v>
      </c>
      <c r="L129" s="89">
        <v>20</v>
      </c>
      <c r="M129" s="43">
        <v>5.32</v>
      </c>
      <c r="N129" s="75">
        <v>17697</v>
      </c>
      <c r="O129" s="76">
        <f t="shared" si="144"/>
        <v>94148.040000000008</v>
      </c>
      <c r="P129" s="43"/>
      <c r="Q129" s="43">
        <v>15</v>
      </c>
      <c r="R129" s="43"/>
      <c r="S129" s="43"/>
      <c r="T129" s="43"/>
      <c r="U129" s="43"/>
      <c r="V129" s="70">
        <f t="shared" si="99"/>
        <v>0</v>
      </c>
      <c r="W129" s="70">
        <f t="shared" si="100"/>
        <v>15</v>
      </c>
      <c r="X129" s="70">
        <f t="shared" si="101"/>
        <v>0</v>
      </c>
      <c r="Y129" s="76">
        <f t="shared" si="102"/>
        <v>0</v>
      </c>
      <c r="Z129" s="76">
        <f t="shared" si="145"/>
        <v>78456.7</v>
      </c>
      <c r="AA129" s="76">
        <f t="shared" si="143"/>
        <v>0</v>
      </c>
      <c r="AB129" s="76">
        <f t="shared" si="105"/>
        <v>0</v>
      </c>
      <c r="AC129" s="76">
        <f t="shared" si="106"/>
        <v>0</v>
      </c>
      <c r="AD129" s="76">
        <f t="shared" si="107"/>
        <v>0</v>
      </c>
      <c r="AE129" s="76">
        <f t="shared" si="146"/>
        <v>78456.7</v>
      </c>
      <c r="AF129" s="76">
        <f t="shared" si="147"/>
        <v>19614.174999999999</v>
      </c>
      <c r="AG129" s="76"/>
      <c r="AH129" s="76">
        <f t="shared" si="110"/>
        <v>0</v>
      </c>
      <c r="AI129" s="76">
        <f t="shared" si="148"/>
        <v>98070.875</v>
      </c>
      <c r="AJ129" s="82"/>
      <c r="AK129" s="82"/>
      <c r="AL129" s="82"/>
      <c r="AM129" s="99"/>
      <c r="AN129" s="78">
        <f t="shared" si="149"/>
        <v>0</v>
      </c>
      <c r="AO129" s="99"/>
      <c r="AP129" s="78">
        <f t="shared" si="150"/>
        <v>0</v>
      </c>
      <c r="AQ129" s="78">
        <f>AM129+AO129</f>
        <v>0</v>
      </c>
      <c r="AR129" s="78">
        <f t="shared" si="131"/>
        <v>0</v>
      </c>
      <c r="AS129" s="99">
        <v>15</v>
      </c>
      <c r="AT129" s="78">
        <f t="shared" si="151"/>
        <v>7373.75</v>
      </c>
      <c r="AU129" s="99"/>
      <c r="AV129" s="78">
        <f t="shared" si="152"/>
        <v>0</v>
      </c>
      <c r="AW129" s="77">
        <f t="shared" si="117"/>
        <v>15</v>
      </c>
      <c r="AX129" s="78">
        <f t="shared" si="118"/>
        <v>7373.75</v>
      </c>
      <c r="AY129" s="77">
        <f t="shared" si="119"/>
        <v>15</v>
      </c>
      <c r="AZ129" s="78">
        <f t="shared" si="120"/>
        <v>7373.75</v>
      </c>
      <c r="BA129" s="100"/>
      <c r="BB129" s="177"/>
      <c r="BC129" s="177"/>
      <c r="BD129" s="177"/>
      <c r="BE129" s="78">
        <f t="shared" si="153"/>
        <v>0</v>
      </c>
      <c r="BF129" s="43"/>
      <c r="BG129" s="43"/>
      <c r="BH129" s="43"/>
      <c r="BI129" s="76">
        <f t="shared" si="122"/>
        <v>0</v>
      </c>
      <c r="BJ129" s="76">
        <f>V129+W129+X129</f>
        <v>15</v>
      </c>
      <c r="BK129" s="76">
        <f>(O129/18*BJ129)*1.25*30%</f>
        <v>29421.262500000001</v>
      </c>
      <c r="BL129" s="101"/>
      <c r="BM129" s="101">
        <f t="shared" si="141"/>
        <v>0</v>
      </c>
      <c r="BN129" s="76">
        <f t="shared" si="95"/>
        <v>15</v>
      </c>
      <c r="BO129" s="76">
        <f>(AE129+AF129)*40%</f>
        <v>39228.35</v>
      </c>
      <c r="BP129" s="76"/>
      <c r="BQ129" s="101">
        <f t="shared" si="154"/>
        <v>0</v>
      </c>
      <c r="BR129" s="76">
        <f t="shared" si="155"/>
        <v>76023.362499999988</v>
      </c>
      <c r="BS129" s="76">
        <f t="shared" si="156"/>
        <v>78456.7</v>
      </c>
      <c r="BT129" s="76">
        <f t="shared" si="157"/>
        <v>36795.012499999997</v>
      </c>
      <c r="BU129" s="76">
        <f t="shared" si="158"/>
        <v>58842.524999999994</v>
      </c>
      <c r="BV129" s="76">
        <f t="shared" si="159"/>
        <v>174094.23749999999</v>
      </c>
      <c r="BW129" s="173">
        <f t="shared" si="160"/>
        <v>2089130.8499999999</v>
      </c>
      <c r="BX129" s="3" t="s">
        <v>266</v>
      </c>
      <c r="BY129" s="131"/>
    </row>
    <row r="130" spans="1:77" s="3" customFormat="1" ht="14.25" customHeight="1" x14ac:dyDescent="0.3">
      <c r="A130" s="250">
        <v>107</v>
      </c>
      <c r="B130" s="48" t="s">
        <v>103</v>
      </c>
      <c r="C130" s="220" t="s">
        <v>490</v>
      </c>
      <c r="D130" s="110" t="s">
        <v>61</v>
      </c>
      <c r="E130" s="93" t="s">
        <v>105</v>
      </c>
      <c r="F130" s="249">
        <v>80</v>
      </c>
      <c r="G130" s="87">
        <v>43335</v>
      </c>
      <c r="H130" s="104">
        <v>45161</v>
      </c>
      <c r="I130" s="86" t="s">
        <v>182</v>
      </c>
      <c r="J130" s="43" t="s">
        <v>58</v>
      </c>
      <c r="K130" s="43" t="s">
        <v>64</v>
      </c>
      <c r="L130" s="89">
        <v>20</v>
      </c>
      <c r="M130" s="43">
        <v>5.32</v>
      </c>
      <c r="N130" s="108">
        <v>17697</v>
      </c>
      <c r="O130" s="76">
        <f t="shared" si="144"/>
        <v>94148.040000000008</v>
      </c>
      <c r="P130" s="43"/>
      <c r="Q130" s="43">
        <v>2</v>
      </c>
      <c r="R130" s="43"/>
      <c r="S130" s="43"/>
      <c r="T130" s="43"/>
      <c r="U130" s="43"/>
      <c r="V130" s="70">
        <v>0</v>
      </c>
      <c r="W130" s="70">
        <f t="shared" ref="W130:W161" si="161">SUM(Q130+T130)</f>
        <v>2</v>
      </c>
      <c r="X130" s="70">
        <v>0</v>
      </c>
      <c r="Y130" s="76">
        <v>0</v>
      </c>
      <c r="Z130" s="76">
        <f t="shared" si="145"/>
        <v>10460.893333333333</v>
      </c>
      <c r="AA130" s="76">
        <v>0</v>
      </c>
      <c r="AB130" s="76">
        <v>0</v>
      </c>
      <c r="AC130" s="76">
        <v>0</v>
      </c>
      <c r="AD130" s="76">
        <v>0</v>
      </c>
      <c r="AE130" s="76">
        <f t="shared" si="146"/>
        <v>10460.893333333333</v>
      </c>
      <c r="AF130" s="76">
        <f t="shared" si="147"/>
        <v>2615.2233333333334</v>
      </c>
      <c r="AG130" s="76"/>
      <c r="AH130" s="76">
        <v>0</v>
      </c>
      <c r="AI130" s="76">
        <f t="shared" si="148"/>
        <v>13076.116666666667</v>
      </c>
      <c r="AJ130" s="100"/>
      <c r="AK130" s="100"/>
      <c r="AL130" s="100"/>
      <c r="AM130" s="99"/>
      <c r="AN130" s="78">
        <v>0</v>
      </c>
      <c r="AO130" s="99"/>
      <c r="AP130" s="78">
        <v>0</v>
      </c>
      <c r="AQ130" s="78">
        <v>0</v>
      </c>
      <c r="AR130" s="78">
        <v>0</v>
      </c>
      <c r="AS130" s="99"/>
      <c r="AT130" s="78"/>
      <c r="AU130" s="99"/>
      <c r="AV130" s="78">
        <v>0</v>
      </c>
      <c r="AW130" s="77"/>
      <c r="AX130" s="78"/>
      <c r="AY130" s="77"/>
      <c r="AZ130" s="78"/>
      <c r="BA130" s="100"/>
      <c r="BB130" s="177"/>
      <c r="BC130" s="177"/>
      <c r="BD130" s="177"/>
      <c r="BE130" s="78">
        <v>0</v>
      </c>
      <c r="BF130" s="43"/>
      <c r="BG130" s="43"/>
      <c r="BH130" s="43"/>
      <c r="BI130" s="76">
        <v>0</v>
      </c>
      <c r="BJ130" s="101">
        <v>2</v>
      </c>
      <c r="BK130" s="101">
        <f>(O130/18*BJ130)*1.25*30%</f>
        <v>3922.835</v>
      </c>
      <c r="BL130" s="101"/>
      <c r="BM130" s="101">
        <v>0</v>
      </c>
      <c r="BN130" s="76">
        <f t="shared" si="95"/>
        <v>2</v>
      </c>
      <c r="BO130" s="76">
        <f>(AE130+AF130)*40%</f>
        <v>5230.4466666666667</v>
      </c>
      <c r="BP130" s="76">
        <v>2</v>
      </c>
      <c r="BQ130" s="101">
        <f t="shared" si="154"/>
        <v>786.55555555555554</v>
      </c>
      <c r="BR130" s="76">
        <f t="shared" si="155"/>
        <v>9939.8372222222206</v>
      </c>
      <c r="BS130" s="76">
        <f t="shared" si="156"/>
        <v>11247.448888888888</v>
      </c>
      <c r="BT130" s="76">
        <f t="shared" si="157"/>
        <v>3922.835</v>
      </c>
      <c r="BU130" s="76">
        <f t="shared" si="158"/>
        <v>7845.67</v>
      </c>
      <c r="BV130" s="76">
        <f t="shared" si="159"/>
        <v>23015.953888888886</v>
      </c>
      <c r="BW130" s="173">
        <f t="shared" si="160"/>
        <v>276191.44666666666</v>
      </c>
      <c r="BX130" s="136" t="s">
        <v>266</v>
      </c>
    </row>
    <row r="131" spans="1:77" s="1" customFormat="1" ht="14.25" customHeight="1" x14ac:dyDescent="0.3">
      <c r="A131" s="251">
        <v>108</v>
      </c>
      <c r="B131" s="48" t="s">
        <v>243</v>
      </c>
      <c r="C131" s="48" t="s">
        <v>284</v>
      </c>
      <c r="D131" s="43" t="s">
        <v>61</v>
      </c>
      <c r="E131" s="108" t="s">
        <v>211</v>
      </c>
      <c r="F131" s="97">
        <v>109</v>
      </c>
      <c r="G131" s="98">
        <v>44072</v>
      </c>
      <c r="H131" s="98">
        <v>44072</v>
      </c>
      <c r="I131" s="97" t="s">
        <v>159</v>
      </c>
      <c r="J131" s="43" t="s">
        <v>67</v>
      </c>
      <c r="K131" s="43" t="s">
        <v>68</v>
      </c>
      <c r="L131" s="89">
        <v>8</v>
      </c>
      <c r="M131" s="43">
        <v>4.74</v>
      </c>
      <c r="N131" s="75">
        <v>17697</v>
      </c>
      <c r="O131" s="76">
        <f t="shared" si="144"/>
        <v>83883.78</v>
      </c>
      <c r="P131" s="43"/>
      <c r="Q131" s="43"/>
      <c r="R131" s="43"/>
      <c r="S131" s="43"/>
      <c r="T131" s="43">
        <v>8</v>
      </c>
      <c r="U131" s="43"/>
      <c r="V131" s="70">
        <f t="shared" ref="V131:V162" si="162">SUM(P131+S131)</f>
        <v>0</v>
      </c>
      <c r="W131" s="70">
        <f t="shared" si="161"/>
        <v>8</v>
      </c>
      <c r="X131" s="70">
        <f t="shared" ref="X131:X162" si="163">SUM(R131+U131)</f>
        <v>0</v>
      </c>
      <c r="Y131" s="76">
        <f t="shared" ref="Y131:Y162" si="164">SUM(O131/18*P131)</f>
        <v>0</v>
      </c>
      <c r="Z131" s="76">
        <f t="shared" si="145"/>
        <v>0</v>
      </c>
      <c r="AA131" s="76">
        <f t="shared" ref="AA131:AA162" si="165">SUM(O131/18*R131)</f>
        <v>0</v>
      </c>
      <c r="AB131" s="76">
        <f t="shared" ref="AB131:AB162" si="166">SUM(O131/18*S131)</f>
        <v>0</v>
      </c>
      <c r="AC131" s="76">
        <f t="shared" ref="AC131:AC162" si="167">SUM(O131/18*T131)</f>
        <v>37281.68</v>
      </c>
      <c r="AD131" s="76">
        <f t="shared" ref="AD131:AD162" si="168">SUM(O131/18*U131)</f>
        <v>0</v>
      </c>
      <c r="AE131" s="76">
        <f t="shared" si="146"/>
        <v>37281.68</v>
      </c>
      <c r="AF131" s="76">
        <f t="shared" si="147"/>
        <v>9320.42</v>
      </c>
      <c r="AG131" s="76">
        <f>(AE131+AF131)*10%</f>
        <v>4660.21</v>
      </c>
      <c r="AH131" s="76">
        <f t="shared" ref="AH131:AH162" si="169">SUM(N131/18*S131+N131/18*T131+N131/18*U131)*20%</f>
        <v>1573.0666666666666</v>
      </c>
      <c r="AI131" s="76">
        <f t="shared" si="148"/>
        <v>52835.376666666663</v>
      </c>
      <c r="AJ131" s="82"/>
      <c r="AK131" s="82"/>
      <c r="AL131" s="82"/>
      <c r="AM131" s="99"/>
      <c r="AN131" s="78">
        <f t="shared" ref="AN131:AN162" si="170">N131/18*AM131*40%</f>
        <v>0</v>
      </c>
      <c r="AO131" s="99"/>
      <c r="AP131" s="78">
        <f t="shared" ref="AP131:AP162" si="171">N131/18*AO131*50%</f>
        <v>0</v>
      </c>
      <c r="AQ131" s="178">
        <f t="shared" ref="AQ131:AQ155" si="172">AM131+AO131</f>
        <v>0</v>
      </c>
      <c r="AR131" s="78">
        <f t="shared" ref="AR131:AR155" si="173">AN131+AP131</f>
        <v>0</v>
      </c>
      <c r="AS131" s="99"/>
      <c r="AT131" s="78">
        <f t="shared" ref="AT131:AT162" si="174">N131/18*AS131*50%</f>
        <v>0</v>
      </c>
      <c r="AU131" s="99"/>
      <c r="AV131" s="78">
        <f t="shared" ref="AV131:AV162" si="175">N131/18*AU131*40%</f>
        <v>0</v>
      </c>
      <c r="AW131" s="77">
        <f t="shared" ref="AW131:AW162" si="176">AS131+AU131</f>
        <v>0</v>
      </c>
      <c r="AX131" s="78">
        <f t="shared" ref="AX131:AX162" si="177">AT131+AV131</f>
        <v>0</v>
      </c>
      <c r="AY131" s="77">
        <f t="shared" ref="AY131:AY162" si="178">AQ131+AW131</f>
        <v>0</v>
      </c>
      <c r="AZ131" s="78">
        <f t="shared" ref="AZ131:AZ162" si="179">AR131+AX131</f>
        <v>0</v>
      </c>
      <c r="BA131" s="100" t="s">
        <v>202</v>
      </c>
      <c r="BB131" s="100"/>
      <c r="BC131" s="100"/>
      <c r="BD131" s="100">
        <v>0.5</v>
      </c>
      <c r="BE131" s="78">
        <f t="shared" ref="BE131:BE162" si="180">SUM(N131*BB131)*50%+(N131*BC131)*60%+(N131*BD131)*60%</f>
        <v>5309.0999999999995</v>
      </c>
      <c r="BF131" s="43"/>
      <c r="BG131" s="43"/>
      <c r="BH131" s="43"/>
      <c r="BI131" s="76">
        <f t="shared" ref="BI131:BI162" si="181">SUM(N131*BF131*20%)+(N131*BG131)*30%</f>
        <v>0</v>
      </c>
      <c r="BJ131" s="76">
        <f>V131+W131+X131</f>
        <v>8</v>
      </c>
      <c r="BK131" s="76">
        <f>(O131/18*BJ131)*1.25*30%</f>
        <v>13980.63</v>
      </c>
      <c r="BL131" s="101"/>
      <c r="BM131" s="101">
        <f>(O131/18*BL131)*30%</f>
        <v>0</v>
      </c>
      <c r="BN131" s="76">
        <f t="shared" si="95"/>
        <v>8</v>
      </c>
      <c r="BO131" s="76">
        <f>(AE131+AF131)*30%</f>
        <v>13980.63</v>
      </c>
      <c r="BP131" s="101"/>
      <c r="BQ131" s="101">
        <f t="shared" si="154"/>
        <v>0</v>
      </c>
      <c r="BR131" s="76">
        <f t="shared" si="155"/>
        <v>33270.36</v>
      </c>
      <c r="BS131" s="76">
        <f t="shared" si="156"/>
        <v>43514.956666666665</v>
      </c>
      <c r="BT131" s="76">
        <f t="shared" si="157"/>
        <v>19289.73</v>
      </c>
      <c r="BU131" s="76">
        <f t="shared" si="158"/>
        <v>23301.05</v>
      </c>
      <c r="BV131" s="76">
        <f t="shared" si="159"/>
        <v>86105.736666666664</v>
      </c>
      <c r="BW131" s="173">
        <f t="shared" si="160"/>
        <v>1033268.84</v>
      </c>
      <c r="BX131" s="3" t="s">
        <v>271</v>
      </c>
    </row>
    <row r="132" spans="1:77" s="133" customFormat="1" ht="14.25" customHeight="1" x14ac:dyDescent="0.3">
      <c r="A132" s="250">
        <v>109</v>
      </c>
      <c r="B132" s="48" t="s">
        <v>243</v>
      </c>
      <c r="C132" s="48" t="s">
        <v>73</v>
      </c>
      <c r="D132" s="43" t="s">
        <v>61</v>
      </c>
      <c r="E132" s="93" t="s">
        <v>211</v>
      </c>
      <c r="F132" s="97"/>
      <c r="G132" s="98"/>
      <c r="H132" s="98"/>
      <c r="I132" s="97"/>
      <c r="J132" s="43" t="s">
        <v>65</v>
      </c>
      <c r="K132" s="43" t="s">
        <v>62</v>
      </c>
      <c r="L132" s="89">
        <v>8</v>
      </c>
      <c r="M132" s="43">
        <v>4.33</v>
      </c>
      <c r="N132" s="75">
        <v>17697</v>
      </c>
      <c r="O132" s="76">
        <f t="shared" si="144"/>
        <v>76628.009999999995</v>
      </c>
      <c r="P132" s="43"/>
      <c r="Q132" s="43">
        <v>6</v>
      </c>
      <c r="R132" s="43">
        <v>10</v>
      </c>
      <c r="S132" s="43"/>
      <c r="T132" s="43">
        <v>3</v>
      </c>
      <c r="U132" s="43"/>
      <c r="V132" s="70">
        <f t="shared" si="162"/>
        <v>0</v>
      </c>
      <c r="W132" s="70">
        <f t="shared" si="161"/>
        <v>9</v>
      </c>
      <c r="X132" s="70">
        <f t="shared" si="163"/>
        <v>10</v>
      </c>
      <c r="Y132" s="76">
        <f t="shared" si="164"/>
        <v>0</v>
      </c>
      <c r="Z132" s="76">
        <f t="shared" si="145"/>
        <v>25542.67</v>
      </c>
      <c r="AA132" s="76">
        <f t="shared" si="165"/>
        <v>42571.116666666669</v>
      </c>
      <c r="AB132" s="76">
        <f t="shared" si="166"/>
        <v>0</v>
      </c>
      <c r="AC132" s="76">
        <f t="shared" si="167"/>
        <v>12771.334999999999</v>
      </c>
      <c r="AD132" s="76">
        <f t="shared" si="168"/>
        <v>0</v>
      </c>
      <c r="AE132" s="76">
        <f t="shared" si="146"/>
        <v>80885.121666666673</v>
      </c>
      <c r="AF132" s="76">
        <f t="shared" si="147"/>
        <v>20221.280416666668</v>
      </c>
      <c r="AG132" s="76">
        <f>(AE132+AF132)*10%</f>
        <v>10110.640208333336</v>
      </c>
      <c r="AH132" s="76">
        <f t="shared" si="169"/>
        <v>589.9</v>
      </c>
      <c r="AI132" s="76">
        <f t="shared" si="148"/>
        <v>111806.94229166668</v>
      </c>
      <c r="AJ132" s="82"/>
      <c r="AK132" s="82"/>
      <c r="AL132" s="82"/>
      <c r="AM132" s="99"/>
      <c r="AN132" s="78">
        <f t="shared" si="170"/>
        <v>0</v>
      </c>
      <c r="AO132" s="99"/>
      <c r="AP132" s="78">
        <f t="shared" si="171"/>
        <v>0</v>
      </c>
      <c r="AQ132" s="78">
        <f t="shared" si="172"/>
        <v>0</v>
      </c>
      <c r="AR132" s="78">
        <f t="shared" si="173"/>
        <v>0</v>
      </c>
      <c r="AS132" s="99"/>
      <c r="AT132" s="78">
        <f t="shared" si="174"/>
        <v>0</v>
      </c>
      <c r="AU132" s="99"/>
      <c r="AV132" s="78">
        <f t="shared" si="175"/>
        <v>0</v>
      </c>
      <c r="AW132" s="77">
        <f t="shared" si="176"/>
        <v>0</v>
      </c>
      <c r="AX132" s="78">
        <f t="shared" si="177"/>
        <v>0</v>
      </c>
      <c r="AY132" s="77">
        <f t="shared" si="178"/>
        <v>0</v>
      </c>
      <c r="AZ132" s="78">
        <f t="shared" si="179"/>
        <v>0</v>
      </c>
      <c r="BA132" s="100"/>
      <c r="BB132" s="100"/>
      <c r="BC132" s="100"/>
      <c r="BD132" s="100"/>
      <c r="BE132" s="78">
        <f t="shared" si="180"/>
        <v>0</v>
      </c>
      <c r="BF132" s="43"/>
      <c r="BG132" s="43"/>
      <c r="BH132" s="43"/>
      <c r="BI132" s="76">
        <f t="shared" si="181"/>
        <v>0</v>
      </c>
      <c r="BJ132" s="76">
        <f>V132+W132+X132</f>
        <v>19</v>
      </c>
      <c r="BK132" s="76">
        <f>(O132/18*BJ132)*1.25*30%</f>
        <v>30331.920625000002</v>
      </c>
      <c r="BL132" s="101"/>
      <c r="BM132" s="101">
        <f>(O132/18*BL132)*30%</f>
        <v>0</v>
      </c>
      <c r="BN132" s="76"/>
      <c r="BO132" s="76"/>
      <c r="BP132" s="101"/>
      <c r="BQ132" s="101">
        <f t="shared" si="154"/>
        <v>0</v>
      </c>
      <c r="BR132" s="76">
        <f t="shared" si="155"/>
        <v>30331.920625000002</v>
      </c>
      <c r="BS132" s="76">
        <f t="shared" si="156"/>
        <v>91585.661875000005</v>
      </c>
      <c r="BT132" s="76">
        <f t="shared" si="157"/>
        <v>30331.920625000002</v>
      </c>
      <c r="BU132" s="76">
        <f t="shared" si="158"/>
        <v>20221.280416666668</v>
      </c>
      <c r="BV132" s="76">
        <f t="shared" si="159"/>
        <v>142138.86291666669</v>
      </c>
      <c r="BW132" s="173">
        <f t="shared" si="160"/>
        <v>1705666.3550000004</v>
      </c>
      <c r="BX132" s="2"/>
      <c r="BY132" s="134"/>
    </row>
    <row r="133" spans="1:77" s="11" customFormat="1" ht="14.25" customHeight="1" x14ac:dyDescent="0.3">
      <c r="A133" s="251">
        <v>110</v>
      </c>
      <c r="B133" s="48" t="s">
        <v>243</v>
      </c>
      <c r="C133" s="48" t="s">
        <v>328</v>
      </c>
      <c r="D133" s="43" t="s">
        <v>61</v>
      </c>
      <c r="E133" s="93" t="s">
        <v>211</v>
      </c>
      <c r="F133" s="97"/>
      <c r="G133" s="98"/>
      <c r="H133" s="98"/>
      <c r="I133" s="97"/>
      <c r="J133" s="43" t="s">
        <v>65</v>
      </c>
      <c r="K133" s="43" t="s">
        <v>62</v>
      </c>
      <c r="L133" s="89">
        <v>8</v>
      </c>
      <c r="M133" s="43">
        <v>4.33</v>
      </c>
      <c r="N133" s="75">
        <v>17697</v>
      </c>
      <c r="O133" s="76">
        <f t="shared" si="144"/>
        <v>76628.009999999995</v>
      </c>
      <c r="P133" s="43">
        <v>0</v>
      </c>
      <c r="Q133" s="43"/>
      <c r="R133" s="43"/>
      <c r="S133" s="43">
        <v>0</v>
      </c>
      <c r="T133" s="43">
        <v>1</v>
      </c>
      <c r="U133" s="43"/>
      <c r="V133" s="70">
        <f t="shared" si="162"/>
        <v>0</v>
      </c>
      <c r="W133" s="70">
        <f t="shared" si="161"/>
        <v>1</v>
      </c>
      <c r="X133" s="70">
        <f t="shared" si="163"/>
        <v>0</v>
      </c>
      <c r="Y133" s="76">
        <f t="shared" si="164"/>
        <v>0</v>
      </c>
      <c r="Z133" s="76">
        <f t="shared" si="145"/>
        <v>0</v>
      </c>
      <c r="AA133" s="76">
        <f t="shared" si="165"/>
        <v>0</v>
      </c>
      <c r="AB133" s="76">
        <f t="shared" si="166"/>
        <v>0</v>
      </c>
      <c r="AC133" s="76">
        <f t="shared" si="167"/>
        <v>4257.1116666666667</v>
      </c>
      <c r="AD133" s="76">
        <f t="shared" si="168"/>
        <v>0</v>
      </c>
      <c r="AE133" s="76">
        <f t="shared" si="146"/>
        <v>4257.1116666666667</v>
      </c>
      <c r="AF133" s="76">
        <f t="shared" si="147"/>
        <v>1064.2779166666667</v>
      </c>
      <c r="AG133" s="76">
        <f>(AE133+AF133)*10%</f>
        <v>532.13895833333333</v>
      </c>
      <c r="AH133" s="76">
        <f t="shared" si="169"/>
        <v>196.63333333333333</v>
      </c>
      <c r="AI133" s="76">
        <f t="shared" si="148"/>
        <v>6050.1618749999998</v>
      </c>
      <c r="AJ133" s="100"/>
      <c r="AK133" s="100"/>
      <c r="AL133" s="100"/>
      <c r="AM133" s="99"/>
      <c r="AN133" s="78">
        <f t="shared" si="170"/>
        <v>0</v>
      </c>
      <c r="AO133" s="99"/>
      <c r="AP133" s="78">
        <f t="shared" si="171"/>
        <v>0</v>
      </c>
      <c r="AQ133" s="78">
        <f t="shared" si="172"/>
        <v>0</v>
      </c>
      <c r="AR133" s="78">
        <f t="shared" si="173"/>
        <v>0</v>
      </c>
      <c r="AS133" s="99"/>
      <c r="AT133" s="78">
        <f t="shared" si="174"/>
        <v>0</v>
      </c>
      <c r="AU133" s="99"/>
      <c r="AV133" s="78">
        <f t="shared" si="175"/>
        <v>0</v>
      </c>
      <c r="AW133" s="77">
        <f t="shared" si="176"/>
        <v>0</v>
      </c>
      <c r="AX133" s="78">
        <f t="shared" si="177"/>
        <v>0</v>
      </c>
      <c r="AY133" s="77">
        <f t="shared" si="178"/>
        <v>0</v>
      </c>
      <c r="AZ133" s="78">
        <f t="shared" si="179"/>
        <v>0</v>
      </c>
      <c r="BA133" s="100"/>
      <c r="BB133" s="100"/>
      <c r="BC133" s="100"/>
      <c r="BD133" s="100"/>
      <c r="BE133" s="78">
        <f t="shared" si="180"/>
        <v>0</v>
      </c>
      <c r="BF133" s="43"/>
      <c r="BG133" s="43"/>
      <c r="BH133" s="43"/>
      <c r="BI133" s="76">
        <f t="shared" si="181"/>
        <v>0</v>
      </c>
      <c r="BJ133" s="101"/>
      <c r="BK133" s="101">
        <f>(O133/18*BJ133)*30%</f>
        <v>0</v>
      </c>
      <c r="BL133" s="101"/>
      <c r="BM133" s="101">
        <f>(O133/18*BL133)*30%</f>
        <v>0</v>
      </c>
      <c r="BN133" s="76"/>
      <c r="BO133" s="76"/>
      <c r="BP133" s="101"/>
      <c r="BQ133" s="101">
        <f t="shared" si="154"/>
        <v>0</v>
      </c>
      <c r="BR133" s="76">
        <f t="shared" si="155"/>
        <v>0</v>
      </c>
      <c r="BS133" s="76">
        <f t="shared" si="156"/>
        <v>4985.8839583333329</v>
      </c>
      <c r="BT133" s="76">
        <f t="shared" si="157"/>
        <v>0</v>
      </c>
      <c r="BU133" s="76">
        <f t="shared" si="158"/>
        <v>1064.2779166666667</v>
      </c>
      <c r="BV133" s="76">
        <f t="shared" si="159"/>
        <v>6050.1618749999998</v>
      </c>
      <c r="BW133" s="173">
        <f t="shared" si="160"/>
        <v>72601.942500000005</v>
      </c>
      <c r="BX133" s="2"/>
      <c r="BY133" s="12"/>
    </row>
    <row r="134" spans="1:77" s="11" customFormat="1" ht="14.25" customHeight="1" x14ac:dyDescent="0.3">
      <c r="A134" s="250">
        <v>111</v>
      </c>
      <c r="B134" s="48" t="s">
        <v>120</v>
      </c>
      <c r="C134" s="69" t="s">
        <v>106</v>
      </c>
      <c r="D134" s="70" t="s">
        <v>61</v>
      </c>
      <c r="E134" s="75" t="s">
        <v>283</v>
      </c>
      <c r="F134" s="69">
        <v>59</v>
      </c>
      <c r="G134" s="148" t="s">
        <v>217</v>
      </c>
      <c r="H134" s="148">
        <v>44727</v>
      </c>
      <c r="I134" s="69" t="s">
        <v>106</v>
      </c>
      <c r="J134" s="70">
        <v>2</v>
      </c>
      <c r="K134" s="43" t="s">
        <v>68</v>
      </c>
      <c r="L134" s="74">
        <v>11</v>
      </c>
      <c r="M134" s="70">
        <v>4.8099999999999996</v>
      </c>
      <c r="N134" s="75">
        <v>17697</v>
      </c>
      <c r="O134" s="76">
        <f t="shared" si="144"/>
        <v>85122.569999999992</v>
      </c>
      <c r="P134" s="43"/>
      <c r="Q134" s="43">
        <v>6</v>
      </c>
      <c r="R134" s="43">
        <v>4</v>
      </c>
      <c r="S134" s="43"/>
      <c r="T134" s="43">
        <v>6</v>
      </c>
      <c r="U134" s="43"/>
      <c r="V134" s="70">
        <f t="shared" si="162"/>
        <v>0</v>
      </c>
      <c r="W134" s="70">
        <f t="shared" si="161"/>
        <v>12</v>
      </c>
      <c r="X134" s="70">
        <f t="shared" si="163"/>
        <v>4</v>
      </c>
      <c r="Y134" s="76">
        <f t="shared" si="164"/>
        <v>0</v>
      </c>
      <c r="Z134" s="76">
        <f t="shared" si="145"/>
        <v>28374.189999999995</v>
      </c>
      <c r="AA134" s="76">
        <f t="shared" si="165"/>
        <v>18916.126666666663</v>
      </c>
      <c r="AB134" s="76">
        <f t="shared" si="166"/>
        <v>0</v>
      </c>
      <c r="AC134" s="76">
        <f t="shared" si="167"/>
        <v>28374.189999999995</v>
      </c>
      <c r="AD134" s="76">
        <f t="shared" si="168"/>
        <v>0</v>
      </c>
      <c r="AE134" s="76">
        <f t="shared" si="146"/>
        <v>75664.506666666653</v>
      </c>
      <c r="AF134" s="76">
        <f t="shared" si="147"/>
        <v>18916.126666666663</v>
      </c>
      <c r="AG134" s="76">
        <f>(AE134+AF134)*10%</f>
        <v>9458.0633333333317</v>
      </c>
      <c r="AH134" s="76">
        <f t="shared" si="169"/>
        <v>1179.8</v>
      </c>
      <c r="AI134" s="76">
        <f t="shared" si="148"/>
        <v>105218.49666666664</v>
      </c>
      <c r="AJ134" s="82"/>
      <c r="AK134" s="82"/>
      <c r="AL134" s="82"/>
      <c r="AM134" s="99"/>
      <c r="AN134" s="78">
        <f t="shared" si="170"/>
        <v>0</v>
      </c>
      <c r="AO134" s="99"/>
      <c r="AP134" s="78">
        <f t="shared" si="171"/>
        <v>0</v>
      </c>
      <c r="AQ134" s="78">
        <f t="shared" si="172"/>
        <v>0</v>
      </c>
      <c r="AR134" s="78">
        <f t="shared" si="173"/>
        <v>0</v>
      </c>
      <c r="AS134" s="99"/>
      <c r="AT134" s="78">
        <f t="shared" si="174"/>
        <v>0</v>
      </c>
      <c r="AU134" s="99">
        <v>13</v>
      </c>
      <c r="AV134" s="78">
        <f t="shared" si="175"/>
        <v>5112.4666666666672</v>
      </c>
      <c r="AW134" s="77">
        <f t="shared" si="176"/>
        <v>13</v>
      </c>
      <c r="AX134" s="78">
        <f t="shared" si="177"/>
        <v>5112.4666666666672</v>
      </c>
      <c r="AY134" s="77">
        <f t="shared" si="178"/>
        <v>13</v>
      </c>
      <c r="AZ134" s="78">
        <f t="shared" si="179"/>
        <v>5112.4666666666672</v>
      </c>
      <c r="BA134" s="100"/>
      <c r="BB134" s="177"/>
      <c r="BC134" s="100"/>
      <c r="BD134" s="177"/>
      <c r="BE134" s="78">
        <f t="shared" si="180"/>
        <v>0</v>
      </c>
      <c r="BF134" s="43"/>
      <c r="BG134" s="43"/>
      <c r="BH134" s="43"/>
      <c r="BI134" s="76">
        <f t="shared" si="181"/>
        <v>0</v>
      </c>
      <c r="BJ134" s="76">
        <f>V134+W134+X134</f>
        <v>16</v>
      </c>
      <c r="BK134" s="76">
        <f t="shared" ref="BK134:BK144" si="182">(O134/18*BJ134)*1.25*30%</f>
        <v>28374.189999999995</v>
      </c>
      <c r="BL134" s="101"/>
      <c r="BM134" s="101">
        <v>35394</v>
      </c>
      <c r="BN134" s="76"/>
      <c r="BO134" s="76"/>
      <c r="BP134" s="101"/>
      <c r="BQ134" s="101">
        <f t="shared" si="154"/>
        <v>0</v>
      </c>
      <c r="BR134" s="76">
        <f t="shared" si="155"/>
        <v>68880.656666666662</v>
      </c>
      <c r="BS134" s="76">
        <f t="shared" si="156"/>
        <v>86302.369999999981</v>
      </c>
      <c r="BT134" s="76">
        <f t="shared" si="157"/>
        <v>68880.656666666662</v>
      </c>
      <c r="BU134" s="76">
        <f t="shared" si="158"/>
        <v>18916.126666666663</v>
      </c>
      <c r="BV134" s="76">
        <f t="shared" si="159"/>
        <v>174099.15333333332</v>
      </c>
      <c r="BW134" s="173">
        <f t="shared" si="160"/>
        <v>2089189.8399999999</v>
      </c>
      <c r="BX134" s="2" t="s">
        <v>348</v>
      </c>
      <c r="BY134" s="12"/>
    </row>
    <row r="135" spans="1:77" s="3" customFormat="1" ht="14.25" customHeight="1" x14ac:dyDescent="0.3">
      <c r="A135" s="251">
        <v>112</v>
      </c>
      <c r="B135" s="48" t="s">
        <v>120</v>
      </c>
      <c r="C135" s="69" t="s">
        <v>334</v>
      </c>
      <c r="D135" s="70" t="s">
        <v>61</v>
      </c>
      <c r="E135" s="75" t="s">
        <v>283</v>
      </c>
      <c r="F135" s="69">
        <v>59</v>
      </c>
      <c r="G135" s="148" t="s">
        <v>217</v>
      </c>
      <c r="H135" s="148">
        <v>44727</v>
      </c>
      <c r="I135" s="69" t="s">
        <v>106</v>
      </c>
      <c r="J135" s="70">
        <v>2</v>
      </c>
      <c r="K135" s="43" t="s">
        <v>68</v>
      </c>
      <c r="L135" s="74">
        <v>11</v>
      </c>
      <c r="M135" s="70">
        <v>4.8099999999999996</v>
      </c>
      <c r="N135" s="108">
        <v>17697</v>
      </c>
      <c r="O135" s="76">
        <f t="shared" si="144"/>
        <v>85122.569999999992</v>
      </c>
      <c r="P135" s="43"/>
      <c r="Q135" s="43"/>
      <c r="R135" s="43">
        <v>3</v>
      </c>
      <c r="S135" s="43"/>
      <c r="T135" s="43"/>
      <c r="U135" s="43"/>
      <c r="V135" s="70">
        <f t="shared" si="162"/>
        <v>0</v>
      </c>
      <c r="W135" s="70">
        <f t="shared" si="161"/>
        <v>0</v>
      </c>
      <c r="X135" s="70">
        <f t="shared" si="163"/>
        <v>3</v>
      </c>
      <c r="Y135" s="76">
        <f t="shared" si="164"/>
        <v>0</v>
      </c>
      <c r="Z135" s="76">
        <f t="shared" si="145"/>
        <v>0</v>
      </c>
      <c r="AA135" s="76">
        <f t="shared" si="165"/>
        <v>14187.094999999998</v>
      </c>
      <c r="AB135" s="76">
        <f t="shared" si="166"/>
        <v>0</v>
      </c>
      <c r="AC135" s="76">
        <f t="shared" si="167"/>
        <v>0</v>
      </c>
      <c r="AD135" s="76">
        <f t="shared" si="168"/>
        <v>0</v>
      </c>
      <c r="AE135" s="76">
        <f t="shared" si="146"/>
        <v>14187.094999999998</v>
      </c>
      <c r="AF135" s="76">
        <f t="shared" si="147"/>
        <v>3546.7737499999994</v>
      </c>
      <c r="AG135" s="101">
        <f>(AE135+AF135)*10%</f>
        <v>1773.3868749999999</v>
      </c>
      <c r="AH135" s="76">
        <f t="shared" si="169"/>
        <v>0</v>
      </c>
      <c r="AI135" s="76">
        <f t="shared" si="148"/>
        <v>19507.255624999998</v>
      </c>
      <c r="AJ135" s="100"/>
      <c r="AK135" s="100"/>
      <c r="AL135" s="100"/>
      <c r="AM135" s="99"/>
      <c r="AN135" s="78">
        <f t="shared" si="170"/>
        <v>0</v>
      </c>
      <c r="AO135" s="99"/>
      <c r="AP135" s="78">
        <f t="shared" si="171"/>
        <v>0</v>
      </c>
      <c r="AQ135" s="78">
        <f t="shared" si="172"/>
        <v>0</v>
      </c>
      <c r="AR135" s="78">
        <f t="shared" si="173"/>
        <v>0</v>
      </c>
      <c r="AS135" s="99"/>
      <c r="AT135" s="78">
        <f t="shared" si="174"/>
        <v>0</v>
      </c>
      <c r="AU135" s="99"/>
      <c r="AV135" s="78">
        <f t="shared" si="175"/>
        <v>0</v>
      </c>
      <c r="AW135" s="77">
        <f t="shared" si="176"/>
        <v>0</v>
      </c>
      <c r="AX135" s="78">
        <f t="shared" si="177"/>
        <v>0</v>
      </c>
      <c r="AY135" s="77">
        <f t="shared" si="178"/>
        <v>0</v>
      </c>
      <c r="AZ135" s="78">
        <f t="shared" si="179"/>
        <v>0</v>
      </c>
      <c r="BA135" s="100"/>
      <c r="BB135" s="177"/>
      <c r="BC135" s="100"/>
      <c r="BD135" s="177"/>
      <c r="BE135" s="78">
        <f t="shared" si="180"/>
        <v>0</v>
      </c>
      <c r="BF135" s="43"/>
      <c r="BG135" s="43"/>
      <c r="BH135" s="43"/>
      <c r="BI135" s="76">
        <f t="shared" si="181"/>
        <v>0</v>
      </c>
      <c r="BJ135" s="76">
        <f>V135+W135+X135</f>
        <v>3</v>
      </c>
      <c r="BK135" s="76">
        <f t="shared" si="182"/>
        <v>5320.1606249999995</v>
      </c>
      <c r="BL135" s="101"/>
      <c r="BM135" s="101">
        <f t="shared" ref="BM135:BM144" si="183">(O135/18*BL135)*30%</f>
        <v>0</v>
      </c>
      <c r="BN135" s="76"/>
      <c r="BO135" s="76"/>
      <c r="BP135" s="101"/>
      <c r="BQ135" s="101">
        <f t="shared" si="154"/>
        <v>0</v>
      </c>
      <c r="BR135" s="76">
        <f t="shared" si="155"/>
        <v>5320.1606249999995</v>
      </c>
      <c r="BS135" s="76">
        <f t="shared" si="156"/>
        <v>15960.481874999998</v>
      </c>
      <c r="BT135" s="76">
        <f t="shared" si="157"/>
        <v>5320.1606249999995</v>
      </c>
      <c r="BU135" s="76">
        <f t="shared" si="158"/>
        <v>3546.7737499999994</v>
      </c>
      <c r="BV135" s="76">
        <f t="shared" si="159"/>
        <v>24827.416249999998</v>
      </c>
      <c r="BW135" s="173">
        <f t="shared" si="160"/>
        <v>297928.995</v>
      </c>
      <c r="BX135" s="2"/>
    </row>
    <row r="136" spans="1:77" s="3" customFormat="1" ht="14.25" customHeight="1" x14ac:dyDescent="0.3">
      <c r="A136" s="250">
        <v>113</v>
      </c>
      <c r="B136" s="48" t="s">
        <v>136</v>
      </c>
      <c r="C136" s="48" t="s">
        <v>63</v>
      </c>
      <c r="D136" s="43" t="s">
        <v>61</v>
      </c>
      <c r="E136" s="108" t="s">
        <v>165</v>
      </c>
      <c r="F136" s="48">
        <v>64</v>
      </c>
      <c r="G136" s="111">
        <v>42901</v>
      </c>
      <c r="H136" s="111">
        <v>44727</v>
      </c>
      <c r="I136" s="48" t="s">
        <v>63</v>
      </c>
      <c r="J136" s="43" t="s">
        <v>296</v>
      </c>
      <c r="K136" s="43" t="s">
        <v>353</v>
      </c>
      <c r="L136" s="89">
        <v>18</v>
      </c>
      <c r="M136" s="43">
        <v>4.99</v>
      </c>
      <c r="N136" s="75">
        <v>17697</v>
      </c>
      <c r="O136" s="76">
        <f t="shared" si="144"/>
        <v>88308.03</v>
      </c>
      <c r="P136" s="43">
        <v>6</v>
      </c>
      <c r="Q136" s="43">
        <v>2</v>
      </c>
      <c r="R136" s="43"/>
      <c r="S136" s="43">
        <v>5</v>
      </c>
      <c r="T136" s="43">
        <v>1</v>
      </c>
      <c r="U136" s="43"/>
      <c r="V136" s="70">
        <f t="shared" si="162"/>
        <v>11</v>
      </c>
      <c r="W136" s="70">
        <f t="shared" si="161"/>
        <v>3</v>
      </c>
      <c r="X136" s="70">
        <f t="shared" si="163"/>
        <v>0</v>
      </c>
      <c r="Y136" s="76">
        <f t="shared" si="164"/>
        <v>29436.010000000002</v>
      </c>
      <c r="Z136" s="76">
        <f t="shared" si="145"/>
        <v>9812.003333333334</v>
      </c>
      <c r="AA136" s="76">
        <f t="shared" si="165"/>
        <v>0</v>
      </c>
      <c r="AB136" s="76">
        <f t="shared" si="166"/>
        <v>24530.008333333335</v>
      </c>
      <c r="AC136" s="76">
        <f t="shared" si="167"/>
        <v>4906.001666666667</v>
      </c>
      <c r="AD136" s="76">
        <f t="shared" si="168"/>
        <v>0</v>
      </c>
      <c r="AE136" s="76">
        <f t="shared" si="146"/>
        <v>68684.023333333331</v>
      </c>
      <c r="AF136" s="76">
        <f t="shared" si="147"/>
        <v>17171.005833333333</v>
      </c>
      <c r="AG136" s="76"/>
      <c r="AH136" s="76">
        <f t="shared" si="169"/>
        <v>1179.8</v>
      </c>
      <c r="AI136" s="76">
        <f t="shared" si="148"/>
        <v>87034.829166666663</v>
      </c>
      <c r="AJ136" s="82"/>
      <c r="AK136" s="82"/>
      <c r="AL136" s="82"/>
      <c r="AM136" s="99"/>
      <c r="AN136" s="78">
        <f t="shared" si="170"/>
        <v>0</v>
      </c>
      <c r="AO136" s="99"/>
      <c r="AP136" s="78">
        <f t="shared" si="171"/>
        <v>0</v>
      </c>
      <c r="AQ136" s="78">
        <f t="shared" si="172"/>
        <v>0</v>
      </c>
      <c r="AR136" s="78">
        <f t="shared" si="173"/>
        <v>0</v>
      </c>
      <c r="AS136" s="99"/>
      <c r="AT136" s="78">
        <f t="shared" si="174"/>
        <v>0</v>
      </c>
      <c r="AU136" s="99"/>
      <c r="AV136" s="78">
        <f t="shared" si="175"/>
        <v>0</v>
      </c>
      <c r="AW136" s="77">
        <f t="shared" si="176"/>
        <v>0</v>
      </c>
      <c r="AX136" s="78">
        <f t="shared" si="177"/>
        <v>0</v>
      </c>
      <c r="AY136" s="77">
        <f t="shared" si="178"/>
        <v>0</v>
      </c>
      <c r="AZ136" s="78">
        <f t="shared" si="179"/>
        <v>0</v>
      </c>
      <c r="BA136" s="100"/>
      <c r="BB136" s="100"/>
      <c r="BC136" s="100"/>
      <c r="BD136" s="100"/>
      <c r="BE136" s="78">
        <f t="shared" si="180"/>
        <v>0</v>
      </c>
      <c r="BF136" s="43"/>
      <c r="BG136" s="43"/>
      <c r="BH136" s="43"/>
      <c r="BI136" s="76">
        <f t="shared" si="181"/>
        <v>0</v>
      </c>
      <c r="BJ136" s="76">
        <f>V136+W136+X136</f>
        <v>14</v>
      </c>
      <c r="BK136" s="76">
        <f t="shared" si="182"/>
        <v>25756.508750000001</v>
      </c>
      <c r="BL136" s="101"/>
      <c r="BM136" s="101">
        <f t="shared" si="183"/>
        <v>0</v>
      </c>
      <c r="BN136" s="76"/>
      <c r="BO136" s="76"/>
      <c r="BP136" s="101">
        <v>2</v>
      </c>
      <c r="BQ136" s="101">
        <f t="shared" si="154"/>
        <v>786.55555555555554</v>
      </c>
      <c r="BR136" s="76">
        <f t="shared" si="155"/>
        <v>26543.064305555556</v>
      </c>
      <c r="BS136" s="76">
        <f t="shared" si="156"/>
        <v>70650.378888888896</v>
      </c>
      <c r="BT136" s="76">
        <f t="shared" si="157"/>
        <v>25756.508750000001</v>
      </c>
      <c r="BU136" s="76">
        <f t="shared" si="158"/>
        <v>17171.005833333333</v>
      </c>
      <c r="BV136" s="76">
        <f t="shared" si="159"/>
        <v>113577.89347222222</v>
      </c>
      <c r="BW136" s="173">
        <f t="shared" si="160"/>
        <v>1362934.7216666667</v>
      </c>
      <c r="BX136" s="2"/>
    </row>
    <row r="137" spans="1:77" s="1" customFormat="1" ht="14.25" customHeight="1" x14ac:dyDescent="0.3">
      <c r="A137" s="251">
        <v>114</v>
      </c>
      <c r="B137" s="48" t="s">
        <v>136</v>
      </c>
      <c r="C137" s="48" t="s">
        <v>63</v>
      </c>
      <c r="D137" s="43" t="s">
        <v>61</v>
      </c>
      <c r="E137" s="108" t="s">
        <v>160</v>
      </c>
      <c r="F137" s="48">
        <v>64</v>
      </c>
      <c r="G137" s="111">
        <v>42901</v>
      </c>
      <c r="H137" s="111">
        <v>44727</v>
      </c>
      <c r="I137" s="48" t="s">
        <v>63</v>
      </c>
      <c r="J137" s="43" t="s">
        <v>296</v>
      </c>
      <c r="K137" s="43" t="s">
        <v>68</v>
      </c>
      <c r="L137" s="89">
        <v>18</v>
      </c>
      <c r="M137" s="43">
        <v>4.99</v>
      </c>
      <c r="N137" s="108">
        <v>17697</v>
      </c>
      <c r="O137" s="76">
        <f t="shared" si="144"/>
        <v>88308.03</v>
      </c>
      <c r="P137" s="43">
        <v>2</v>
      </c>
      <c r="Q137" s="43"/>
      <c r="R137" s="43"/>
      <c r="S137" s="43"/>
      <c r="T137" s="43"/>
      <c r="U137" s="43"/>
      <c r="V137" s="70">
        <f t="shared" si="162"/>
        <v>2</v>
      </c>
      <c r="W137" s="70">
        <f t="shared" si="161"/>
        <v>0</v>
      </c>
      <c r="X137" s="70">
        <f t="shared" si="163"/>
        <v>0</v>
      </c>
      <c r="Y137" s="76">
        <f t="shared" si="164"/>
        <v>9812.003333333334</v>
      </c>
      <c r="Z137" s="76">
        <f t="shared" si="145"/>
        <v>0</v>
      </c>
      <c r="AA137" s="76">
        <f t="shared" si="165"/>
        <v>0</v>
      </c>
      <c r="AB137" s="76">
        <f t="shared" si="166"/>
        <v>0</v>
      </c>
      <c r="AC137" s="76">
        <f t="shared" si="167"/>
        <v>0</v>
      </c>
      <c r="AD137" s="76">
        <f t="shared" si="168"/>
        <v>0</v>
      </c>
      <c r="AE137" s="76">
        <f t="shared" si="146"/>
        <v>9812.003333333334</v>
      </c>
      <c r="AF137" s="76">
        <f t="shared" si="147"/>
        <v>2453.0008333333335</v>
      </c>
      <c r="AG137" s="101"/>
      <c r="AH137" s="76">
        <f t="shared" si="169"/>
        <v>0</v>
      </c>
      <c r="AI137" s="76">
        <f t="shared" si="148"/>
        <v>12265.004166666668</v>
      </c>
      <c r="AJ137" s="100"/>
      <c r="AK137" s="100"/>
      <c r="AL137" s="100"/>
      <c r="AM137" s="100"/>
      <c r="AN137" s="78">
        <f t="shared" si="170"/>
        <v>0</v>
      </c>
      <c r="AO137" s="99"/>
      <c r="AP137" s="78">
        <f t="shared" si="171"/>
        <v>0</v>
      </c>
      <c r="AQ137" s="78">
        <f t="shared" si="172"/>
        <v>0</v>
      </c>
      <c r="AR137" s="78">
        <f t="shared" si="173"/>
        <v>0</v>
      </c>
      <c r="AS137" s="99"/>
      <c r="AT137" s="78">
        <f t="shared" si="174"/>
        <v>0</v>
      </c>
      <c r="AU137" s="99"/>
      <c r="AV137" s="78">
        <f t="shared" si="175"/>
        <v>0</v>
      </c>
      <c r="AW137" s="77">
        <f t="shared" si="176"/>
        <v>0</v>
      </c>
      <c r="AX137" s="78">
        <f t="shared" si="177"/>
        <v>0</v>
      </c>
      <c r="AY137" s="77">
        <f t="shared" si="178"/>
        <v>0</v>
      </c>
      <c r="AZ137" s="78">
        <f t="shared" si="179"/>
        <v>0</v>
      </c>
      <c r="BA137" s="100"/>
      <c r="BB137" s="100"/>
      <c r="BC137" s="100"/>
      <c r="BD137" s="100"/>
      <c r="BE137" s="78">
        <f t="shared" si="180"/>
        <v>0</v>
      </c>
      <c r="BF137" s="43"/>
      <c r="BG137" s="43"/>
      <c r="BH137" s="43"/>
      <c r="BI137" s="76">
        <f t="shared" si="181"/>
        <v>0</v>
      </c>
      <c r="BJ137" s="101"/>
      <c r="BK137" s="101">
        <f t="shared" si="182"/>
        <v>0</v>
      </c>
      <c r="BL137" s="101"/>
      <c r="BM137" s="101">
        <f t="shared" si="183"/>
        <v>0</v>
      </c>
      <c r="BN137" s="76"/>
      <c r="BO137" s="76"/>
      <c r="BP137" s="101"/>
      <c r="BQ137" s="101">
        <f t="shared" si="154"/>
        <v>0</v>
      </c>
      <c r="BR137" s="76">
        <f t="shared" si="155"/>
        <v>0</v>
      </c>
      <c r="BS137" s="76">
        <f t="shared" si="156"/>
        <v>9812.003333333334</v>
      </c>
      <c r="BT137" s="76">
        <f t="shared" si="157"/>
        <v>0</v>
      </c>
      <c r="BU137" s="76">
        <f t="shared" si="158"/>
        <v>2453.0008333333335</v>
      </c>
      <c r="BV137" s="76">
        <f t="shared" si="159"/>
        <v>12265.004166666668</v>
      </c>
      <c r="BW137" s="173">
        <f t="shared" si="160"/>
        <v>147180.05000000002</v>
      </c>
      <c r="BX137" s="2"/>
    </row>
    <row r="138" spans="1:77" s="3" customFormat="1" ht="14.25" customHeight="1" x14ac:dyDescent="0.3">
      <c r="A138" s="250">
        <v>115</v>
      </c>
      <c r="B138" s="48" t="s">
        <v>107</v>
      </c>
      <c r="C138" s="48" t="s">
        <v>312</v>
      </c>
      <c r="D138" s="43" t="s">
        <v>108</v>
      </c>
      <c r="E138" s="93" t="s">
        <v>109</v>
      </c>
      <c r="F138" s="86">
        <v>74</v>
      </c>
      <c r="G138" s="87">
        <v>43207</v>
      </c>
      <c r="H138" s="104" t="s">
        <v>272</v>
      </c>
      <c r="I138" s="86" t="s">
        <v>190</v>
      </c>
      <c r="J138" s="43" t="s">
        <v>58</v>
      </c>
      <c r="K138" s="43" t="s">
        <v>116</v>
      </c>
      <c r="L138" s="89">
        <v>37</v>
      </c>
      <c r="M138" s="43">
        <v>4.5199999999999996</v>
      </c>
      <c r="N138" s="75">
        <v>17697</v>
      </c>
      <c r="O138" s="76">
        <f t="shared" si="144"/>
        <v>79990.439999999988</v>
      </c>
      <c r="P138" s="43"/>
      <c r="Q138" s="43"/>
      <c r="R138" s="43">
        <v>4</v>
      </c>
      <c r="S138" s="43"/>
      <c r="T138" s="43"/>
      <c r="U138" s="43"/>
      <c r="V138" s="70">
        <f t="shared" si="162"/>
        <v>0</v>
      </c>
      <c r="W138" s="70">
        <f t="shared" si="161"/>
        <v>0</v>
      </c>
      <c r="X138" s="70">
        <f t="shared" si="163"/>
        <v>4</v>
      </c>
      <c r="Y138" s="76">
        <f t="shared" si="164"/>
        <v>0</v>
      </c>
      <c r="Z138" s="76">
        <f t="shared" si="145"/>
        <v>0</v>
      </c>
      <c r="AA138" s="76">
        <f t="shared" si="165"/>
        <v>17775.653333333332</v>
      </c>
      <c r="AB138" s="76">
        <f t="shared" si="166"/>
        <v>0</v>
      </c>
      <c r="AC138" s="76">
        <f t="shared" si="167"/>
        <v>0</v>
      </c>
      <c r="AD138" s="76">
        <f t="shared" si="168"/>
        <v>0</v>
      </c>
      <c r="AE138" s="76">
        <f t="shared" si="146"/>
        <v>17775.653333333332</v>
      </c>
      <c r="AF138" s="76">
        <f t="shared" si="147"/>
        <v>4443.913333333333</v>
      </c>
      <c r="AG138" s="76">
        <f t="shared" ref="AG138:AG168" si="184">(AE138+AF138)*10%</f>
        <v>2221.9566666666665</v>
      </c>
      <c r="AH138" s="76">
        <f t="shared" si="169"/>
        <v>0</v>
      </c>
      <c r="AI138" s="76">
        <f t="shared" si="148"/>
        <v>24441.523333333331</v>
      </c>
      <c r="AJ138" s="82"/>
      <c r="AK138" s="82"/>
      <c r="AL138" s="82"/>
      <c r="AM138" s="99"/>
      <c r="AN138" s="78">
        <f t="shared" si="170"/>
        <v>0</v>
      </c>
      <c r="AO138" s="99"/>
      <c r="AP138" s="78">
        <f t="shared" si="171"/>
        <v>0</v>
      </c>
      <c r="AQ138" s="78">
        <f t="shared" si="172"/>
        <v>0</v>
      </c>
      <c r="AR138" s="78">
        <f t="shared" si="173"/>
        <v>0</v>
      </c>
      <c r="AS138" s="99"/>
      <c r="AT138" s="78">
        <f t="shared" si="174"/>
        <v>0</v>
      </c>
      <c r="AU138" s="99"/>
      <c r="AV138" s="78">
        <f t="shared" si="175"/>
        <v>0</v>
      </c>
      <c r="AW138" s="77">
        <f t="shared" si="176"/>
        <v>0</v>
      </c>
      <c r="AX138" s="78">
        <f t="shared" si="177"/>
        <v>0</v>
      </c>
      <c r="AY138" s="77">
        <f t="shared" si="178"/>
        <v>0</v>
      </c>
      <c r="AZ138" s="78">
        <f t="shared" si="179"/>
        <v>0</v>
      </c>
      <c r="BA138" s="100" t="s">
        <v>194</v>
      </c>
      <c r="BB138" s="177"/>
      <c r="BC138" s="177">
        <v>1</v>
      </c>
      <c r="BD138" s="177"/>
      <c r="BE138" s="78">
        <f t="shared" si="180"/>
        <v>10618.199999999999</v>
      </c>
      <c r="BF138" s="43"/>
      <c r="BG138" s="43"/>
      <c r="BH138" s="43"/>
      <c r="BI138" s="76">
        <f t="shared" si="181"/>
        <v>0</v>
      </c>
      <c r="BJ138" s="76">
        <f t="shared" ref="BJ138:BJ143" si="185">V138+W138+X138</f>
        <v>4</v>
      </c>
      <c r="BK138" s="76">
        <f t="shared" si="182"/>
        <v>6665.87</v>
      </c>
      <c r="BL138" s="101"/>
      <c r="BM138" s="101">
        <f t="shared" si="183"/>
        <v>0</v>
      </c>
      <c r="BN138" s="76">
        <f t="shared" si="95"/>
        <v>4</v>
      </c>
      <c r="BO138" s="76">
        <f t="shared" ref="BO138:BO145" si="186">(AE138+AF138)*40%</f>
        <v>8887.8266666666659</v>
      </c>
      <c r="BP138" s="76"/>
      <c r="BQ138" s="101">
        <f t="shared" si="154"/>
        <v>0</v>
      </c>
      <c r="BR138" s="76">
        <f t="shared" si="155"/>
        <v>26171.896666666667</v>
      </c>
      <c r="BS138" s="76">
        <f t="shared" si="156"/>
        <v>19997.609999999997</v>
      </c>
      <c r="BT138" s="76">
        <f t="shared" si="157"/>
        <v>17284.07</v>
      </c>
      <c r="BU138" s="76">
        <f t="shared" si="158"/>
        <v>13331.739999999998</v>
      </c>
      <c r="BV138" s="76">
        <f t="shared" si="159"/>
        <v>50613.42</v>
      </c>
      <c r="BW138" s="173">
        <f t="shared" si="160"/>
        <v>607361.04</v>
      </c>
      <c r="BX138" s="3" t="s">
        <v>266</v>
      </c>
    </row>
    <row r="139" spans="1:77" s="2" customFormat="1" ht="14.25" customHeight="1" x14ac:dyDescent="0.3">
      <c r="A139" s="251">
        <v>116</v>
      </c>
      <c r="B139" s="48" t="s">
        <v>107</v>
      </c>
      <c r="C139" s="48" t="s">
        <v>284</v>
      </c>
      <c r="D139" s="43" t="s">
        <v>108</v>
      </c>
      <c r="E139" s="93" t="s">
        <v>109</v>
      </c>
      <c r="F139" s="86">
        <v>74</v>
      </c>
      <c r="G139" s="87">
        <v>43207</v>
      </c>
      <c r="H139" s="104" t="s">
        <v>272</v>
      </c>
      <c r="I139" s="86" t="s">
        <v>190</v>
      </c>
      <c r="J139" s="43" t="s">
        <v>58</v>
      </c>
      <c r="K139" s="43" t="s">
        <v>116</v>
      </c>
      <c r="L139" s="89">
        <v>36.04</v>
      </c>
      <c r="M139" s="43">
        <v>4.5199999999999996</v>
      </c>
      <c r="N139" s="75">
        <v>17697</v>
      </c>
      <c r="O139" s="76">
        <f t="shared" si="144"/>
        <v>79990.439999999988</v>
      </c>
      <c r="P139" s="43"/>
      <c r="Q139" s="43">
        <v>9</v>
      </c>
      <c r="R139" s="43"/>
      <c r="S139" s="43"/>
      <c r="T139" s="43">
        <v>6</v>
      </c>
      <c r="U139" s="43"/>
      <c r="V139" s="70">
        <f t="shared" si="162"/>
        <v>0</v>
      </c>
      <c r="W139" s="70">
        <f t="shared" si="161"/>
        <v>15</v>
      </c>
      <c r="X139" s="70">
        <f t="shared" si="163"/>
        <v>0</v>
      </c>
      <c r="Y139" s="76">
        <f t="shared" si="164"/>
        <v>0</v>
      </c>
      <c r="Z139" s="76">
        <f t="shared" si="145"/>
        <v>39995.219999999994</v>
      </c>
      <c r="AA139" s="76">
        <f t="shared" si="165"/>
        <v>0</v>
      </c>
      <c r="AB139" s="76">
        <f t="shared" si="166"/>
        <v>0</v>
      </c>
      <c r="AC139" s="76">
        <f t="shared" si="167"/>
        <v>26663.479999999996</v>
      </c>
      <c r="AD139" s="76">
        <f t="shared" si="168"/>
        <v>0</v>
      </c>
      <c r="AE139" s="76">
        <f t="shared" si="146"/>
        <v>66658.699999999983</v>
      </c>
      <c r="AF139" s="76">
        <f t="shared" si="147"/>
        <v>16664.674999999996</v>
      </c>
      <c r="AG139" s="76">
        <f t="shared" si="184"/>
        <v>8332.3374999999978</v>
      </c>
      <c r="AH139" s="76">
        <f t="shared" si="169"/>
        <v>1179.8</v>
      </c>
      <c r="AI139" s="76">
        <f t="shared" si="148"/>
        <v>92835.512499999983</v>
      </c>
      <c r="AJ139" s="82"/>
      <c r="AK139" s="82"/>
      <c r="AL139" s="82"/>
      <c r="AM139" s="99"/>
      <c r="AN139" s="78">
        <f t="shared" si="170"/>
        <v>0</v>
      </c>
      <c r="AO139" s="99"/>
      <c r="AP139" s="78">
        <f t="shared" si="171"/>
        <v>0</v>
      </c>
      <c r="AQ139" s="78">
        <f t="shared" si="172"/>
        <v>0</v>
      </c>
      <c r="AR139" s="78">
        <f t="shared" si="173"/>
        <v>0</v>
      </c>
      <c r="AS139" s="99"/>
      <c r="AT139" s="78">
        <f t="shared" si="174"/>
        <v>0</v>
      </c>
      <c r="AU139" s="99"/>
      <c r="AV139" s="78">
        <f t="shared" si="175"/>
        <v>0</v>
      </c>
      <c r="AW139" s="77">
        <f t="shared" si="176"/>
        <v>0</v>
      </c>
      <c r="AX139" s="78">
        <f t="shared" si="177"/>
        <v>0</v>
      </c>
      <c r="AY139" s="77">
        <f t="shared" si="178"/>
        <v>0</v>
      </c>
      <c r="AZ139" s="78">
        <f t="shared" si="179"/>
        <v>0</v>
      </c>
      <c r="BA139" s="100"/>
      <c r="BB139" s="177"/>
      <c r="BC139" s="177"/>
      <c r="BD139" s="177"/>
      <c r="BE139" s="78">
        <f t="shared" si="180"/>
        <v>0</v>
      </c>
      <c r="BF139" s="43"/>
      <c r="BG139" s="43"/>
      <c r="BH139" s="43"/>
      <c r="BI139" s="76">
        <f t="shared" si="181"/>
        <v>0</v>
      </c>
      <c r="BJ139" s="76">
        <f t="shared" si="185"/>
        <v>15</v>
      </c>
      <c r="BK139" s="76">
        <f t="shared" si="182"/>
        <v>24997.012500000001</v>
      </c>
      <c r="BL139" s="101"/>
      <c r="BM139" s="101">
        <f t="shared" si="183"/>
        <v>0</v>
      </c>
      <c r="BN139" s="76">
        <f t="shared" si="95"/>
        <v>15</v>
      </c>
      <c r="BO139" s="76">
        <f t="shared" si="186"/>
        <v>33329.349999999991</v>
      </c>
      <c r="BP139" s="76"/>
      <c r="BQ139" s="101">
        <f t="shared" si="154"/>
        <v>0</v>
      </c>
      <c r="BR139" s="76">
        <f t="shared" si="155"/>
        <v>58326.362499999988</v>
      </c>
      <c r="BS139" s="76">
        <f t="shared" si="156"/>
        <v>76170.83749999998</v>
      </c>
      <c r="BT139" s="76">
        <f t="shared" si="157"/>
        <v>24997.012500000001</v>
      </c>
      <c r="BU139" s="76">
        <f t="shared" si="158"/>
        <v>49994.024999999987</v>
      </c>
      <c r="BV139" s="76">
        <f t="shared" si="159"/>
        <v>151161.87499999997</v>
      </c>
      <c r="BW139" s="173">
        <f t="shared" si="160"/>
        <v>1813942.4999999995</v>
      </c>
      <c r="BX139" s="3" t="s">
        <v>266</v>
      </c>
    </row>
    <row r="140" spans="1:77" s="1" customFormat="1" ht="14.25" customHeight="1" x14ac:dyDescent="0.3">
      <c r="A140" s="250">
        <v>117</v>
      </c>
      <c r="B140" s="48" t="s">
        <v>107</v>
      </c>
      <c r="C140" s="48" t="s">
        <v>430</v>
      </c>
      <c r="D140" s="43" t="s">
        <v>108</v>
      </c>
      <c r="E140" s="93" t="s">
        <v>109</v>
      </c>
      <c r="F140" s="86">
        <v>74</v>
      </c>
      <c r="G140" s="87">
        <v>43207</v>
      </c>
      <c r="H140" s="104" t="s">
        <v>272</v>
      </c>
      <c r="I140" s="86" t="s">
        <v>190</v>
      </c>
      <c r="J140" s="43" t="s">
        <v>58</v>
      </c>
      <c r="K140" s="43" t="s">
        <v>116</v>
      </c>
      <c r="L140" s="89">
        <v>36.04</v>
      </c>
      <c r="M140" s="43">
        <v>4.5199999999999996</v>
      </c>
      <c r="N140" s="75">
        <v>17697</v>
      </c>
      <c r="O140" s="76">
        <f t="shared" si="144"/>
        <v>79990.439999999988</v>
      </c>
      <c r="P140" s="43"/>
      <c r="Q140" s="43"/>
      <c r="R140" s="43">
        <v>2</v>
      </c>
      <c r="S140" s="43"/>
      <c r="T140" s="43"/>
      <c r="U140" s="43"/>
      <c r="V140" s="70">
        <f t="shared" si="162"/>
        <v>0</v>
      </c>
      <c r="W140" s="70">
        <f t="shared" si="161"/>
        <v>0</v>
      </c>
      <c r="X140" s="70">
        <f t="shared" si="163"/>
        <v>2</v>
      </c>
      <c r="Y140" s="76">
        <f t="shared" si="164"/>
        <v>0</v>
      </c>
      <c r="Z140" s="76">
        <f t="shared" si="145"/>
        <v>0</v>
      </c>
      <c r="AA140" s="76">
        <f t="shared" si="165"/>
        <v>8887.8266666666659</v>
      </c>
      <c r="AB140" s="76">
        <f t="shared" si="166"/>
        <v>0</v>
      </c>
      <c r="AC140" s="76">
        <f t="shared" si="167"/>
        <v>0</v>
      </c>
      <c r="AD140" s="76">
        <f t="shared" si="168"/>
        <v>0</v>
      </c>
      <c r="AE140" s="76">
        <f t="shared" si="146"/>
        <v>8887.8266666666659</v>
      </c>
      <c r="AF140" s="76">
        <f t="shared" si="147"/>
        <v>2221.9566666666665</v>
      </c>
      <c r="AG140" s="76">
        <f t="shared" si="184"/>
        <v>1110.9783333333332</v>
      </c>
      <c r="AH140" s="76">
        <f t="shared" si="169"/>
        <v>0</v>
      </c>
      <c r="AI140" s="76">
        <f t="shared" si="148"/>
        <v>12220.761666666665</v>
      </c>
      <c r="AJ140" s="82"/>
      <c r="AK140" s="82"/>
      <c r="AL140" s="82"/>
      <c r="AM140" s="99"/>
      <c r="AN140" s="78">
        <f t="shared" si="170"/>
        <v>0</v>
      </c>
      <c r="AO140" s="99"/>
      <c r="AP140" s="78">
        <f t="shared" si="171"/>
        <v>0</v>
      </c>
      <c r="AQ140" s="78">
        <f t="shared" si="172"/>
        <v>0</v>
      </c>
      <c r="AR140" s="78">
        <f t="shared" si="173"/>
        <v>0</v>
      </c>
      <c r="AS140" s="99"/>
      <c r="AT140" s="78">
        <f t="shared" si="174"/>
        <v>0</v>
      </c>
      <c r="AU140" s="99"/>
      <c r="AV140" s="78">
        <f t="shared" si="175"/>
        <v>0</v>
      </c>
      <c r="AW140" s="77">
        <f t="shared" si="176"/>
        <v>0</v>
      </c>
      <c r="AX140" s="78">
        <f t="shared" si="177"/>
        <v>0</v>
      </c>
      <c r="AY140" s="77">
        <f t="shared" si="178"/>
        <v>0</v>
      </c>
      <c r="AZ140" s="78">
        <f t="shared" si="179"/>
        <v>0</v>
      </c>
      <c r="BA140" s="100"/>
      <c r="BB140" s="177"/>
      <c r="BC140" s="177"/>
      <c r="BD140" s="177"/>
      <c r="BE140" s="78">
        <f t="shared" si="180"/>
        <v>0</v>
      </c>
      <c r="BF140" s="43"/>
      <c r="BG140" s="43"/>
      <c r="BH140" s="43"/>
      <c r="BI140" s="76">
        <f t="shared" si="181"/>
        <v>0</v>
      </c>
      <c r="BJ140" s="76">
        <f t="shared" si="185"/>
        <v>2</v>
      </c>
      <c r="BK140" s="76">
        <f t="shared" si="182"/>
        <v>3332.9349999999999</v>
      </c>
      <c r="BL140" s="101"/>
      <c r="BM140" s="101">
        <f t="shared" si="183"/>
        <v>0</v>
      </c>
      <c r="BN140" s="76">
        <f t="shared" si="95"/>
        <v>2</v>
      </c>
      <c r="BO140" s="76">
        <f t="shared" si="186"/>
        <v>4443.913333333333</v>
      </c>
      <c r="BP140" s="76"/>
      <c r="BQ140" s="101">
        <f t="shared" si="154"/>
        <v>0</v>
      </c>
      <c r="BR140" s="76">
        <f t="shared" si="155"/>
        <v>7776.8483333333334</v>
      </c>
      <c r="BS140" s="76">
        <f t="shared" si="156"/>
        <v>9998.8049999999985</v>
      </c>
      <c r="BT140" s="76">
        <f t="shared" si="157"/>
        <v>3332.9349999999999</v>
      </c>
      <c r="BU140" s="76">
        <f t="shared" si="158"/>
        <v>6665.869999999999</v>
      </c>
      <c r="BV140" s="76">
        <f t="shared" si="159"/>
        <v>19997.61</v>
      </c>
      <c r="BW140" s="173">
        <f t="shared" si="160"/>
        <v>239971.32</v>
      </c>
      <c r="BX140" s="3" t="s">
        <v>266</v>
      </c>
    </row>
    <row r="141" spans="1:77" s="129" customFormat="1" ht="14.25" customHeight="1" x14ac:dyDescent="0.3">
      <c r="A141" s="251">
        <v>118</v>
      </c>
      <c r="B141" s="94" t="s">
        <v>107</v>
      </c>
      <c r="C141" s="94" t="s">
        <v>343</v>
      </c>
      <c r="D141" s="95" t="s">
        <v>108</v>
      </c>
      <c r="E141" s="96" t="s">
        <v>109</v>
      </c>
      <c r="F141" s="80">
        <v>272</v>
      </c>
      <c r="G141" s="81">
        <v>43458</v>
      </c>
      <c r="H141" s="209" t="s">
        <v>347</v>
      </c>
      <c r="I141" s="80" t="s">
        <v>190</v>
      </c>
      <c r="J141" s="43" t="s">
        <v>58</v>
      </c>
      <c r="K141" s="43" t="s">
        <v>116</v>
      </c>
      <c r="L141" s="89">
        <v>36.04</v>
      </c>
      <c r="M141" s="43">
        <v>4.5199999999999996</v>
      </c>
      <c r="N141" s="108">
        <v>17697</v>
      </c>
      <c r="O141" s="76">
        <f t="shared" si="144"/>
        <v>79990.439999999988</v>
      </c>
      <c r="P141" s="43"/>
      <c r="Q141" s="43">
        <v>0.5</v>
      </c>
      <c r="R141" s="43"/>
      <c r="S141" s="43"/>
      <c r="T141" s="43"/>
      <c r="U141" s="43"/>
      <c r="V141" s="70">
        <f t="shared" si="162"/>
        <v>0</v>
      </c>
      <c r="W141" s="70">
        <f t="shared" si="161"/>
        <v>0.5</v>
      </c>
      <c r="X141" s="70">
        <f t="shared" si="163"/>
        <v>0</v>
      </c>
      <c r="Y141" s="76">
        <f t="shared" si="164"/>
        <v>0</v>
      </c>
      <c r="Z141" s="76">
        <f t="shared" si="145"/>
        <v>2221.9566666666665</v>
      </c>
      <c r="AA141" s="76">
        <f t="shared" si="165"/>
        <v>0</v>
      </c>
      <c r="AB141" s="76">
        <f t="shared" si="166"/>
        <v>0</v>
      </c>
      <c r="AC141" s="76">
        <f t="shared" si="167"/>
        <v>0</v>
      </c>
      <c r="AD141" s="76">
        <f t="shared" si="168"/>
        <v>0</v>
      </c>
      <c r="AE141" s="76">
        <f t="shared" si="146"/>
        <v>2221.9566666666665</v>
      </c>
      <c r="AF141" s="76">
        <f t="shared" si="147"/>
        <v>555.48916666666662</v>
      </c>
      <c r="AG141" s="76">
        <f t="shared" si="184"/>
        <v>277.74458333333331</v>
      </c>
      <c r="AH141" s="76">
        <f t="shared" si="169"/>
        <v>0</v>
      </c>
      <c r="AI141" s="76">
        <f t="shared" si="148"/>
        <v>3055.1904166666664</v>
      </c>
      <c r="AJ141" s="100"/>
      <c r="AK141" s="100"/>
      <c r="AL141" s="100"/>
      <c r="AM141" s="100"/>
      <c r="AN141" s="78">
        <f t="shared" si="170"/>
        <v>0</v>
      </c>
      <c r="AO141" s="99"/>
      <c r="AP141" s="78">
        <f t="shared" si="171"/>
        <v>0</v>
      </c>
      <c r="AQ141" s="78">
        <f t="shared" si="172"/>
        <v>0</v>
      </c>
      <c r="AR141" s="78">
        <f t="shared" si="173"/>
        <v>0</v>
      </c>
      <c r="AS141" s="99"/>
      <c r="AT141" s="78">
        <f t="shared" si="174"/>
        <v>0</v>
      </c>
      <c r="AU141" s="99"/>
      <c r="AV141" s="78">
        <f t="shared" si="175"/>
        <v>0</v>
      </c>
      <c r="AW141" s="77">
        <f t="shared" si="176"/>
        <v>0</v>
      </c>
      <c r="AX141" s="78">
        <f t="shared" si="177"/>
        <v>0</v>
      </c>
      <c r="AY141" s="77">
        <f t="shared" si="178"/>
        <v>0</v>
      </c>
      <c r="AZ141" s="78">
        <f t="shared" si="179"/>
        <v>0</v>
      </c>
      <c r="BA141" s="100"/>
      <c r="BB141" s="177"/>
      <c r="BC141" s="177"/>
      <c r="BD141" s="177"/>
      <c r="BE141" s="78">
        <f t="shared" si="180"/>
        <v>0</v>
      </c>
      <c r="BF141" s="43"/>
      <c r="BG141" s="43"/>
      <c r="BH141" s="43"/>
      <c r="BI141" s="76">
        <f t="shared" si="181"/>
        <v>0</v>
      </c>
      <c r="BJ141" s="101">
        <f t="shared" si="185"/>
        <v>0.5</v>
      </c>
      <c r="BK141" s="101">
        <f t="shared" si="182"/>
        <v>833.23374999999999</v>
      </c>
      <c r="BL141" s="101"/>
      <c r="BM141" s="101">
        <f t="shared" si="183"/>
        <v>0</v>
      </c>
      <c r="BN141" s="76">
        <f t="shared" si="95"/>
        <v>0.5</v>
      </c>
      <c r="BO141" s="76">
        <f t="shared" si="186"/>
        <v>1110.9783333333332</v>
      </c>
      <c r="BP141" s="175">
        <v>0.5</v>
      </c>
      <c r="BQ141" s="101">
        <f t="shared" si="154"/>
        <v>196.63888888888889</v>
      </c>
      <c r="BR141" s="76">
        <f t="shared" si="155"/>
        <v>2140.850972222222</v>
      </c>
      <c r="BS141" s="76">
        <f t="shared" si="156"/>
        <v>2696.3401388888883</v>
      </c>
      <c r="BT141" s="76">
        <f t="shared" si="157"/>
        <v>833.23374999999999</v>
      </c>
      <c r="BU141" s="76">
        <f t="shared" si="158"/>
        <v>1666.4674999999997</v>
      </c>
      <c r="BV141" s="76">
        <f t="shared" si="159"/>
        <v>5196.0413888888888</v>
      </c>
      <c r="BW141" s="173">
        <f t="shared" si="160"/>
        <v>62352.496666666666</v>
      </c>
      <c r="BX141" s="3" t="s">
        <v>266</v>
      </c>
    </row>
    <row r="142" spans="1:77" s="2" customFormat="1" ht="14.25" customHeight="1" x14ac:dyDescent="0.3">
      <c r="A142" s="250">
        <v>119</v>
      </c>
      <c r="B142" s="94" t="s">
        <v>107</v>
      </c>
      <c r="C142" s="94" t="s">
        <v>473</v>
      </c>
      <c r="D142" s="95" t="s">
        <v>108</v>
      </c>
      <c r="E142" s="96" t="s">
        <v>109</v>
      </c>
      <c r="F142" s="86">
        <v>272</v>
      </c>
      <c r="G142" s="87">
        <v>43458</v>
      </c>
      <c r="H142" s="149" t="s">
        <v>347</v>
      </c>
      <c r="I142" s="86" t="s">
        <v>190</v>
      </c>
      <c r="J142" s="43" t="s">
        <v>58</v>
      </c>
      <c r="K142" s="43" t="s">
        <v>116</v>
      </c>
      <c r="L142" s="89">
        <v>36.04</v>
      </c>
      <c r="M142" s="43">
        <v>4.5199999999999996</v>
      </c>
      <c r="N142" s="108">
        <v>17697</v>
      </c>
      <c r="O142" s="76">
        <f t="shared" si="144"/>
        <v>79990.439999999988</v>
      </c>
      <c r="P142" s="43"/>
      <c r="Q142" s="43">
        <v>1</v>
      </c>
      <c r="R142" s="43"/>
      <c r="S142" s="43"/>
      <c r="T142" s="43"/>
      <c r="U142" s="43"/>
      <c r="V142" s="70">
        <f t="shared" si="162"/>
        <v>0</v>
      </c>
      <c r="W142" s="70">
        <f t="shared" si="161"/>
        <v>1</v>
      </c>
      <c r="X142" s="70">
        <f t="shared" si="163"/>
        <v>0</v>
      </c>
      <c r="Y142" s="76">
        <f t="shared" si="164"/>
        <v>0</v>
      </c>
      <c r="Z142" s="76">
        <f t="shared" si="145"/>
        <v>4443.913333333333</v>
      </c>
      <c r="AA142" s="76">
        <f t="shared" si="165"/>
        <v>0</v>
      </c>
      <c r="AB142" s="76">
        <f t="shared" si="166"/>
        <v>0</v>
      </c>
      <c r="AC142" s="76">
        <f t="shared" si="167"/>
        <v>0</v>
      </c>
      <c r="AD142" s="76">
        <f t="shared" si="168"/>
        <v>0</v>
      </c>
      <c r="AE142" s="76">
        <f t="shared" si="146"/>
        <v>4443.913333333333</v>
      </c>
      <c r="AF142" s="76">
        <f t="shared" si="147"/>
        <v>1110.9783333333332</v>
      </c>
      <c r="AG142" s="76">
        <f t="shared" si="184"/>
        <v>555.48916666666662</v>
      </c>
      <c r="AH142" s="76">
        <f t="shared" si="169"/>
        <v>0</v>
      </c>
      <c r="AI142" s="76">
        <f t="shared" si="148"/>
        <v>6110.3808333333327</v>
      </c>
      <c r="AJ142" s="100"/>
      <c r="AK142" s="100"/>
      <c r="AL142" s="100"/>
      <c r="AM142" s="100"/>
      <c r="AN142" s="78">
        <f t="shared" si="170"/>
        <v>0</v>
      </c>
      <c r="AO142" s="99"/>
      <c r="AP142" s="78">
        <f t="shared" si="171"/>
        <v>0</v>
      </c>
      <c r="AQ142" s="78">
        <f t="shared" si="172"/>
        <v>0</v>
      </c>
      <c r="AR142" s="78">
        <f t="shared" si="173"/>
        <v>0</v>
      </c>
      <c r="AS142" s="99"/>
      <c r="AT142" s="78">
        <f t="shared" si="174"/>
        <v>0</v>
      </c>
      <c r="AU142" s="99"/>
      <c r="AV142" s="78">
        <f t="shared" si="175"/>
        <v>0</v>
      </c>
      <c r="AW142" s="77">
        <f t="shared" si="176"/>
        <v>0</v>
      </c>
      <c r="AX142" s="78">
        <f t="shared" si="177"/>
        <v>0</v>
      </c>
      <c r="AY142" s="77">
        <f t="shared" si="178"/>
        <v>0</v>
      </c>
      <c r="AZ142" s="78">
        <f t="shared" si="179"/>
        <v>0</v>
      </c>
      <c r="BA142" s="100"/>
      <c r="BB142" s="177"/>
      <c r="BC142" s="177"/>
      <c r="BD142" s="177"/>
      <c r="BE142" s="78">
        <f t="shared" si="180"/>
        <v>0</v>
      </c>
      <c r="BF142" s="43"/>
      <c r="BG142" s="43"/>
      <c r="BH142" s="43"/>
      <c r="BI142" s="76">
        <f t="shared" si="181"/>
        <v>0</v>
      </c>
      <c r="BJ142" s="101">
        <f t="shared" si="185"/>
        <v>1</v>
      </c>
      <c r="BK142" s="101">
        <f t="shared" si="182"/>
        <v>1666.4675</v>
      </c>
      <c r="BL142" s="101"/>
      <c r="BM142" s="101">
        <f t="shared" si="183"/>
        <v>0</v>
      </c>
      <c r="BN142" s="76">
        <f t="shared" si="95"/>
        <v>1</v>
      </c>
      <c r="BO142" s="76">
        <f t="shared" si="186"/>
        <v>2221.9566666666665</v>
      </c>
      <c r="BP142" s="175">
        <v>0.5</v>
      </c>
      <c r="BQ142" s="101">
        <f t="shared" si="154"/>
        <v>196.63888888888889</v>
      </c>
      <c r="BR142" s="76">
        <f t="shared" si="155"/>
        <v>4085.0630555555554</v>
      </c>
      <c r="BS142" s="76">
        <f t="shared" si="156"/>
        <v>5196.0413888888879</v>
      </c>
      <c r="BT142" s="76">
        <f t="shared" si="157"/>
        <v>1666.4675</v>
      </c>
      <c r="BU142" s="76">
        <f t="shared" si="158"/>
        <v>3332.9349999999995</v>
      </c>
      <c r="BV142" s="76">
        <f t="shared" si="159"/>
        <v>10195.443888888887</v>
      </c>
      <c r="BW142" s="173">
        <f t="shared" si="160"/>
        <v>122345.32666666665</v>
      </c>
      <c r="BX142" s="3" t="s">
        <v>266</v>
      </c>
    </row>
    <row r="143" spans="1:77" s="2" customFormat="1" ht="14.25" customHeight="1" x14ac:dyDescent="0.3">
      <c r="A143" s="251">
        <v>120</v>
      </c>
      <c r="B143" s="48" t="s">
        <v>107</v>
      </c>
      <c r="C143" s="48" t="s">
        <v>474</v>
      </c>
      <c r="D143" s="43" t="s">
        <v>108</v>
      </c>
      <c r="E143" s="93" t="s">
        <v>109</v>
      </c>
      <c r="F143" s="86">
        <v>272</v>
      </c>
      <c r="G143" s="87">
        <v>43458</v>
      </c>
      <c r="H143" s="149" t="s">
        <v>347</v>
      </c>
      <c r="I143" s="86" t="s">
        <v>190</v>
      </c>
      <c r="J143" s="43" t="s">
        <v>58</v>
      </c>
      <c r="K143" s="43" t="s">
        <v>116</v>
      </c>
      <c r="L143" s="89">
        <v>36.04</v>
      </c>
      <c r="M143" s="43">
        <v>4.5199999999999996</v>
      </c>
      <c r="N143" s="108">
        <v>17697</v>
      </c>
      <c r="O143" s="76">
        <f t="shared" si="144"/>
        <v>79990.439999999988</v>
      </c>
      <c r="P143" s="43"/>
      <c r="Q143" s="43">
        <v>1</v>
      </c>
      <c r="R143" s="43"/>
      <c r="S143" s="43"/>
      <c r="T143" s="43"/>
      <c r="U143" s="43"/>
      <c r="V143" s="70">
        <f t="shared" si="162"/>
        <v>0</v>
      </c>
      <c r="W143" s="70">
        <f t="shared" si="161"/>
        <v>1</v>
      </c>
      <c r="X143" s="70">
        <f t="shared" si="163"/>
        <v>0</v>
      </c>
      <c r="Y143" s="76">
        <f t="shared" si="164"/>
        <v>0</v>
      </c>
      <c r="Z143" s="76">
        <f t="shared" si="145"/>
        <v>4443.913333333333</v>
      </c>
      <c r="AA143" s="76">
        <f t="shared" si="165"/>
        <v>0</v>
      </c>
      <c r="AB143" s="76">
        <f t="shared" si="166"/>
        <v>0</v>
      </c>
      <c r="AC143" s="76">
        <f t="shared" si="167"/>
        <v>0</v>
      </c>
      <c r="AD143" s="76">
        <f t="shared" si="168"/>
        <v>0</v>
      </c>
      <c r="AE143" s="76">
        <f t="shared" si="146"/>
        <v>4443.913333333333</v>
      </c>
      <c r="AF143" s="76">
        <f t="shared" si="147"/>
        <v>1110.9783333333332</v>
      </c>
      <c r="AG143" s="76">
        <f t="shared" si="184"/>
        <v>555.48916666666662</v>
      </c>
      <c r="AH143" s="76">
        <f t="shared" si="169"/>
        <v>0</v>
      </c>
      <c r="AI143" s="76">
        <f t="shared" si="148"/>
        <v>6110.3808333333327</v>
      </c>
      <c r="AJ143" s="100"/>
      <c r="AK143" s="100"/>
      <c r="AL143" s="100"/>
      <c r="AM143" s="100"/>
      <c r="AN143" s="78">
        <f t="shared" si="170"/>
        <v>0</v>
      </c>
      <c r="AO143" s="99"/>
      <c r="AP143" s="78">
        <f t="shared" si="171"/>
        <v>0</v>
      </c>
      <c r="AQ143" s="78">
        <f t="shared" si="172"/>
        <v>0</v>
      </c>
      <c r="AR143" s="78">
        <f t="shared" si="173"/>
        <v>0</v>
      </c>
      <c r="AS143" s="99"/>
      <c r="AT143" s="78">
        <f t="shared" si="174"/>
        <v>0</v>
      </c>
      <c r="AU143" s="99"/>
      <c r="AV143" s="78">
        <f t="shared" si="175"/>
        <v>0</v>
      </c>
      <c r="AW143" s="77">
        <f t="shared" si="176"/>
        <v>0</v>
      </c>
      <c r="AX143" s="78">
        <f t="shared" si="177"/>
        <v>0</v>
      </c>
      <c r="AY143" s="77">
        <f t="shared" si="178"/>
        <v>0</v>
      </c>
      <c r="AZ143" s="78">
        <f t="shared" si="179"/>
        <v>0</v>
      </c>
      <c r="BA143" s="100"/>
      <c r="BB143" s="177"/>
      <c r="BC143" s="177"/>
      <c r="BD143" s="177"/>
      <c r="BE143" s="78">
        <f t="shared" si="180"/>
        <v>0</v>
      </c>
      <c r="BF143" s="43"/>
      <c r="BG143" s="43"/>
      <c r="BH143" s="43"/>
      <c r="BI143" s="76">
        <f t="shared" si="181"/>
        <v>0</v>
      </c>
      <c r="BJ143" s="101">
        <f t="shared" si="185"/>
        <v>1</v>
      </c>
      <c r="BK143" s="101">
        <f t="shared" si="182"/>
        <v>1666.4675</v>
      </c>
      <c r="BL143" s="101"/>
      <c r="BM143" s="101">
        <f t="shared" si="183"/>
        <v>0</v>
      </c>
      <c r="BN143" s="76">
        <f t="shared" si="95"/>
        <v>1</v>
      </c>
      <c r="BO143" s="76">
        <f t="shared" si="186"/>
        <v>2221.9566666666665</v>
      </c>
      <c r="BP143" s="175">
        <v>0.5</v>
      </c>
      <c r="BQ143" s="101">
        <f t="shared" si="154"/>
        <v>196.63888888888889</v>
      </c>
      <c r="BR143" s="76">
        <f t="shared" si="155"/>
        <v>4085.0630555555554</v>
      </c>
      <c r="BS143" s="76">
        <f t="shared" si="156"/>
        <v>5196.0413888888879</v>
      </c>
      <c r="BT143" s="76">
        <f t="shared" si="157"/>
        <v>1666.4675</v>
      </c>
      <c r="BU143" s="76">
        <f t="shared" si="158"/>
        <v>3332.9349999999995</v>
      </c>
      <c r="BV143" s="76">
        <f t="shared" si="159"/>
        <v>10195.443888888887</v>
      </c>
      <c r="BW143" s="173">
        <f t="shared" si="160"/>
        <v>122345.32666666665</v>
      </c>
      <c r="BX143" s="3" t="s">
        <v>266</v>
      </c>
    </row>
    <row r="144" spans="1:77" s="3" customFormat="1" ht="14.25" customHeight="1" x14ac:dyDescent="0.3">
      <c r="A144" s="250">
        <v>121</v>
      </c>
      <c r="B144" s="48" t="s">
        <v>107</v>
      </c>
      <c r="C144" s="48" t="s">
        <v>412</v>
      </c>
      <c r="D144" s="43" t="s">
        <v>108</v>
      </c>
      <c r="E144" s="93" t="s">
        <v>109</v>
      </c>
      <c r="F144" s="86">
        <v>74</v>
      </c>
      <c r="G144" s="87">
        <v>43207</v>
      </c>
      <c r="H144" s="104" t="s">
        <v>272</v>
      </c>
      <c r="I144" s="86" t="s">
        <v>190</v>
      </c>
      <c r="J144" s="43" t="s">
        <v>58</v>
      </c>
      <c r="K144" s="43" t="s">
        <v>116</v>
      </c>
      <c r="L144" s="89">
        <v>37</v>
      </c>
      <c r="M144" s="43">
        <v>4.5199999999999996</v>
      </c>
      <c r="N144" s="75">
        <v>17697</v>
      </c>
      <c r="O144" s="76">
        <f t="shared" si="144"/>
        <v>79990.439999999988</v>
      </c>
      <c r="P144" s="43"/>
      <c r="Q144" s="43"/>
      <c r="R144" s="43"/>
      <c r="S144" s="43"/>
      <c r="T144" s="43">
        <v>1</v>
      </c>
      <c r="U144" s="43"/>
      <c r="V144" s="70">
        <f t="shared" si="162"/>
        <v>0</v>
      </c>
      <c r="W144" s="70">
        <f t="shared" si="161"/>
        <v>1</v>
      </c>
      <c r="X144" s="70">
        <f t="shared" si="163"/>
        <v>0</v>
      </c>
      <c r="Y144" s="76">
        <f t="shared" si="164"/>
        <v>0</v>
      </c>
      <c r="Z144" s="76">
        <f t="shared" si="145"/>
        <v>0</v>
      </c>
      <c r="AA144" s="76">
        <f t="shared" si="165"/>
        <v>0</v>
      </c>
      <c r="AB144" s="76">
        <f t="shared" si="166"/>
        <v>0</v>
      </c>
      <c r="AC144" s="76">
        <f t="shared" si="167"/>
        <v>4443.913333333333</v>
      </c>
      <c r="AD144" s="76">
        <f t="shared" si="168"/>
        <v>0</v>
      </c>
      <c r="AE144" s="76">
        <f t="shared" si="146"/>
        <v>4443.913333333333</v>
      </c>
      <c r="AF144" s="76">
        <f t="shared" si="147"/>
        <v>1110.9783333333332</v>
      </c>
      <c r="AG144" s="101">
        <f t="shared" si="184"/>
        <v>555.48916666666662</v>
      </c>
      <c r="AH144" s="76">
        <f t="shared" si="169"/>
        <v>196.63333333333333</v>
      </c>
      <c r="AI144" s="76">
        <f t="shared" si="148"/>
        <v>6307.0141666666659</v>
      </c>
      <c r="AJ144" s="82"/>
      <c r="AK144" s="82"/>
      <c r="AL144" s="82"/>
      <c r="AM144" s="99"/>
      <c r="AN144" s="78">
        <f t="shared" si="170"/>
        <v>0</v>
      </c>
      <c r="AO144" s="99"/>
      <c r="AP144" s="78">
        <f t="shared" si="171"/>
        <v>0</v>
      </c>
      <c r="AQ144" s="78">
        <f t="shared" si="172"/>
        <v>0</v>
      </c>
      <c r="AR144" s="78">
        <f t="shared" si="173"/>
        <v>0</v>
      </c>
      <c r="AS144" s="99"/>
      <c r="AT144" s="78">
        <f t="shared" si="174"/>
        <v>0</v>
      </c>
      <c r="AU144" s="99"/>
      <c r="AV144" s="78">
        <f t="shared" si="175"/>
        <v>0</v>
      </c>
      <c r="AW144" s="77">
        <f t="shared" si="176"/>
        <v>0</v>
      </c>
      <c r="AX144" s="78">
        <f t="shared" si="177"/>
        <v>0</v>
      </c>
      <c r="AY144" s="77">
        <f t="shared" si="178"/>
        <v>0</v>
      </c>
      <c r="AZ144" s="78">
        <f t="shared" si="179"/>
        <v>0</v>
      </c>
      <c r="BA144" s="100"/>
      <c r="BB144" s="177"/>
      <c r="BC144" s="177"/>
      <c r="BD144" s="177"/>
      <c r="BE144" s="78">
        <f t="shared" si="180"/>
        <v>0</v>
      </c>
      <c r="BF144" s="43"/>
      <c r="BG144" s="43"/>
      <c r="BH144" s="43"/>
      <c r="BI144" s="76">
        <f t="shared" si="181"/>
        <v>0</v>
      </c>
      <c r="BJ144" s="76"/>
      <c r="BK144" s="76">
        <f t="shared" si="182"/>
        <v>0</v>
      </c>
      <c r="BL144" s="101"/>
      <c r="BM144" s="101">
        <f t="shared" si="183"/>
        <v>0</v>
      </c>
      <c r="BN144" s="76">
        <f t="shared" si="95"/>
        <v>1</v>
      </c>
      <c r="BO144" s="76">
        <f t="shared" si="186"/>
        <v>2221.9566666666665</v>
      </c>
      <c r="BP144" s="76"/>
      <c r="BQ144" s="101">
        <f t="shared" si="154"/>
        <v>0</v>
      </c>
      <c r="BR144" s="76">
        <f t="shared" si="155"/>
        <v>2221.9566666666665</v>
      </c>
      <c r="BS144" s="76">
        <f t="shared" si="156"/>
        <v>5196.0358333333324</v>
      </c>
      <c r="BT144" s="76">
        <f t="shared" si="157"/>
        <v>0</v>
      </c>
      <c r="BU144" s="76">
        <f t="shared" si="158"/>
        <v>3332.9349999999995</v>
      </c>
      <c r="BV144" s="76">
        <f t="shared" si="159"/>
        <v>8528.9708333333328</v>
      </c>
      <c r="BW144" s="173">
        <f t="shared" si="160"/>
        <v>102347.65</v>
      </c>
      <c r="BX144" s="3" t="s">
        <v>266</v>
      </c>
    </row>
    <row r="145" spans="1:77" s="11" customFormat="1" ht="14.25" customHeight="1" x14ac:dyDescent="0.3">
      <c r="A145" s="251">
        <v>122</v>
      </c>
      <c r="B145" s="69" t="s">
        <v>493</v>
      </c>
      <c r="C145" s="69" t="s">
        <v>437</v>
      </c>
      <c r="D145" s="70" t="s">
        <v>86</v>
      </c>
      <c r="E145" s="93"/>
      <c r="F145" s="86"/>
      <c r="G145" s="87"/>
      <c r="H145" s="87"/>
      <c r="I145" s="86"/>
      <c r="J145" s="70" t="s">
        <v>453</v>
      </c>
      <c r="K145" s="70" t="s">
        <v>454</v>
      </c>
      <c r="L145" s="74">
        <v>36.04</v>
      </c>
      <c r="M145" s="70">
        <v>4.5199999999999996</v>
      </c>
      <c r="N145" s="75">
        <v>17697</v>
      </c>
      <c r="O145" s="76">
        <f t="shared" si="144"/>
        <v>79990.439999999988</v>
      </c>
      <c r="P145" s="70"/>
      <c r="Q145" s="70"/>
      <c r="R145" s="70"/>
      <c r="S145" s="70"/>
      <c r="T145" s="70">
        <v>1</v>
      </c>
      <c r="U145" s="70"/>
      <c r="V145" s="70">
        <f t="shared" si="162"/>
        <v>0</v>
      </c>
      <c r="W145" s="70">
        <f t="shared" si="161"/>
        <v>1</v>
      </c>
      <c r="X145" s="70">
        <f t="shared" si="163"/>
        <v>0</v>
      </c>
      <c r="Y145" s="76">
        <f t="shared" si="164"/>
        <v>0</v>
      </c>
      <c r="Z145" s="76">
        <f t="shared" si="145"/>
        <v>0</v>
      </c>
      <c r="AA145" s="76">
        <f t="shared" si="165"/>
        <v>0</v>
      </c>
      <c r="AB145" s="76">
        <f t="shared" si="166"/>
        <v>0</v>
      </c>
      <c r="AC145" s="76">
        <f t="shared" si="167"/>
        <v>4443.913333333333</v>
      </c>
      <c r="AD145" s="76">
        <f t="shared" si="168"/>
        <v>0</v>
      </c>
      <c r="AE145" s="76">
        <f t="shared" si="146"/>
        <v>4443.913333333333</v>
      </c>
      <c r="AF145" s="76">
        <f t="shared" si="147"/>
        <v>1110.9783333333332</v>
      </c>
      <c r="AG145" s="76">
        <f t="shared" si="184"/>
        <v>555.48916666666662</v>
      </c>
      <c r="AH145" s="76">
        <f t="shared" si="169"/>
        <v>196.63333333333333</v>
      </c>
      <c r="AI145" s="76">
        <f t="shared" si="148"/>
        <v>6307.0141666666659</v>
      </c>
      <c r="AJ145" s="84"/>
      <c r="AK145" s="84"/>
      <c r="AL145" s="84"/>
      <c r="AM145" s="83"/>
      <c r="AN145" s="78">
        <f t="shared" si="170"/>
        <v>0</v>
      </c>
      <c r="AO145" s="83"/>
      <c r="AP145" s="78">
        <f t="shared" si="171"/>
        <v>0</v>
      </c>
      <c r="AQ145" s="78">
        <f t="shared" si="172"/>
        <v>0</v>
      </c>
      <c r="AR145" s="78">
        <f t="shared" si="173"/>
        <v>0</v>
      </c>
      <c r="AS145" s="83"/>
      <c r="AT145" s="78">
        <f t="shared" si="174"/>
        <v>0</v>
      </c>
      <c r="AU145" s="78"/>
      <c r="AV145" s="78">
        <f t="shared" si="175"/>
        <v>0</v>
      </c>
      <c r="AW145" s="77">
        <f t="shared" si="176"/>
        <v>0</v>
      </c>
      <c r="AX145" s="78">
        <f t="shared" si="177"/>
        <v>0</v>
      </c>
      <c r="AY145" s="77">
        <f t="shared" si="178"/>
        <v>0</v>
      </c>
      <c r="AZ145" s="78">
        <f t="shared" si="179"/>
        <v>0</v>
      </c>
      <c r="BA145" s="84"/>
      <c r="BB145" s="84"/>
      <c r="BC145" s="84"/>
      <c r="BD145" s="84"/>
      <c r="BE145" s="78">
        <f t="shared" si="180"/>
        <v>0</v>
      </c>
      <c r="BF145" s="70"/>
      <c r="BG145" s="70"/>
      <c r="BH145" s="70"/>
      <c r="BI145" s="76">
        <f t="shared" si="181"/>
        <v>0</v>
      </c>
      <c r="BJ145" s="76"/>
      <c r="BK145" s="76"/>
      <c r="BL145" s="76"/>
      <c r="BM145" s="76"/>
      <c r="BN145" s="76">
        <f t="shared" si="95"/>
        <v>1</v>
      </c>
      <c r="BO145" s="76">
        <f t="shared" si="186"/>
        <v>2221.9566666666665</v>
      </c>
      <c r="BP145" s="76"/>
      <c r="BQ145" s="101">
        <f t="shared" si="154"/>
        <v>0</v>
      </c>
      <c r="BR145" s="76">
        <f t="shared" si="155"/>
        <v>2221.9566666666665</v>
      </c>
      <c r="BS145" s="76">
        <f t="shared" si="156"/>
        <v>5196.0358333333324</v>
      </c>
      <c r="BT145" s="76">
        <f t="shared" si="157"/>
        <v>0</v>
      </c>
      <c r="BU145" s="76">
        <f t="shared" si="158"/>
        <v>3332.9349999999995</v>
      </c>
      <c r="BV145" s="76">
        <f t="shared" si="159"/>
        <v>8528.9708333333328</v>
      </c>
      <c r="BW145" s="173">
        <f t="shared" si="160"/>
        <v>102347.65</v>
      </c>
      <c r="BX145" s="3" t="s">
        <v>266</v>
      </c>
      <c r="BY145" s="12"/>
    </row>
    <row r="146" spans="1:77" s="2" customFormat="1" ht="14.25" customHeight="1" x14ac:dyDescent="0.3">
      <c r="A146" s="250">
        <v>123</v>
      </c>
      <c r="B146" s="108" t="s">
        <v>79</v>
      </c>
      <c r="C146" s="48" t="s">
        <v>80</v>
      </c>
      <c r="D146" s="43" t="s">
        <v>61</v>
      </c>
      <c r="E146" s="93" t="s">
        <v>81</v>
      </c>
      <c r="F146" s="147">
        <v>68</v>
      </c>
      <c r="G146" s="88">
        <v>42971</v>
      </c>
      <c r="H146" s="88">
        <v>44797</v>
      </c>
      <c r="I146" s="147" t="s">
        <v>186</v>
      </c>
      <c r="J146" s="43" t="s">
        <v>71</v>
      </c>
      <c r="K146" s="43" t="s">
        <v>72</v>
      </c>
      <c r="L146" s="89">
        <v>29.1</v>
      </c>
      <c r="M146" s="43">
        <v>5.2</v>
      </c>
      <c r="N146" s="75">
        <v>17697</v>
      </c>
      <c r="O146" s="76">
        <f t="shared" si="144"/>
        <v>92024.400000000009</v>
      </c>
      <c r="P146" s="43"/>
      <c r="Q146" s="43">
        <v>10</v>
      </c>
      <c r="R146" s="43">
        <v>14</v>
      </c>
      <c r="S146" s="43"/>
      <c r="T146" s="43"/>
      <c r="U146" s="43"/>
      <c r="V146" s="70">
        <f t="shared" si="162"/>
        <v>0</v>
      </c>
      <c r="W146" s="70">
        <f t="shared" si="161"/>
        <v>10</v>
      </c>
      <c r="X146" s="70">
        <f t="shared" si="163"/>
        <v>14</v>
      </c>
      <c r="Y146" s="76">
        <f t="shared" si="164"/>
        <v>0</v>
      </c>
      <c r="Z146" s="76">
        <f t="shared" si="145"/>
        <v>51124.666666666672</v>
      </c>
      <c r="AA146" s="76">
        <f t="shared" si="165"/>
        <v>71574.53333333334</v>
      </c>
      <c r="AB146" s="76">
        <f t="shared" si="166"/>
        <v>0</v>
      </c>
      <c r="AC146" s="76">
        <f t="shared" si="167"/>
        <v>0</v>
      </c>
      <c r="AD146" s="76">
        <f t="shared" si="168"/>
        <v>0</v>
      </c>
      <c r="AE146" s="76">
        <f t="shared" si="146"/>
        <v>122699.20000000001</v>
      </c>
      <c r="AF146" s="76">
        <f t="shared" si="147"/>
        <v>30674.800000000003</v>
      </c>
      <c r="AG146" s="76">
        <f t="shared" si="184"/>
        <v>15337.400000000001</v>
      </c>
      <c r="AH146" s="76">
        <f t="shared" si="169"/>
        <v>0</v>
      </c>
      <c r="AI146" s="76">
        <f t="shared" si="148"/>
        <v>168711.40000000002</v>
      </c>
      <c r="AJ146" s="82"/>
      <c r="AK146" s="82"/>
      <c r="AL146" s="82"/>
      <c r="AM146" s="99"/>
      <c r="AN146" s="78">
        <f t="shared" si="170"/>
        <v>0</v>
      </c>
      <c r="AO146" s="99"/>
      <c r="AP146" s="78">
        <f t="shared" si="171"/>
        <v>0</v>
      </c>
      <c r="AQ146" s="78">
        <f t="shared" si="172"/>
        <v>0</v>
      </c>
      <c r="AR146" s="78">
        <f t="shared" si="173"/>
        <v>0</v>
      </c>
      <c r="AS146" s="99"/>
      <c r="AT146" s="78">
        <f t="shared" si="174"/>
        <v>0</v>
      </c>
      <c r="AU146" s="99">
        <v>19</v>
      </c>
      <c r="AV146" s="78">
        <f t="shared" si="175"/>
        <v>7472.0666666666657</v>
      </c>
      <c r="AW146" s="77">
        <f t="shared" si="176"/>
        <v>19</v>
      </c>
      <c r="AX146" s="78">
        <f t="shared" si="177"/>
        <v>7472.0666666666657</v>
      </c>
      <c r="AY146" s="77">
        <f t="shared" si="178"/>
        <v>19</v>
      </c>
      <c r="AZ146" s="78">
        <f t="shared" si="179"/>
        <v>7472.0666666666657</v>
      </c>
      <c r="BA146" s="100" t="s">
        <v>466</v>
      </c>
      <c r="BB146" s="100"/>
      <c r="BC146" s="100"/>
      <c r="BD146" s="100">
        <v>1</v>
      </c>
      <c r="BE146" s="78">
        <f t="shared" si="180"/>
        <v>10618.199999999999</v>
      </c>
      <c r="BF146" s="43"/>
      <c r="BG146" s="43"/>
      <c r="BH146" s="43"/>
      <c r="BI146" s="76">
        <f t="shared" si="181"/>
        <v>0</v>
      </c>
      <c r="BJ146" s="76">
        <f>V146+W146+X146</f>
        <v>24</v>
      </c>
      <c r="BK146" s="76">
        <f>(O146/18*BJ146)*1.25*30%</f>
        <v>46012.2</v>
      </c>
      <c r="BL146" s="101"/>
      <c r="BM146" s="101">
        <f t="shared" ref="BM146:BM155" si="187">(O146/18*BL146)*30%</f>
        <v>0</v>
      </c>
      <c r="BN146" s="76"/>
      <c r="BO146" s="76"/>
      <c r="BP146" s="101"/>
      <c r="BQ146" s="101">
        <f t="shared" si="154"/>
        <v>0</v>
      </c>
      <c r="BR146" s="76">
        <f t="shared" si="155"/>
        <v>64102.46666666666</v>
      </c>
      <c r="BS146" s="76">
        <f t="shared" si="156"/>
        <v>138036.6</v>
      </c>
      <c r="BT146" s="76">
        <f t="shared" si="157"/>
        <v>64102.46666666666</v>
      </c>
      <c r="BU146" s="76">
        <f t="shared" si="158"/>
        <v>30674.800000000003</v>
      </c>
      <c r="BV146" s="76">
        <f t="shared" si="159"/>
        <v>232813.8666666667</v>
      </c>
      <c r="BW146" s="173">
        <f t="shared" si="160"/>
        <v>2793766.4000000004</v>
      </c>
    </row>
    <row r="147" spans="1:77" s="2" customFormat="1" ht="14.25" customHeight="1" x14ac:dyDescent="0.3">
      <c r="A147" s="251">
        <v>124</v>
      </c>
      <c r="B147" s="108" t="s">
        <v>79</v>
      </c>
      <c r="C147" s="48" t="s">
        <v>319</v>
      </c>
      <c r="D147" s="43" t="s">
        <v>61</v>
      </c>
      <c r="E147" s="93" t="s">
        <v>81</v>
      </c>
      <c r="F147" s="147">
        <v>68</v>
      </c>
      <c r="G147" s="88">
        <v>42971</v>
      </c>
      <c r="H147" s="88">
        <v>44797</v>
      </c>
      <c r="I147" s="147" t="s">
        <v>186</v>
      </c>
      <c r="J147" s="43" t="s">
        <v>71</v>
      </c>
      <c r="K147" s="43" t="s">
        <v>72</v>
      </c>
      <c r="L147" s="89">
        <v>29.1</v>
      </c>
      <c r="M147" s="43">
        <v>5.2</v>
      </c>
      <c r="N147" s="108">
        <v>17697</v>
      </c>
      <c r="O147" s="76">
        <f t="shared" si="144"/>
        <v>92024.400000000009</v>
      </c>
      <c r="P147" s="43"/>
      <c r="Q147" s="43">
        <v>4</v>
      </c>
      <c r="R147" s="43"/>
      <c r="S147" s="43"/>
      <c r="T147" s="43"/>
      <c r="U147" s="43"/>
      <c r="V147" s="70">
        <f t="shared" si="162"/>
        <v>0</v>
      </c>
      <c r="W147" s="70">
        <f t="shared" si="161"/>
        <v>4</v>
      </c>
      <c r="X147" s="70">
        <f t="shared" si="163"/>
        <v>0</v>
      </c>
      <c r="Y147" s="76">
        <f t="shared" si="164"/>
        <v>0</v>
      </c>
      <c r="Z147" s="76">
        <f t="shared" si="145"/>
        <v>20449.866666666669</v>
      </c>
      <c r="AA147" s="76">
        <f t="shared" si="165"/>
        <v>0</v>
      </c>
      <c r="AB147" s="76">
        <f t="shared" si="166"/>
        <v>0</v>
      </c>
      <c r="AC147" s="76">
        <f t="shared" si="167"/>
        <v>0</v>
      </c>
      <c r="AD147" s="76">
        <f t="shared" si="168"/>
        <v>0</v>
      </c>
      <c r="AE147" s="76">
        <f t="shared" si="146"/>
        <v>20449.866666666669</v>
      </c>
      <c r="AF147" s="76">
        <f t="shared" si="147"/>
        <v>5112.4666666666672</v>
      </c>
      <c r="AG147" s="76">
        <f t="shared" si="184"/>
        <v>2556.2333333333336</v>
      </c>
      <c r="AH147" s="76">
        <f t="shared" si="169"/>
        <v>0</v>
      </c>
      <c r="AI147" s="76">
        <f t="shared" si="148"/>
        <v>28118.566666666669</v>
      </c>
      <c r="AJ147" s="100"/>
      <c r="AK147" s="100"/>
      <c r="AL147" s="100"/>
      <c r="AM147" s="100"/>
      <c r="AN147" s="78">
        <f t="shared" si="170"/>
        <v>0</v>
      </c>
      <c r="AO147" s="99"/>
      <c r="AP147" s="78">
        <f t="shared" si="171"/>
        <v>0</v>
      </c>
      <c r="AQ147" s="78">
        <f t="shared" si="172"/>
        <v>0</v>
      </c>
      <c r="AR147" s="78">
        <f t="shared" si="173"/>
        <v>0</v>
      </c>
      <c r="AS147" s="99"/>
      <c r="AT147" s="78">
        <f t="shared" si="174"/>
        <v>0</v>
      </c>
      <c r="AU147" s="99"/>
      <c r="AV147" s="78">
        <f t="shared" si="175"/>
        <v>0</v>
      </c>
      <c r="AW147" s="77">
        <f t="shared" si="176"/>
        <v>0</v>
      </c>
      <c r="AX147" s="78">
        <f t="shared" si="177"/>
        <v>0</v>
      </c>
      <c r="AY147" s="77">
        <f t="shared" si="178"/>
        <v>0</v>
      </c>
      <c r="AZ147" s="78">
        <f t="shared" si="179"/>
        <v>0</v>
      </c>
      <c r="BA147" s="100"/>
      <c r="BB147" s="100"/>
      <c r="BC147" s="100"/>
      <c r="BD147" s="100"/>
      <c r="BE147" s="78">
        <f t="shared" si="180"/>
        <v>0</v>
      </c>
      <c r="BF147" s="43"/>
      <c r="BG147" s="43"/>
      <c r="BH147" s="43"/>
      <c r="BI147" s="76">
        <f t="shared" si="181"/>
        <v>0</v>
      </c>
      <c r="BJ147" s="101">
        <f>V147+W147+X147</f>
        <v>4</v>
      </c>
      <c r="BK147" s="101">
        <f>(O147/18*BJ147)*1.25*30%</f>
        <v>7668.7000000000007</v>
      </c>
      <c r="BL147" s="101"/>
      <c r="BM147" s="101">
        <f t="shared" si="187"/>
        <v>0</v>
      </c>
      <c r="BN147" s="76"/>
      <c r="BO147" s="76"/>
      <c r="BP147" s="76">
        <v>4</v>
      </c>
      <c r="BQ147" s="101">
        <f t="shared" si="154"/>
        <v>1573.1111111111111</v>
      </c>
      <c r="BR147" s="76">
        <f t="shared" si="155"/>
        <v>9241.811111111112</v>
      </c>
      <c r="BS147" s="76">
        <f t="shared" si="156"/>
        <v>24579.211111111112</v>
      </c>
      <c r="BT147" s="76">
        <f t="shared" si="157"/>
        <v>7668.7000000000007</v>
      </c>
      <c r="BU147" s="76">
        <f t="shared" si="158"/>
        <v>5112.4666666666672</v>
      </c>
      <c r="BV147" s="76">
        <f t="shared" si="159"/>
        <v>37360.37777777778</v>
      </c>
      <c r="BW147" s="173">
        <f t="shared" si="160"/>
        <v>448324.53333333333</v>
      </c>
      <c r="BX147" s="136"/>
    </row>
    <row r="148" spans="1:77" s="1" customFormat="1" ht="14.25" customHeight="1" x14ac:dyDescent="0.3">
      <c r="A148" s="250">
        <v>125</v>
      </c>
      <c r="B148" s="48" t="s">
        <v>112</v>
      </c>
      <c r="C148" s="48" t="s">
        <v>93</v>
      </c>
      <c r="D148" s="43" t="s">
        <v>61</v>
      </c>
      <c r="E148" s="108" t="s">
        <v>113</v>
      </c>
      <c r="F148" s="86">
        <v>91</v>
      </c>
      <c r="G148" s="87">
        <v>43462</v>
      </c>
      <c r="H148" s="87">
        <v>45279</v>
      </c>
      <c r="I148" s="86" t="s">
        <v>187</v>
      </c>
      <c r="J148" s="43">
        <v>1</v>
      </c>
      <c r="K148" s="43" t="s">
        <v>72</v>
      </c>
      <c r="L148" s="89">
        <v>16</v>
      </c>
      <c r="M148" s="43">
        <v>5.03</v>
      </c>
      <c r="N148" s="75">
        <v>17697</v>
      </c>
      <c r="O148" s="76">
        <f t="shared" si="144"/>
        <v>89015.91</v>
      </c>
      <c r="P148" s="43"/>
      <c r="Q148" s="43"/>
      <c r="R148" s="43">
        <v>9</v>
      </c>
      <c r="S148" s="43"/>
      <c r="T148" s="43">
        <v>18</v>
      </c>
      <c r="U148" s="43"/>
      <c r="V148" s="70">
        <f t="shared" si="162"/>
        <v>0</v>
      </c>
      <c r="W148" s="70">
        <f t="shared" si="161"/>
        <v>18</v>
      </c>
      <c r="X148" s="70">
        <f t="shared" si="163"/>
        <v>9</v>
      </c>
      <c r="Y148" s="76">
        <f t="shared" si="164"/>
        <v>0</v>
      </c>
      <c r="Z148" s="76">
        <f t="shared" si="145"/>
        <v>0</v>
      </c>
      <c r="AA148" s="76">
        <f t="shared" si="165"/>
        <v>44507.955000000002</v>
      </c>
      <c r="AB148" s="76">
        <f t="shared" si="166"/>
        <v>0</v>
      </c>
      <c r="AC148" s="76">
        <f t="shared" si="167"/>
        <v>89015.91</v>
      </c>
      <c r="AD148" s="76">
        <f t="shared" si="168"/>
        <v>0</v>
      </c>
      <c r="AE148" s="76">
        <f t="shared" si="146"/>
        <v>133523.86499999999</v>
      </c>
      <c r="AF148" s="76">
        <f t="shared" si="147"/>
        <v>33380.966249999998</v>
      </c>
      <c r="AG148" s="76">
        <f t="shared" si="184"/>
        <v>16690.483124999999</v>
      </c>
      <c r="AH148" s="76">
        <f t="shared" si="169"/>
        <v>3539.4</v>
      </c>
      <c r="AI148" s="76">
        <f t="shared" si="148"/>
        <v>187134.71437499998</v>
      </c>
      <c r="AJ148" s="82"/>
      <c r="AK148" s="82"/>
      <c r="AL148" s="82"/>
      <c r="AM148" s="99"/>
      <c r="AN148" s="78">
        <f t="shared" si="170"/>
        <v>0</v>
      </c>
      <c r="AO148" s="99"/>
      <c r="AP148" s="78">
        <f t="shared" si="171"/>
        <v>0</v>
      </c>
      <c r="AQ148" s="78">
        <f t="shared" si="172"/>
        <v>0</v>
      </c>
      <c r="AR148" s="78">
        <f t="shared" si="173"/>
        <v>0</v>
      </c>
      <c r="AS148" s="99"/>
      <c r="AT148" s="78">
        <f t="shared" si="174"/>
        <v>0</v>
      </c>
      <c r="AU148" s="99">
        <v>19.5</v>
      </c>
      <c r="AV148" s="78">
        <f t="shared" si="175"/>
        <v>7668.7000000000007</v>
      </c>
      <c r="AW148" s="77">
        <f t="shared" si="176"/>
        <v>19.5</v>
      </c>
      <c r="AX148" s="78">
        <f t="shared" si="177"/>
        <v>7668.7000000000007</v>
      </c>
      <c r="AY148" s="77">
        <f t="shared" si="178"/>
        <v>19.5</v>
      </c>
      <c r="AZ148" s="78">
        <f t="shared" si="179"/>
        <v>7668.7000000000007</v>
      </c>
      <c r="BA148" s="100" t="s">
        <v>391</v>
      </c>
      <c r="BB148" s="177"/>
      <c r="BC148" s="177">
        <v>0.5</v>
      </c>
      <c r="BD148" s="177"/>
      <c r="BE148" s="78">
        <f t="shared" si="180"/>
        <v>5309.0999999999995</v>
      </c>
      <c r="BF148" s="43"/>
      <c r="BG148" s="43"/>
      <c r="BH148" s="43"/>
      <c r="BI148" s="76">
        <f t="shared" si="181"/>
        <v>0</v>
      </c>
      <c r="BJ148" s="76">
        <f>V148+W148+X148</f>
        <v>27</v>
      </c>
      <c r="BK148" s="76">
        <f>(O148/18*BJ148)*1.25*30%</f>
        <v>50071.449375000004</v>
      </c>
      <c r="BL148" s="101"/>
      <c r="BM148" s="101">
        <f t="shared" si="187"/>
        <v>0</v>
      </c>
      <c r="BN148" s="76">
        <f t="shared" si="95"/>
        <v>27</v>
      </c>
      <c r="BO148" s="76">
        <f>(AE148+AF148)*35%</f>
        <v>58416.690937499989</v>
      </c>
      <c r="BP148" s="76"/>
      <c r="BQ148" s="101">
        <f t="shared" si="154"/>
        <v>0</v>
      </c>
      <c r="BR148" s="76">
        <f t="shared" si="155"/>
        <v>121465.9403125</v>
      </c>
      <c r="BS148" s="76">
        <f t="shared" si="156"/>
        <v>153753.74812499998</v>
      </c>
      <c r="BT148" s="76">
        <f t="shared" si="157"/>
        <v>63049.249374999999</v>
      </c>
      <c r="BU148" s="76">
        <f t="shared" si="158"/>
        <v>91797.657187499979</v>
      </c>
      <c r="BV148" s="76">
        <f t="shared" si="159"/>
        <v>308600.65468749998</v>
      </c>
      <c r="BW148" s="173">
        <f t="shared" si="160"/>
        <v>3703207.8562499997</v>
      </c>
      <c r="BX148" s="3" t="s">
        <v>265</v>
      </c>
      <c r="BY148" s="10"/>
    </row>
    <row r="149" spans="1:77" s="3" customFormat="1" ht="14.25" customHeight="1" x14ac:dyDescent="0.3">
      <c r="A149" s="251">
        <v>126</v>
      </c>
      <c r="B149" s="48" t="s">
        <v>112</v>
      </c>
      <c r="C149" s="48" t="s">
        <v>325</v>
      </c>
      <c r="D149" s="43" t="s">
        <v>61</v>
      </c>
      <c r="E149" s="108" t="s">
        <v>113</v>
      </c>
      <c r="F149" s="86">
        <v>91</v>
      </c>
      <c r="G149" s="87">
        <v>43462</v>
      </c>
      <c r="H149" s="87">
        <v>45279</v>
      </c>
      <c r="I149" s="86" t="s">
        <v>187</v>
      </c>
      <c r="J149" s="43">
        <v>1</v>
      </c>
      <c r="K149" s="43" t="s">
        <v>72</v>
      </c>
      <c r="L149" s="89">
        <v>16</v>
      </c>
      <c r="M149" s="43">
        <v>5.03</v>
      </c>
      <c r="N149" s="75">
        <v>17697</v>
      </c>
      <c r="O149" s="76">
        <f t="shared" si="144"/>
        <v>89015.91</v>
      </c>
      <c r="P149" s="43">
        <v>0</v>
      </c>
      <c r="Q149" s="43"/>
      <c r="R149" s="43"/>
      <c r="S149" s="43">
        <v>0</v>
      </c>
      <c r="T149" s="43">
        <v>4</v>
      </c>
      <c r="U149" s="43"/>
      <c r="V149" s="70">
        <f t="shared" si="162"/>
        <v>0</v>
      </c>
      <c r="W149" s="70">
        <f t="shared" si="161"/>
        <v>4</v>
      </c>
      <c r="X149" s="70">
        <f t="shared" si="163"/>
        <v>0</v>
      </c>
      <c r="Y149" s="76">
        <f t="shared" si="164"/>
        <v>0</v>
      </c>
      <c r="Z149" s="76">
        <f t="shared" si="145"/>
        <v>0</v>
      </c>
      <c r="AA149" s="76">
        <f t="shared" si="165"/>
        <v>0</v>
      </c>
      <c r="AB149" s="76">
        <f t="shared" si="166"/>
        <v>0</v>
      </c>
      <c r="AC149" s="76">
        <f t="shared" si="167"/>
        <v>19781.313333333335</v>
      </c>
      <c r="AD149" s="76">
        <f t="shared" si="168"/>
        <v>0</v>
      </c>
      <c r="AE149" s="76">
        <f t="shared" si="146"/>
        <v>19781.313333333335</v>
      </c>
      <c r="AF149" s="76">
        <f t="shared" si="147"/>
        <v>4945.3283333333338</v>
      </c>
      <c r="AG149" s="76">
        <f t="shared" si="184"/>
        <v>2472.6641666666674</v>
      </c>
      <c r="AH149" s="76">
        <f t="shared" si="169"/>
        <v>786.5333333333333</v>
      </c>
      <c r="AI149" s="76">
        <f t="shared" si="148"/>
        <v>27985.839166666672</v>
      </c>
      <c r="AJ149" s="100"/>
      <c r="AK149" s="100"/>
      <c r="AL149" s="100"/>
      <c r="AM149" s="99"/>
      <c r="AN149" s="78">
        <f t="shared" si="170"/>
        <v>0</v>
      </c>
      <c r="AO149" s="99"/>
      <c r="AP149" s="78">
        <f t="shared" si="171"/>
        <v>0</v>
      </c>
      <c r="AQ149" s="78">
        <f t="shared" si="172"/>
        <v>0</v>
      </c>
      <c r="AR149" s="78">
        <f t="shared" si="173"/>
        <v>0</v>
      </c>
      <c r="AS149" s="99"/>
      <c r="AT149" s="78">
        <f t="shared" si="174"/>
        <v>0</v>
      </c>
      <c r="AU149" s="99"/>
      <c r="AV149" s="78">
        <f t="shared" si="175"/>
        <v>0</v>
      </c>
      <c r="AW149" s="77">
        <f t="shared" si="176"/>
        <v>0</v>
      </c>
      <c r="AX149" s="78">
        <f t="shared" si="177"/>
        <v>0</v>
      </c>
      <c r="AY149" s="77">
        <f t="shared" si="178"/>
        <v>0</v>
      </c>
      <c r="AZ149" s="78">
        <f t="shared" si="179"/>
        <v>0</v>
      </c>
      <c r="BA149" s="100"/>
      <c r="BB149" s="177"/>
      <c r="BC149" s="177"/>
      <c r="BD149" s="177"/>
      <c r="BE149" s="78">
        <f t="shared" si="180"/>
        <v>0</v>
      </c>
      <c r="BF149" s="43"/>
      <c r="BG149" s="43"/>
      <c r="BH149" s="43"/>
      <c r="BI149" s="76">
        <f t="shared" si="181"/>
        <v>0</v>
      </c>
      <c r="BJ149" s="101"/>
      <c r="BK149" s="101">
        <f>(O149/18*BJ149)*30%</f>
        <v>0</v>
      </c>
      <c r="BL149" s="101"/>
      <c r="BM149" s="101">
        <f t="shared" si="187"/>
        <v>0</v>
      </c>
      <c r="BN149" s="76">
        <f t="shared" si="95"/>
        <v>4</v>
      </c>
      <c r="BO149" s="76">
        <f>(AE149+AF149)*35%</f>
        <v>8654.3245833333331</v>
      </c>
      <c r="BP149" s="76"/>
      <c r="BQ149" s="101">
        <f t="shared" si="154"/>
        <v>0</v>
      </c>
      <c r="BR149" s="76">
        <f t="shared" si="155"/>
        <v>8654.3245833333331</v>
      </c>
      <c r="BS149" s="76">
        <f t="shared" si="156"/>
        <v>23040.510833333334</v>
      </c>
      <c r="BT149" s="76">
        <f t="shared" si="157"/>
        <v>0</v>
      </c>
      <c r="BU149" s="76">
        <f t="shared" si="158"/>
        <v>13599.652916666666</v>
      </c>
      <c r="BV149" s="76">
        <f t="shared" si="159"/>
        <v>36640.163750000007</v>
      </c>
      <c r="BW149" s="173">
        <f t="shared" si="160"/>
        <v>439681.96500000008</v>
      </c>
      <c r="BX149" s="3" t="s">
        <v>346</v>
      </c>
    </row>
    <row r="150" spans="1:77" s="136" customFormat="1" ht="14.25" customHeight="1" x14ac:dyDescent="0.3">
      <c r="A150" s="304">
        <v>127</v>
      </c>
      <c r="B150" s="204" t="s">
        <v>114</v>
      </c>
      <c r="C150" s="204" t="s">
        <v>163</v>
      </c>
      <c r="D150" s="285" t="s">
        <v>108</v>
      </c>
      <c r="E150" s="286" t="s">
        <v>115</v>
      </c>
      <c r="F150" s="287">
        <v>30</v>
      </c>
      <c r="G150" s="288">
        <v>41514</v>
      </c>
      <c r="H150" s="289">
        <v>43340</v>
      </c>
      <c r="I150" s="287" t="s">
        <v>185</v>
      </c>
      <c r="J150" s="285" t="s">
        <v>58</v>
      </c>
      <c r="K150" s="285" t="s">
        <v>116</v>
      </c>
      <c r="L150" s="290">
        <v>40</v>
      </c>
      <c r="M150" s="285">
        <v>4.5199999999999996</v>
      </c>
      <c r="N150" s="291">
        <v>17697</v>
      </c>
      <c r="O150" s="292">
        <f t="shared" si="144"/>
        <v>79990.439999999988</v>
      </c>
      <c r="P150" s="285"/>
      <c r="Q150" s="285"/>
      <c r="R150" s="285"/>
      <c r="S150" s="285">
        <v>17</v>
      </c>
      <c r="T150" s="285"/>
      <c r="U150" s="285"/>
      <c r="V150" s="293">
        <f t="shared" si="162"/>
        <v>17</v>
      </c>
      <c r="W150" s="293">
        <f t="shared" si="161"/>
        <v>0</v>
      </c>
      <c r="X150" s="293">
        <f t="shared" si="163"/>
        <v>0</v>
      </c>
      <c r="Y150" s="292">
        <f t="shared" si="164"/>
        <v>0</v>
      </c>
      <c r="Z150" s="292">
        <f t="shared" si="145"/>
        <v>0</v>
      </c>
      <c r="AA150" s="292">
        <f t="shared" si="165"/>
        <v>0</v>
      </c>
      <c r="AB150" s="292">
        <f t="shared" si="166"/>
        <v>75546.526666666658</v>
      </c>
      <c r="AC150" s="292">
        <f t="shared" si="167"/>
        <v>0</v>
      </c>
      <c r="AD150" s="292">
        <f t="shared" si="168"/>
        <v>0</v>
      </c>
      <c r="AE150" s="292">
        <f t="shared" si="146"/>
        <v>75546.526666666658</v>
      </c>
      <c r="AF150" s="292">
        <f t="shared" si="147"/>
        <v>18886.631666666664</v>
      </c>
      <c r="AG150" s="292">
        <f t="shared" si="184"/>
        <v>9443.3158333333322</v>
      </c>
      <c r="AH150" s="292">
        <f t="shared" si="169"/>
        <v>3342.7666666666664</v>
      </c>
      <c r="AI150" s="292">
        <f t="shared" si="148"/>
        <v>107219.24083333332</v>
      </c>
      <c r="AJ150" s="294"/>
      <c r="AK150" s="294"/>
      <c r="AL150" s="294"/>
      <c r="AM150" s="295">
        <v>17</v>
      </c>
      <c r="AN150" s="296">
        <f t="shared" si="170"/>
        <v>6685.5333333333328</v>
      </c>
      <c r="AO150" s="295"/>
      <c r="AP150" s="296">
        <f t="shared" si="171"/>
        <v>0</v>
      </c>
      <c r="AQ150" s="296">
        <f t="shared" si="172"/>
        <v>17</v>
      </c>
      <c r="AR150" s="296">
        <f t="shared" si="173"/>
        <v>6685.5333333333328</v>
      </c>
      <c r="AS150" s="295"/>
      <c r="AT150" s="296">
        <f t="shared" si="174"/>
        <v>0</v>
      </c>
      <c r="AU150" s="295"/>
      <c r="AV150" s="296">
        <f t="shared" si="175"/>
        <v>0</v>
      </c>
      <c r="AW150" s="297">
        <f t="shared" si="176"/>
        <v>0</v>
      </c>
      <c r="AX150" s="296">
        <f t="shared" si="177"/>
        <v>0</v>
      </c>
      <c r="AY150" s="297">
        <f t="shared" si="178"/>
        <v>17</v>
      </c>
      <c r="AZ150" s="296">
        <f t="shared" si="179"/>
        <v>6685.5333333333328</v>
      </c>
      <c r="BA150" s="298" t="s">
        <v>203</v>
      </c>
      <c r="BB150" s="299">
        <v>1</v>
      </c>
      <c r="BC150" s="299"/>
      <c r="BD150" s="299"/>
      <c r="BE150" s="296">
        <f t="shared" si="180"/>
        <v>8848.5</v>
      </c>
      <c r="BF150" s="285"/>
      <c r="BG150" s="285"/>
      <c r="BH150" s="285"/>
      <c r="BI150" s="292">
        <f t="shared" si="181"/>
        <v>0</v>
      </c>
      <c r="BJ150" s="292">
        <f>V150+W150+X150</f>
        <v>17</v>
      </c>
      <c r="BK150" s="292">
        <f>(O150/18*BJ150)*1.25*30%</f>
        <v>28329.947499999998</v>
      </c>
      <c r="BL150" s="300"/>
      <c r="BM150" s="300">
        <f t="shared" si="187"/>
        <v>0</v>
      </c>
      <c r="BN150" s="292"/>
      <c r="BO150" s="292"/>
      <c r="BP150" s="300"/>
      <c r="BQ150" s="300">
        <f t="shared" si="154"/>
        <v>0</v>
      </c>
      <c r="BR150" s="292">
        <f t="shared" si="155"/>
        <v>43863.980833333335</v>
      </c>
      <c r="BS150" s="292">
        <f t="shared" si="156"/>
        <v>88332.609166666647</v>
      </c>
      <c r="BT150" s="292">
        <f t="shared" si="157"/>
        <v>43863.980833333335</v>
      </c>
      <c r="BU150" s="292">
        <f t="shared" si="158"/>
        <v>18886.631666666664</v>
      </c>
      <c r="BV150" s="292">
        <f t="shared" si="159"/>
        <v>151083.22166666665</v>
      </c>
      <c r="BW150" s="301">
        <f t="shared" si="160"/>
        <v>1812998.6599999997</v>
      </c>
    </row>
    <row r="151" spans="1:77" s="303" customFormat="1" ht="14.25" customHeight="1" x14ac:dyDescent="0.3">
      <c r="A151" s="305">
        <v>128</v>
      </c>
      <c r="B151" s="204" t="s">
        <v>114</v>
      </c>
      <c r="C151" s="204" t="s">
        <v>222</v>
      </c>
      <c r="D151" s="285" t="s">
        <v>108</v>
      </c>
      <c r="E151" s="286" t="s">
        <v>115</v>
      </c>
      <c r="F151" s="287">
        <v>30</v>
      </c>
      <c r="G151" s="288">
        <v>41514</v>
      </c>
      <c r="H151" s="289">
        <v>43340</v>
      </c>
      <c r="I151" s="287" t="s">
        <v>185</v>
      </c>
      <c r="J151" s="285" t="s">
        <v>58</v>
      </c>
      <c r="K151" s="285" t="s">
        <v>116</v>
      </c>
      <c r="L151" s="290">
        <v>40</v>
      </c>
      <c r="M151" s="285">
        <v>4.5199999999999996</v>
      </c>
      <c r="N151" s="302">
        <v>17697</v>
      </c>
      <c r="O151" s="292">
        <f t="shared" si="144"/>
        <v>79990.439999999988</v>
      </c>
      <c r="P151" s="285"/>
      <c r="Q151" s="285"/>
      <c r="R151" s="285"/>
      <c r="S151" s="285">
        <v>1</v>
      </c>
      <c r="T151" s="285"/>
      <c r="U151" s="285"/>
      <c r="V151" s="293">
        <f t="shared" si="162"/>
        <v>1</v>
      </c>
      <c r="W151" s="293">
        <f t="shared" si="161"/>
        <v>0</v>
      </c>
      <c r="X151" s="293">
        <f t="shared" si="163"/>
        <v>0</v>
      </c>
      <c r="Y151" s="292">
        <f t="shared" si="164"/>
        <v>0</v>
      </c>
      <c r="Z151" s="292">
        <f t="shared" si="145"/>
        <v>0</v>
      </c>
      <c r="AA151" s="292">
        <f t="shared" si="165"/>
        <v>0</v>
      </c>
      <c r="AB151" s="292">
        <f t="shared" si="166"/>
        <v>4443.913333333333</v>
      </c>
      <c r="AC151" s="292">
        <f t="shared" si="167"/>
        <v>0</v>
      </c>
      <c r="AD151" s="292">
        <f t="shared" si="168"/>
        <v>0</v>
      </c>
      <c r="AE151" s="292">
        <f t="shared" si="146"/>
        <v>4443.913333333333</v>
      </c>
      <c r="AF151" s="292">
        <f t="shared" si="147"/>
        <v>1110.9783333333332</v>
      </c>
      <c r="AG151" s="300">
        <f t="shared" si="184"/>
        <v>555.48916666666662</v>
      </c>
      <c r="AH151" s="292">
        <f t="shared" si="169"/>
        <v>196.63333333333333</v>
      </c>
      <c r="AI151" s="292">
        <f t="shared" si="148"/>
        <v>6307.0141666666659</v>
      </c>
      <c r="AJ151" s="298"/>
      <c r="AK151" s="298"/>
      <c r="AL151" s="298"/>
      <c r="AM151" s="295"/>
      <c r="AN151" s="296">
        <f t="shared" si="170"/>
        <v>0</v>
      </c>
      <c r="AO151" s="295"/>
      <c r="AP151" s="296">
        <f t="shared" si="171"/>
        <v>0</v>
      </c>
      <c r="AQ151" s="296">
        <f t="shared" si="172"/>
        <v>0</v>
      </c>
      <c r="AR151" s="296">
        <f t="shared" si="173"/>
        <v>0</v>
      </c>
      <c r="AS151" s="295"/>
      <c r="AT151" s="296">
        <f t="shared" si="174"/>
        <v>0</v>
      </c>
      <c r="AU151" s="295"/>
      <c r="AV151" s="296">
        <f t="shared" si="175"/>
        <v>0</v>
      </c>
      <c r="AW151" s="297">
        <f t="shared" si="176"/>
        <v>0</v>
      </c>
      <c r="AX151" s="296">
        <f t="shared" si="177"/>
        <v>0</v>
      </c>
      <c r="AY151" s="297">
        <f t="shared" si="178"/>
        <v>0</v>
      </c>
      <c r="AZ151" s="296">
        <f t="shared" si="179"/>
        <v>0</v>
      </c>
      <c r="BA151" s="298"/>
      <c r="BB151" s="299"/>
      <c r="BC151" s="299"/>
      <c r="BD151" s="299"/>
      <c r="BE151" s="296">
        <f t="shared" si="180"/>
        <v>0</v>
      </c>
      <c r="BF151" s="285"/>
      <c r="BG151" s="285"/>
      <c r="BH151" s="285"/>
      <c r="BI151" s="292">
        <f t="shared" si="181"/>
        <v>0</v>
      </c>
      <c r="BJ151" s="292">
        <f>V151+W151+X151</f>
        <v>1</v>
      </c>
      <c r="BK151" s="292">
        <f>(O151/18*BJ151)*1.25*30%</f>
        <v>1666.4675</v>
      </c>
      <c r="BL151" s="300"/>
      <c r="BM151" s="300">
        <f t="shared" si="187"/>
        <v>0</v>
      </c>
      <c r="BN151" s="292"/>
      <c r="BO151" s="292"/>
      <c r="BP151" s="300"/>
      <c r="BQ151" s="300">
        <f t="shared" si="154"/>
        <v>0</v>
      </c>
      <c r="BR151" s="292">
        <f t="shared" si="155"/>
        <v>1666.4675</v>
      </c>
      <c r="BS151" s="292">
        <f t="shared" si="156"/>
        <v>5196.0358333333324</v>
      </c>
      <c r="BT151" s="292">
        <f t="shared" si="157"/>
        <v>1666.4675</v>
      </c>
      <c r="BU151" s="292">
        <f t="shared" si="158"/>
        <v>1110.9783333333332</v>
      </c>
      <c r="BV151" s="292">
        <f t="shared" si="159"/>
        <v>7973.4816666666657</v>
      </c>
      <c r="BW151" s="301">
        <f t="shared" si="160"/>
        <v>95681.779999999984</v>
      </c>
      <c r="BX151" s="136"/>
      <c r="BY151" s="306"/>
    </row>
    <row r="152" spans="1:77" s="136" customFormat="1" ht="14.25" customHeight="1" x14ac:dyDescent="0.3">
      <c r="A152" s="304">
        <v>129</v>
      </c>
      <c r="B152" s="204" t="s">
        <v>114</v>
      </c>
      <c r="C152" s="204" t="s">
        <v>421</v>
      </c>
      <c r="D152" s="285" t="s">
        <v>108</v>
      </c>
      <c r="E152" s="286" t="s">
        <v>115</v>
      </c>
      <c r="F152" s="287">
        <v>30</v>
      </c>
      <c r="G152" s="288">
        <v>41514</v>
      </c>
      <c r="H152" s="289">
        <v>43340</v>
      </c>
      <c r="I152" s="287" t="s">
        <v>185</v>
      </c>
      <c r="J152" s="285" t="s">
        <v>58</v>
      </c>
      <c r="K152" s="285" t="s">
        <v>116</v>
      </c>
      <c r="L152" s="290">
        <v>40</v>
      </c>
      <c r="M152" s="285">
        <v>4.5199999999999996</v>
      </c>
      <c r="N152" s="302">
        <v>17697</v>
      </c>
      <c r="O152" s="292">
        <f t="shared" si="144"/>
        <v>79990.439999999988</v>
      </c>
      <c r="P152" s="285"/>
      <c r="Q152" s="285"/>
      <c r="R152" s="285"/>
      <c r="S152" s="285">
        <v>1</v>
      </c>
      <c r="T152" s="285"/>
      <c r="U152" s="285"/>
      <c r="V152" s="293">
        <f t="shared" si="162"/>
        <v>1</v>
      </c>
      <c r="W152" s="293">
        <f t="shared" si="161"/>
        <v>0</v>
      </c>
      <c r="X152" s="293">
        <f t="shared" si="163"/>
        <v>0</v>
      </c>
      <c r="Y152" s="292">
        <f t="shared" si="164"/>
        <v>0</v>
      </c>
      <c r="Z152" s="292">
        <f t="shared" si="145"/>
        <v>0</v>
      </c>
      <c r="AA152" s="292">
        <f t="shared" si="165"/>
        <v>0</v>
      </c>
      <c r="AB152" s="292">
        <f t="shared" si="166"/>
        <v>4443.913333333333</v>
      </c>
      <c r="AC152" s="292">
        <f t="shared" si="167"/>
        <v>0</v>
      </c>
      <c r="AD152" s="292">
        <f t="shared" si="168"/>
        <v>0</v>
      </c>
      <c r="AE152" s="292">
        <f t="shared" si="146"/>
        <v>4443.913333333333</v>
      </c>
      <c r="AF152" s="292">
        <f t="shared" si="147"/>
        <v>1110.9783333333332</v>
      </c>
      <c r="AG152" s="300">
        <f t="shared" si="184"/>
        <v>555.48916666666662</v>
      </c>
      <c r="AH152" s="292">
        <f t="shared" si="169"/>
        <v>196.63333333333333</v>
      </c>
      <c r="AI152" s="292">
        <f t="shared" si="148"/>
        <v>6307.0141666666659</v>
      </c>
      <c r="AJ152" s="298"/>
      <c r="AK152" s="298"/>
      <c r="AL152" s="298"/>
      <c r="AM152" s="295"/>
      <c r="AN152" s="296">
        <f t="shared" si="170"/>
        <v>0</v>
      </c>
      <c r="AO152" s="295"/>
      <c r="AP152" s="296">
        <f t="shared" si="171"/>
        <v>0</v>
      </c>
      <c r="AQ152" s="296">
        <f t="shared" si="172"/>
        <v>0</v>
      </c>
      <c r="AR152" s="296">
        <f t="shared" si="173"/>
        <v>0</v>
      </c>
      <c r="AS152" s="295"/>
      <c r="AT152" s="296">
        <f t="shared" si="174"/>
        <v>0</v>
      </c>
      <c r="AU152" s="295"/>
      <c r="AV152" s="296">
        <f t="shared" si="175"/>
        <v>0</v>
      </c>
      <c r="AW152" s="297">
        <f t="shared" si="176"/>
        <v>0</v>
      </c>
      <c r="AX152" s="296">
        <f t="shared" si="177"/>
        <v>0</v>
      </c>
      <c r="AY152" s="297">
        <f t="shared" si="178"/>
        <v>0</v>
      </c>
      <c r="AZ152" s="296">
        <f t="shared" si="179"/>
        <v>0</v>
      </c>
      <c r="BA152" s="298"/>
      <c r="BB152" s="299"/>
      <c r="BC152" s="299"/>
      <c r="BD152" s="299"/>
      <c r="BE152" s="296">
        <f t="shared" si="180"/>
        <v>0</v>
      </c>
      <c r="BF152" s="285"/>
      <c r="BG152" s="285"/>
      <c r="BH152" s="285"/>
      <c r="BI152" s="292">
        <f t="shared" si="181"/>
        <v>0</v>
      </c>
      <c r="BJ152" s="292">
        <f>V152+W152+X152</f>
        <v>1</v>
      </c>
      <c r="BK152" s="292">
        <f>(O152/18*BJ152)*1.25*30%</f>
        <v>1666.4675</v>
      </c>
      <c r="BL152" s="300"/>
      <c r="BM152" s="300">
        <f t="shared" si="187"/>
        <v>0</v>
      </c>
      <c r="BN152" s="292"/>
      <c r="BO152" s="292"/>
      <c r="BP152" s="300"/>
      <c r="BQ152" s="300">
        <f t="shared" si="154"/>
        <v>0</v>
      </c>
      <c r="BR152" s="292">
        <f t="shared" si="155"/>
        <v>1666.4675</v>
      </c>
      <c r="BS152" s="292">
        <f t="shared" si="156"/>
        <v>5196.0358333333324</v>
      </c>
      <c r="BT152" s="292">
        <f t="shared" si="157"/>
        <v>1666.4675</v>
      </c>
      <c r="BU152" s="292">
        <f t="shared" si="158"/>
        <v>1110.9783333333332</v>
      </c>
      <c r="BV152" s="292">
        <f t="shared" si="159"/>
        <v>7973.4816666666657</v>
      </c>
      <c r="BW152" s="301">
        <f t="shared" si="160"/>
        <v>95681.779999999984</v>
      </c>
    </row>
    <row r="153" spans="1:77" s="136" customFormat="1" ht="14.25" customHeight="1" x14ac:dyDescent="0.3">
      <c r="A153" s="305">
        <v>130</v>
      </c>
      <c r="B153" s="204" t="s">
        <v>114</v>
      </c>
      <c r="C153" s="204" t="s">
        <v>229</v>
      </c>
      <c r="D153" s="285" t="s">
        <v>108</v>
      </c>
      <c r="E153" s="286" t="s">
        <v>115</v>
      </c>
      <c r="F153" s="287">
        <v>30</v>
      </c>
      <c r="G153" s="288">
        <v>41514</v>
      </c>
      <c r="H153" s="289">
        <v>43340</v>
      </c>
      <c r="I153" s="287" t="s">
        <v>185</v>
      </c>
      <c r="J153" s="285" t="s">
        <v>58</v>
      </c>
      <c r="K153" s="285" t="s">
        <v>116</v>
      </c>
      <c r="L153" s="290">
        <v>40</v>
      </c>
      <c r="M153" s="285">
        <v>4.5199999999999996</v>
      </c>
      <c r="N153" s="291">
        <v>17697</v>
      </c>
      <c r="O153" s="292">
        <f t="shared" si="144"/>
        <v>79990.439999999988</v>
      </c>
      <c r="P153" s="285">
        <v>0</v>
      </c>
      <c r="Q153" s="285"/>
      <c r="R153" s="285"/>
      <c r="S153" s="285">
        <v>2</v>
      </c>
      <c r="T153" s="285"/>
      <c r="U153" s="285"/>
      <c r="V153" s="293">
        <f t="shared" si="162"/>
        <v>2</v>
      </c>
      <c r="W153" s="293">
        <f t="shared" si="161"/>
        <v>0</v>
      </c>
      <c r="X153" s="293">
        <f t="shared" si="163"/>
        <v>0</v>
      </c>
      <c r="Y153" s="292">
        <f t="shared" si="164"/>
        <v>0</v>
      </c>
      <c r="Z153" s="292">
        <f t="shared" si="145"/>
        <v>0</v>
      </c>
      <c r="AA153" s="292">
        <f t="shared" si="165"/>
        <v>0</v>
      </c>
      <c r="AB153" s="292">
        <f t="shared" si="166"/>
        <v>8887.8266666666659</v>
      </c>
      <c r="AC153" s="292">
        <f t="shared" si="167"/>
        <v>0</v>
      </c>
      <c r="AD153" s="292">
        <f t="shared" si="168"/>
        <v>0</v>
      </c>
      <c r="AE153" s="292">
        <f t="shared" si="146"/>
        <v>8887.8266666666659</v>
      </c>
      <c r="AF153" s="292">
        <f t="shared" si="147"/>
        <v>2221.9566666666665</v>
      </c>
      <c r="AG153" s="292">
        <f t="shared" si="184"/>
        <v>1110.9783333333332</v>
      </c>
      <c r="AH153" s="292">
        <f t="shared" si="169"/>
        <v>393.26666666666665</v>
      </c>
      <c r="AI153" s="292">
        <f t="shared" si="148"/>
        <v>12614.028333333332</v>
      </c>
      <c r="AJ153" s="298"/>
      <c r="AK153" s="298"/>
      <c r="AL153" s="298"/>
      <c r="AM153" s="295"/>
      <c r="AN153" s="296">
        <f t="shared" si="170"/>
        <v>0</v>
      </c>
      <c r="AO153" s="295"/>
      <c r="AP153" s="296">
        <f t="shared" si="171"/>
        <v>0</v>
      </c>
      <c r="AQ153" s="296">
        <f t="shared" si="172"/>
        <v>0</v>
      </c>
      <c r="AR153" s="296">
        <f t="shared" si="173"/>
        <v>0</v>
      </c>
      <c r="AS153" s="295"/>
      <c r="AT153" s="296">
        <f t="shared" si="174"/>
        <v>0</v>
      </c>
      <c r="AU153" s="295"/>
      <c r="AV153" s="296">
        <f t="shared" si="175"/>
        <v>0</v>
      </c>
      <c r="AW153" s="297">
        <f t="shared" si="176"/>
        <v>0</v>
      </c>
      <c r="AX153" s="296">
        <f t="shared" si="177"/>
        <v>0</v>
      </c>
      <c r="AY153" s="297">
        <f t="shared" si="178"/>
        <v>0</v>
      </c>
      <c r="AZ153" s="296">
        <f t="shared" si="179"/>
        <v>0</v>
      </c>
      <c r="BA153" s="298"/>
      <c r="BB153" s="299"/>
      <c r="BC153" s="299"/>
      <c r="BD153" s="299"/>
      <c r="BE153" s="296">
        <f t="shared" si="180"/>
        <v>0</v>
      </c>
      <c r="BF153" s="285"/>
      <c r="BG153" s="285"/>
      <c r="BH153" s="285"/>
      <c r="BI153" s="292">
        <f t="shared" si="181"/>
        <v>0</v>
      </c>
      <c r="BJ153" s="300"/>
      <c r="BK153" s="300">
        <f>(O153/18*BJ153)*30%</f>
        <v>0</v>
      </c>
      <c r="BL153" s="300"/>
      <c r="BM153" s="300">
        <f t="shared" si="187"/>
        <v>0</v>
      </c>
      <c r="BN153" s="292"/>
      <c r="BO153" s="292"/>
      <c r="BP153" s="300"/>
      <c r="BQ153" s="300">
        <f t="shared" si="154"/>
        <v>0</v>
      </c>
      <c r="BR153" s="292">
        <f t="shared" si="155"/>
        <v>0</v>
      </c>
      <c r="BS153" s="292">
        <f t="shared" si="156"/>
        <v>10392.071666666665</v>
      </c>
      <c r="BT153" s="292">
        <f t="shared" si="157"/>
        <v>0</v>
      </c>
      <c r="BU153" s="292">
        <f t="shared" si="158"/>
        <v>2221.9566666666665</v>
      </c>
      <c r="BV153" s="292">
        <f t="shared" si="159"/>
        <v>12614.028333333332</v>
      </c>
      <c r="BW153" s="301">
        <f t="shared" si="160"/>
        <v>151368.33999999997</v>
      </c>
    </row>
    <row r="154" spans="1:77" s="136" customFormat="1" ht="14.25" customHeight="1" x14ac:dyDescent="0.3">
      <c r="A154" s="304">
        <v>131</v>
      </c>
      <c r="B154" s="204" t="s">
        <v>114</v>
      </c>
      <c r="C154" s="204" t="s">
        <v>232</v>
      </c>
      <c r="D154" s="285" t="s">
        <v>108</v>
      </c>
      <c r="E154" s="286" t="s">
        <v>115</v>
      </c>
      <c r="F154" s="287">
        <v>30</v>
      </c>
      <c r="G154" s="288">
        <v>41514</v>
      </c>
      <c r="H154" s="289">
        <v>43340</v>
      </c>
      <c r="I154" s="287" t="s">
        <v>185</v>
      </c>
      <c r="J154" s="285" t="s">
        <v>58</v>
      </c>
      <c r="K154" s="285" t="s">
        <v>116</v>
      </c>
      <c r="L154" s="290">
        <v>40</v>
      </c>
      <c r="M154" s="285">
        <v>4.5199999999999996</v>
      </c>
      <c r="N154" s="291">
        <v>17697</v>
      </c>
      <c r="O154" s="292">
        <f t="shared" si="144"/>
        <v>79990.439999999988</v>
      </c>
      <c r="P154" s="285">
        <v>0</v>
      </c>
      <c r="Q154" s="285"/>
      <c r="R154" s="285"/>
      <c r="S154" s="285">
        <v>1</v>
      </c>
      <c r="T154" s="285"/>
      <c r="U154" s="285"/>
      <c r="V154" s="293">
        <f t="shared" si="162"/>
        <v>1</v>
      </c>
      <c r="W154" s="293">
        <f t="shared" si="161"/>
        <v>0</v>
      </c>
      <c r="X154" s="293">
        <f t="shared" si="163"/>
        <v>0</v>
      </c>
      <c r="Y154" s="292">
        <f t="shared" si="164"/>
        <v>0</v>
      </c>
      <c r="Z154" s="292">
        <f t="shared" si="145"/>
        <v>0</v>
      </c>
      <c r="AA154" s="292">
        <f t="shared" si="165"/>
        <v>0</v>
      </c>
      <c r="AB154" s="292">
        <f t="shared" si="166"/>
        <v>4443.913333333333</v>
      </c>
      <c r="AC154" s="292">
        <f t="shared" si="167"/>
        <v>0</v>
      </c>
      <c r="AD154" s="292">
        <f t="shared" si="168"/>
        <v>0</v>
      </c>
      <c r="AE154" s="292">
        <f t="shared" si="146"/>
        <v>4443.913333333333</v>
      </c>
      <c r="AF154" s="292">
        <f t="shared" si="147"/>
        <v>1110.9783333333332</v>
      </c>
      <c r="AG154" s="292">
        <f t="shared" si="184"/>
        <v>555.48916666666662</v>
      </c>
      <c r="AH154" s="292">
        <f t="shared" si="169"/>
        <v>196.63333333333333</v>
      </c>
      <c r="AI154" s="292">
        <f t="shared" si="148"/>
        <v>6307.0141666666659</v>
      </c>
      <c r="AJ154" s="298"/>
      <c r="AK154" s="298"/>
      <c r="AL154" s="298"/>
      <c r="AM154" s="295"/>
      <c r="AN154" s="296">
        <f t="shared" si="170"/>
        <v>0</v>
      </c>
      <c r="AO154" s="295"/>
      <c r="AP154" s="296">
        <f t="shared" si="171"/>
        <v>0</v>
      </c>
      <c r="AQ154" s="296">
        <f t="shared" si="172"/>
        <v>0</v>
      </c>
      <c r="AR154" s="296">
        <f t="shared" si="173"/>
        <v>0</v>
      </c>
      <c r="AS154" s="295"/>
      <c r="AT154" s="296">
        <f t="shared" si="174"/>
        <v>0</v>
      </c>
      <c r="AU154" s="295"/>
      <c r="AV154" s="296">
        <f t="shared" si="175"/>
        <v>0</v>
      </c>
      <c r="AW154" s="297">
        <f t="shared" si="176"/>
        <v>0</v>
      </c>
      <c r="AX154" s="296">
        <f t="shared" si="177"/>
        <v>0</v>
      </c>
      <c r="AY154" s="297">
        <f t="shared" si="178"/>
        <v>0</v>
      </c>
      <c r="AZ154" s="296">
        <f t="shared" si="179"/>
        <v>0</v>
      </c>
      <c r="BA154" s="298"/>
      <c r="BB154" s="299"/>
      <c r="BC154" s="299"/>
      <c r="BD154" s="299"/>
      <c r="BE154" s="296">
        <f t="shared" si="180"/>
        <v>0</v>
      </c>
      <c r="BF154" s="285"/>
      <c r="BG154" s="285"/>
      <c r="BH154" s="285"/>
      <c r="BI154" s="292">
        <f t="shared" si="181"/>
        <v>0</v>
      </c>
      <c r="BJ154" s="300"/>
      <c r="BK154" s="300">
        <f>(O154/18*BJ154)*30%</f>
        <v>0</v>
      </c>
      <c r="BL154" s="300"/>
      <c r="BM154" s="300">
        <f t="shared" si="187"/>
        <v>0</v>
      </c>
      <c r="BN154" s="292"/>
      <c r="BO154" s="292"/>
      <c r="BP154" s="300"/>
      <c r="BQ154" s="300">
        <f t="shared" si="154"/>
        <v>0</v>
      </c>
      <c r="BR154" s="292">
        <f t="shared" si="155"/>
        <v>0</v>
      </c>
      <c r="BS154" s="292">
        <f t="shared" si="156"/>
        <v>5196.0358333333324</v>
      </c>
      <c r="BT154" s="292">
        <f t="shared" si="157"/>
        <v>0</v>
      </c>
      <c r="BU154" s="292">
        <f t="shared" si="158"/>
        <v>1110.9783333333332</v>
      </c>
      <c r="BV154" s="292">
        <f t="shared" si="159"/>
        <v>6307.0141666666659</v>
      </c>
      <c r="BW154" s="301">
        <f t="shared" si="160"/>
        <v>75684.169999999984</v>
      </c>
    </row>
    <row r="155" spans="1:77" s="136" customFormat="1" ht="14.25" customHeight="1" x14ac:dyDescent="0.3">
      <c r="A155" s="305">
        <v>132</v>
      </c>
      <c r="B155" s="205" t="s">
        <v>114</v>
      </c>
      <c r="C155" s="205" t="s">
        <v>231</v>
      </c>
      <c r="D155" s="307" t="s">
        <v>108</v>
      </c>
      <c r="E155" s="308" t="s">
        <v>115</v>
      </c>
      <c r="F155" s="287">
        <v>30</v>
      </c>
      <c r="G155" s="288">
        <v>41514</v>
      </c>
      <c r="H155" s="289">
        <v>43340</v>
      </c>
      <c r="I155" s="287" t="s">
        <v>185</v>
      </c>
      <c r="J155" s="285" t="s">
        <v>58</v>
      </c>
      <c r="K155" s="285" t="s">
        <v>116</v>
      </c>
      <c r="L155" s="290">
        <v>40</v>
      </c>
      <c r="M155" s="285">
        <v>4.5199999999999996</v>
      </c>
      <c r="N155" s="291">
        <v>17697</v>
      </c>
      <c r="O155" s="292">
        <f t="shared" si="144"/>
        <v>79990.439999999988</v>
      </c>
      <c r="P155" s="285">
        <v>0</v>
      </c>
      <c r="Q155" s="285"/>
      <c r="R155" s="285"/>
      <c r="S155" s="285">
        <v>1</v>
      </c>
      <c r="T155" s="285"/>
      <c r="U155" s="285"/>
      <c r="V155" s="293">
        <f t="shared" si="162"/>
        <v>1</v>
      </c>
      <c r="W155" s="293">
        <f t="shared" si="161"/>
        <v>0</v>
      </c>
      <c r="X155" s="293">
        <f t="shared" si="163"/>
        <v>0</v>
      </c>
      <c r="Y155" s="292">
        <f t="shared" si="164"/>
        <v>0</v>
      </c>
      <c r="Z155" s="292">
        <f t="shared" si="145"/>
        <v>0</v>
      </c>
      <c r="AA155" s="292">
        <f t="shared" si="165"/>
        <v>0</v>
      </c>
      <c r="AB155" s="292">
        <f t="shared" si="166"/>
        <v>4443.913333333333</v>
      </c>
      <c r="AC155" s="292">
        <f t="shared" si="167"/>
        <v>0</v>
      </c>
      <c r="AD155" s="292">
        <f t="shared" si="168"/>
        <v>0</v>
      </c>
      <c r="AE155" s="292">
        <f t="shared" si="146"/>
        <v>4443.913333333333</v>
      </c>
      <c r="AF155" s="292">
        <f t="shared" si="147"/>
        <v>1110.9783333333332</v>
      </c>
      <c r="AG155" s="292">
        <f t="shared" si="184"/>
        <v>555.48916666666662</v>
      </c>
      <c r="AH155" s="292">
        <f t="shared" si="169"/>
        <v>196.63333333333333</v>
      </c>
      <c r="AI155" s="292">
        <f t="shared" si="148"/>
        <v>6307.0141666666659</v>
      </c>
      <c r="AJ155" s="298"/>
      <c r="AK155" s="298"/>
      <c r="AL155" s="298"/>
      <c r="AM155" s="295"/>
      <c r="AN155" s="296">
        <f t="shared" si="170"/>
        <v>0</v>
      </c>
      <c r="AO155" s="295"/>
      <c r="AP155" s="296">
        <f t="shared" si="171"/>
        <v>0</v>
      </c>
      <c r="AQ155" s="296">
        <f t="shared" si="172"/>
        <v>0</v>
      </c>
      <c r="AR155" s="296">
        <f t="shared" si="173"/>
        <v>0</v>
      </c>
      <c r="AS155" s="295"/>
      <c r="AT155" s="296">
        <f t="shared" si="174"/>
        <v>0</v>
      </c>
      <c r="AU155" s="295"/>
      <c r="AV155" s="296">
        <f t="shared" si="175"/>
        <v>0</v>
      </c>
      <c r="AW155" s="297">
        <f t="shared" si="176"/>
        <v>0</v>
      </c>
      <c r="AX155" s="296">
        <f t="shared" si="177"/>
        <v>0</v>
      </c>
      <c r="AY155" s="297">
        <f t="shared" si="178"/>
        <v>0</v>
      </c>
      <c r="AZ155" s="296">
        <f t="shared" si="179"/>
        <v>0</v>
      </c>
      <c r="BA155" s="298"/>
      <c r="BB155" s="299"/>
      <c r="BC155" s="299"/>
      <c r="BD155" s="299"/>
      <c r="BE155" s="296">
        <f t="shared" si="180"/>
        <v>0</v>
      </c>
      <c r="BF155" s="285"/>
      <c r="BG155" s="285"/>
      <c r="BH155" s="285"/>
      <c r="BI155" s="292">
        <f t="shared" si="181"/>
        <v>0</v>
      </c>
      <c r="BJ155" s="300"/>
      <c r="BK155" s="300">
        <f>(O155/18*BJ155)*30%</f>
        <v>0</v>
      </c>
      <c r="BL155" s="300"/>
      <c r="BM155" s="300">
        <f t="shared" si="187"/>
        <v>0</v>
      </c>
      <c r="BN155" s="292"/>
      <c r="BO155" s="292"/>
      <c r="BP155" s="300"/>
      <c r="BQ155" s="300">
        <f t="shared" si="154"/>
        <v>0</v>
      </c>
      <c r="BR155" s="292">
        <f t="shared" si="155"/>
        <v>0</v>
      </c>
      <c r="BS155" s="292">
        <f t="shared" si="156"/>
        <v>5196.0358333333324</v>
      </c>
      <c r="BT155" s="292">
        <f t="shared" si="157"/>
        <v>0</v>
      </c>
      <c r="BU155" s="292">
        <f t="shared" si="158"/>
        <v>1110.9783333333332</v>
      </c>
      <c r="BV155" s="292">
        <f t="shared" si="159"/>
        <v>6307.0141666666659</v>
      </c>
      <c r="BW155" s="301">
        <f t="shared" si="160"/>
        <v>75684.169999999984</v>
      </c>
    </row>
    <row r="156" spans="1:77" s="3" customFormat="1" ht="14.25" customHeight="1" x14ac:dyDescent="0.3">
      <c r="A156" s="250">
        <v>133</v>
      </c>
      <c r="B156" s="94" t="s">
        <v>309</v>
      </c>
      <c r="C156" s="94" t="s">
        <v>73</v>
      </c>
      <c r="D156" s="95" t="s">
        <v>61</v>
      </c>
      <c r="E156" s="96" t="s">
        <v>310</v>
      </c>
      <c r="F156" s="86">
        <v>143</v>
      </c>
      <c r="G156" s="87">
        <v>43829</v>
      </c>
      <c r="H156" s="87">
        <v>45656</v>
      </c>
      <c r="I156" s="86" t="s">
        <v>73</v>
      </c>
      <c r="J156" s="43">
        <v>2</v>
      </c>
      <c r="K156" s="43" t="s">
        <v>68</v>
      </c>
      <c r="L156" s="89">
        <v>2</v>
      </c>
      <c r="M156" s="43">
        <v>4.51</v>
      </c>
      <c r="N156" s="75">
        <v>17697</v>
      </c>
      <c r="O156" s="76">
        <f t="shared" si="144"/>
        <v>79813.47</v>
      </c>
      <c r="P156" s="43"/>
      <c r="Q156" s="43"/>
      <c r="R156" s="43"/>
      <c r="S156" s="43"/>
      <c r="T156" s="43">
        <v>7</v>
      </c>
      <c r="U156" s="43"/>
      <c r="V156" s="70">
        <f t="shared" si="162"/>
        <v>0</v>
      </c>
      <c r="W156" s="70">
        <f t="shared" si="161"/>
        <v>7</v>
      </c>
      <c r="X156" s="70">
        <f t="shared" si="163"/>
        <v>0</v>
      </c>
      <c r="Y156" s="76">
        <f t="shared" si="164"/>
        <v>0</v>
      </c>
      <c r="Z156" s="76">
        <f t="shared" si="145"/>
        <v>0</v>
      </c>
      <c r="AA156" s="76">
        <f t="shared" si="165"/>
        <v>0</v>
      </c>
      <c r="AB156" s="76">
        <f t="shared" si="166"/>
        <v>0</v>
      </c>
      <c r="AC156" s="76">
        <f t="shared" si="167"/>
        <v>31038.57166666667</v>
      </c>
      <c r="AD156" s="76">
        <f t="shared" si="168"/>
        <v>0</v>
      </c>
      <c r="AE156" s="76">
        <f t="shared" si="146"/>
        <v>31038.57166666667</v>
      </c>
      <c r="AF156" s="76">
        <f t="shared" si="147"/>
        <v>7759.6429166666676</v>
      </c>
      <c r="AG156" s="76">
        <f t="shared" si="184"/>
        <v>3879.8214583333338</v>
      </c>
      <c r="AH156" s="76">
        <f t="shared" si="169"/>
        <v>1376.4333333333334</v>
      </c>
      <c r="AI156" s="76">
        <f t="shared" si="148"/>
        <v>44054.469375000001</v>
      </c>
      <c r="AJ156" s="82"/>
      <c r="AK156" s="82"/>
      <c r="AL156" s="82"/>
      <c r="AM156" s="99"/>
      <c r="AN156" s="78">
        <f t="shared" si="170"/>
        <v>0</v>
      </c>
      <c r="AO156" s="99"/>
      <c r="AP156" s="78">
        <f t="shared" si="171"/>
        <v>0</v>
      </c>
      <c r="AQ156" s="78"/>
      <c r="AR156" s="78">
        <f t="shared" ref="AR156:AR184" si="188">AN156+AP156</f>
        <v>0</v>
      </c>
      <c r="AS156" s="99"/>
      <c r="AT156" s="78">
        <f t="shared" si="174"/>
        <v>0</v>
      </c>
      <c r="AU156" s="99"/>
      <c r="AV156" s="78">
        <f t="shared" si="175"/>
        <v>0</v>
      </c>
      <c r="AW156" s="77">
        <f t="shared" si="176"/>
        <v>0</v>
      </c>
      <c r="AX156" s="78">
        <f t="shared" si="177"/>
        <v>0</v>
      </c>
      <c r="AY156" s="77">
        <f t="shared" si="178"/>
        <v>0</v>
      </c>
      <c r="AZ156" s="78">
        <f t="shared" si="179"/>
        <v>0</v>
      </c>
      <c r="BA156" s="100"/>
      <c r="BB156" s="177"/>
      <c r="BC156" s="177"/>
      <c r="BD156" s="177"/>
      <c r="BE156" s="78">
        <f t="shared" si="180"/>
        <v>0</v>
      </c>
      <c r="BF156" s="43"/>
      <c r="BG156" s="43"/>
      <c r="BH156" s="43"/>
      <c r="BI156" s="76">
        <f t="shared" si="181"/>
        <v>0</v>
      </c>
      <c r="BJ156" s="76">
        <f>V156+W156+X156</f>
        <v>7</v>
      </c>
      <c r="BK156" s="76">
        <f t="shared" ref="BK156:BK164" si="189">(O156/18*BJ156)*1.25*30%</f>
        <v>11639.464375</v>
      </c>
      <c r="BL156" s="101"/>
      <c r="BM156" s="101">
        <v>0</v>
      </c>
      <c r="BN156" s="76">
        <f t="shared" ref="BN156:BN207" si="190">V156+W156+X156</f>
        <v>7</v>
      </c>
      <c r="BO156" s="76">
        <f>(AE156+AF156)*30%</f>
        <v>11639.464375</v>
      </c>
      <c r="BP156" s="101"/>
      <c r="BQ156" s="101">
        <f t="shared" si="154"/>
        <v>0</v>
      </c>
      <c r="BR156" s="76">
        <f t="shared" si="155"/>
        <v>23278.928749999999</v>
      </c>
      <c r="BS156" s="76">
        <f t="shared" si="156"/>
        <v>36294.826458333337</v>
      </c>
      <c r="BT156" s="76">
        <f t="shared" si="157"/>
        <v>11639.464375</v>
      </c>
      <c r="BU156" s="76">
        <f t="shared" si="158"/>
        <v>19399.107291666667</v>
      </c>
      <c r="BV156" s="76">
        <f t="shared" si="159"/>
        <v>67333.398125000007</v>
      </c>
      <c r="BW156" s="173">
        <f t="shared" si="160"/>
        <v>808000.77750000008</v>
      </c>
      <c r="BX156" s="3" t="s">
        <v>271</v>
      </c>
    </row>
    <row r="157" spans="1:77" s="3" customFormat="1" ht="14.25" customHeight="1" x14ac:dyDescent="0.3">
      <c r="A157" s="251">
        <v>134</v>
      </c>
      <c r="B157" s="94" t="s">
        <v>309</v>
      </c>
      <c r="C157" s="94" t="s">
        <v>451</v>
      </c>
      <c r="D157" s="95" t="s">
        <v>61</v>
      </c>
      <c r="E157" s="96" t="s">
        <v>310</v>
      </c>
      <c r="F157" s="86">
        <v>143</v>
      </c>
      <c r="G157" s="87">
        <v>43829</v>
      </c>
      <c r="H157" s="87">
        <v>45656</v>
      </c>
      <c r="I157" s="86" t="s">
        <v>73</v>
      </c>
      <c r="J157" s="43">
        <v>2</v>
      </c>
      <c r="K157" s="43" t="s">
        <v>68</v>
      </c>
      <c r="L157" s="89">
        <v>2</v>
      </c>
      <c r="M157" s="43">
        <v>4.51</v>
      </c>
      <c r="N157" s="75">
        <v>17697</v>
      </c>
      <c r="O157" s="76">
        <f t="shared" si="144"/>
        <v>79813.47</v>
      </c>
      <c r="P157" s="43"/>
      <c r="Q157" s="43"/>
      <c r="R157" s="43"/>
      <c r="S157" s="43"/>
      <c r="T157" s="43">
        <v>1</v>
      </c>
      <c r="U157" s="43"/>
      <c r="V157" s="70">
        <f t="shared" si="162"/>
        <v>0</v>
      </c>
      <c r="W157" s="70">
        <f t="shared" si="161"/>
        <v>1</v>
      </c>
      <c r="X157" s="70">
        <f t="shared" si="163"/>
        <v>0</v>
      </c>
      <c r="Y157" s="76">
        <f t="shared" si="164"/>
        <v>0</v>
      </c>
      <c r="Z157" s="76">
        <f t="shared" si="145"/>
        <v>0</v>
      </c>
      <c r="AA157" s="76">
        <f t="shared" si="165"/>
        <v>0</v>
      </c>
      <c r="AB157" s="76">
        <f t="shared" si="166"/>
        <v>0</v>
      </c>
      <c r="AC157" s="76">
        <f t="shared" si="167"/>
        <v>4434.0816666666669</v>
      </c>
      <c r="AD157" s="76">
        <f t="shared" si="168"/>
        <v>0</v>
      </c>
      <c r="AE157" s="76">
        <f t="shared" si="146"/>
        <v>4434.0816666666669</v>
      </c>
      <c r="AF157" s="76">
        <f t="shared" si="147"/>
        <v>1108.5204166666667</v>
      </c>
      <c r="AG157" s="101">
        <f t="shared" si="184"/>
        <v>554.26020833333337</v>
      </c>
      <c r="AH157" s="76">
        <f t="shared" si="169"/>
        <v>196.63333333333333</v>
      </c>
      <c r="AI157" s="76">
        <f t="shared" si="148"/>
        <v>6293.4956250000005</v>
      </c>
      <c r="AJ157" s="82"/>
      <c r="AK157" s="82"/>
      <c r="AL157" s="82"/>
      <c r="AM157" s="99"/>
      <c r="AN157" s="78">
        <f t="shared" si="170"/>
        <v>0</v>
      </c>
      <c r="AO157" s="99"/>
      <c r="AP157" s="78">
        <f t="shared" si="171"/>
        <v>0</v>
      </c>
      <c r="AQ157" s="78"/>
      <c r="AR157" s="78">
        <f t="shared" si="188"/>
        <v>0</v>
      </c>
      <c r="AS157" s="99"/>
      <c r="AT157" s="78">
        <f t="shared" si="174"/>
        <v>0</v>
      </c>
      <c r="AU157" s="99"/>
      <c r="AV157" s="78">
        <f t="shared" si="175"/>
        <v>0</v>
      </c>
      <c r="AW157" s="77">
        <f t="shared" si="176"/>
        <v>0</v>
      </c>
      <c r="AX157" s="78">
        <f t="shared" si="177"/>
        <v>0</v>
      </c>
      <c r="AY157" s="77">
        <f t="shared" si="178"/>
        <v>0</v>
      </c>
      <c r="AZ157" s="78">
        <f t="shared" si="179"/>
        <v>0</v>
      </c>
      <c r="BA157" s="100"/>
      <c r="BB157" s="177"/>
      <c r="BC157" s="177"/>
      <c r="BD157" s="177"/>
      <c r="BE157" s="78">
        <f t="shared" si="180"/>
        <v>0</v>
      </c>
      <c r="BF157" s="43"/>
      <c r="BG157" s="43"/>
      <c r="BH157" s="43"/>
      <c r="BI157" s="76">
        <f t="shared" si="181"/>
        <v>0</v>
      </c>
      <c r="BJ157" s="76">
        <f>V157+W157+X157</f>
        <v>1</v>
      </c>
      <c r="BK157" s="76">
        <f t="shared" si="189"/>
        <v>1662.7806249999999</v>
      </c>
      <c r="BL157" s="101"/>
      <c r="BM157" s="101">
        <v>0</v>
      </c>
      <c r="BN157" s="76">
        <f t="shared" si="190"/>
        <v>1</v>
      </c>
      <c r="BO157" s="76">
        <f>(AE157+AF157)*30%</f>
        <v>1662.7806249999999</v>
      </c>
      <c r="BP157" s="101"/>
      <c r="BQ157" s="101">
        <f t="shared" si="154"/>
        <v>0</v>
      </c>
      <c r="BR157" s="76">
        <f t="shared" si="155"/>
        <v>3325.5612499999997</v>
      </c>
      <c r="BS157" s="76">
        <f t="shared" si="156"/>
        <v>5184.9752083333333</v>
      </c>
      <c r="BT157" s="76">
        <f t="shared" si="157"/>
        <v>1662.7806249999999</v>
      </c>
      <c r="BU157" s="76">
        <f t="shared" si="158"/>
        <v>2771.3010416666666</v>
      </c>
      <c r="BV157" s="76">
        <f t="shared" si="159"/>
        <v>9619.0568750000002</v>
      </c>
      <c r="BW157" s="173">
        <f t="shared" si="160"/>
        <v>115428.6825</v>
      </c>
      <c r="BX157" s="3" t="s">
        <v>271</v>
      </c>
    </row>
    <row r="158" spans="1:77" s="136" customFormat="1" ht="14.25" customHeight="1" x14ac:dyDescent="0.3">
      <c r="A158" s="250">
        <v>135</v>
      </c>
      <c r="B158" s="75" t="s">
        <v>394</v>
      </c>
      <c r="C158" s="48" t="s">
        <v>393</v>
      </c>
      <c r="D158" s="70" t="s">
        <v>61</v>
      </c>
      <c r="E158" s="75" t="s">
        <v>465</v>
      </c>
      <c r="F158" s="80">
        <v>36</v>
      </c>
      <c r="G158" s="81">
        <v>41782</v>
      </c>
      <c r="H158" s="151">
        <v>43608</v>
      </c>
      <c r="I158" s="80" t="s">
        <v>183</v>
      </c>
      <c r="J158" s="70">
        <v>2</v>
      </c>
      <c r="K158" s="70" t="s">
        <v>68</v>
      </c>
      <c r="L158" s="74">
        <v>10.09</v>
      </c>
      <c r="M158" s="43">
        <v>4.8099999999999996</v>
      </c>
      <c r="N158" s="75">
        <v>17697</v>
      </c>
      <c r="O158" s="76">
        <f t="shared" si="144"/>
        <v>85122.569999999992</v>
      </c>
      <c r="P158" s="70"/>
      <c r="Q158" s="70">
        <v>5</v>
      </c>
      <c r="R158" s="70"/>
      <c r="S158" s="70"/>
      <c r="T158" s="70">
        <v>15</v>
      </c>
      <c r="U158" s="70"/>
      <c r="V158" s="70">
        <f t="shared" si="162"/>
        <v>0</v>
      </c>
      <c r="W158" s="70">
        <f t="shared" si="161"/>
        <v>20</v>
      </c>
      <c r="X158" s="70">
        <f t="shared" si="163"/>
        <v>0</v>
      </c>
      <c r="Y158" s="76">
        <f t="shared" si="164"/>
        <v>0</v>
      </c>
      <c r="Z158" s="76">
        <f t="shared" si="145"/>
        <v>23645.158333333329</v>
      </c>
      <c r="AA158" s="76">
        <f t="shared" si="165"/>
        <v>0</v>
      </c>
      <c r="AB158" s="76">
        <f t="shared" si="166"/>
        <v>0</v>
      </c>
      <c r="AC158" s="76">
        <f t="shared" si="167"/>
        <v>70935.474999999991</v>
      </c>
      <c r="AD158" s="76">
        <f t="shared" si="168"/>
        <v>0</v>
      </c>
      <c r="AE158" s="76">
        <f t="shared" si="146"/>
        <v>94580.633333333317</v>
      </c>
      <c r="AF158" s="76">
        <f t="shared" si="147"/>
        <v>23645.158333333329</v>
      </c>
      <c r="AG158" s="76">
        <f t="shared" si="184"/>
        <v>11822.579166666665</v>
      </c>
      <c r="AH158" s="76">
        <f t="shared" si="169"/>
        <v>2949.5</v>
      </c>
      <c r="AI158" s="76">
        <f t="shared" si="148"/>
        <v>132997.87083333332</v>
      </c>
      <c r="AJ158" s="82"/>
      <c r="AK158" s="82"/>
      <c r="AL158" s="82"/>
      <c r="AM158" s="83"/>
      <c r="AN158" s="78">
        <f t="shared" si="170"/>
        <v>0</v>
      </c>
      <c r="AO158" s="83"/>
      <c r="AP158" s="78">
        <f t="shared" si="171"/>
        <v>0</v>
      </c>
      <c r="AQ158" s="78">
        <f t="shared" ref="AQ158:AQ168" si="191">AM158+AO158</f>
        <v>0</v>
      </c>
      <c r="AR158" s="78">
        <f t="shared" si="188"/>
        <v>0</v>
      </c>
      <c r="AS158" s="83">
        <v>15</v>
      </c>
      <c r="AT158" s="78">
        <f t="shared" si="174"/>
        <v>7373.75</v>
      </c>
      <c r="AU158" s="78"/>
      <c r="AV158" s="78">
        <f t="shared" si="175"/>
        <v>0</v>
      </c>
      <c r="AW158" s="77">
        <f t="shared" si="176"/>
        <v>15</v>
      </c>
      <c r="AX158" s="78">
        <f t="shared" si="177"/>
        <v>7373.75</v>
      </c>
      <c r="AY158" s="77">
        <f t="shared" si="178"/>
        <v>15</v>
      </c>
      <c r="AZ158" s="78">
        <f t="shared" si="179"/>
        <v>7373.75</v>
      </c>
      <c r="BA158" s="84"/>
      <c r="BB158" s="85"/>
      <c r="BC158" s="85"/>
      <c r="BD158" s="85"/>
      <c r="BE158" s="78">
        <f t="shared" si="180"/>
        <v>0</v>
      </c>
      <c r="BF158" s="70"/>
      <c r="BG158" s="70"/>
      <c r="BH158" s="70"/>
      <c r="BI158" s="76">
        <f t="shared" si="181"/>
        <v>0</v>
      </c>
      <c r="BJ158" s="76">
        <f>V158+W158+X158</f>
        <v>20</v>
      </c>
      <c r="BK158" s="76">
        <f t="shared" si="189"/>
        <v>35467.737499999988</v>
      </c>
      <c r="BL158" s="76"/>
      <c r="BM158" s="76">
        <f t="shared" ref="BM158:BM166" si="192">(O158/18*BL158)*30%</f>
        <v>0</v>
      </c>
      <c r="BN158" s="76"/>
      <c r="BO158" s="76"/>
      <c r="BP158" s="76"/>
      <c r="BQ158" s="101">
        <f t="shared" si="154"/>
        <v>0</v>
      </c>
      <c r="BR158" s="76">
        <f t="shared" si="155"/>
        <v>42841.487499999988</v>
      </c>
      <c r="BS158" s="76">
        <f t="shared" si="156"/>
        <v>109352.71249999998</v>
      </c>
      <c r="BT158" s="76">
        <f t="shared" si="157"/>
        <v>42841.487499999988</v>
      </c>
      <c r="BU158" s="76">
        <f t="shared" si="158"/>
        <v>23645.158333333329</v>
      </c>
      <c r="BV158" s="76">
        <f t="shared" si="159"/>
        <v>175839.35833333331</v>
      </c>
      <c r="BW158" s="173">
        <f t="shared" si="160"/>
        <v>2110072.2999999998</v>
      </c>
      <c r="BX158" s="135"/>
    </row>
    <row r="159" spans="1:77" s="3" customFormat="1" ht="14.25" customHeight="1" x14ac:dyDescent="0.3">
      <c r="A159" s="251">
        <v>136</v>
      </c>
      <c r="B159" s="75" t="s">
        <v>394</v>
      </c>
      <c r="C159" s="48" t="s">
        <v>393</v>
      </c>
      <c r="D159" s="70" t="s">
        <v>61</v>
      </c>
      <c r="E159" s="75" t="s">
        <v>465</v>
      </c>
      <c r="F159" s="86">
        <v>36</v>
      </c>
      <c r="G159" s="87">
        <v>41782</v>
      </c>
      <c r="H159" s="88">
        <v>43608</v>
      </c>
      <c r="I159" s="86" t="s">
        <v>183</v>
      </c>
      <c r="J159" s="70">
        <v>2</v>
      </c>
      <c r="K159" s="70" t="s">
        <v>68</v>
      </c>
      <c r="L159" s="74">
        <v>10.09</v>
      </c>
      <c r="M159" s="43">
        <v>4.8099999999999996</v>
      </c>
      <c r="N159" s="75">
        <v>17697</v>
      </c>
      <c r="O159" s="76">
        <f t="shared" ref="O159:O190" si="193">N159*M159</f>
        <v>85122.569999999992</v>
      </c>
      <c r="P159" s="70"/>
      <c r="Q159" s="70"/>
      <c r="R159" s="70"/>
      <c r="S159" s="70"/>
      <c r="T159" s="70">
        <v>1</v>
      </c>
      <c r="U159" s="70"/>
      <c r="V159" s="70">
        <f t="shared" si="162"/>
        <v>0</v>
      </c>
      <c r="W159" s="70">
        <f t="shared" si="161"/>
        <v>1</v>
      </c>
      <c r="X159" s="70">
        <f t="shared" si="163"/>
        <v>0</v>
      </c>
      <c r="Y159" s="76">
        <f t="shared" si="164"/>
        <v>0</v>
      </c>
      <c r="Z159" s="76">
        <f t="shared" ref="Z159:Z190" si="194">SUM(O159/18*Q159)</f>
        <v>0</v>
      </c>
      <c r="AA159" s="76">
        <f t="shared" si="165"/>
        <v>0</v>
      </c>
      <c r="AB159" s="76">
        <f t="shared" si="166"/>
        <v>0</v>
      </c>
      <c r="AC159" s="76">
        <f t="shared" si="167"/>
        <v>4729.0316666666658</v>
      </c>
      <c r="AD159" s="76">
        <f t="shared" si="168"/>
        <v>0</v>
      </c>
      <c r="AE159" s="76">
        <f t="shared" ref="AE159:AE190" si="195">SUM(Y159:AD159)</f>
        <v>4729.0316666666658</v>
      </c>
      <c r="AF159" s="76">
        <f t="shared" ref="AF159:AF190" si="196">AE159*25%</f>
        <v>1182.2579166666665</v>
      </c>
      <c r="AG159" s="101">
        <f t="shared" si="184"/>
        <v>591.12895833333323</v>
      </c>
      <c r="AH159" s="76">
        <f t="shared" si="169"/>
        <v>196.63333333333333</v>
      </c>
      <c r="AI159" s="76">
        <f t="shared" ref="AI159:AI190" si="197">AH159+AG159+AF159+AE159</f>
        <v>6699.0518749999992</v>
      </c>
      <c r="AJ159" s="82"/>
      <c r="AK159" s="82"/>
      <c r="AL159" s="82"/>
      <c r="AM159" s="83"/>
      <c r="AN159" s="78">
        <f t="shared" si="170"/>
        <v>0</v>
      </c>
      <c r="AO159" s="83"/>
      <c r="AP159" s="78">
        <f t="shared" si="171"/>
        <v>0</v>
      </c>
      <c r="AQ159" s="78">
        <f t="shared" si="191"/>
        <v>0</v>
      </c>
      <c r="AR159" s="78">
        <f t="shared" si="188"/>
        <v>0</v>
      </c>
      <c r="AS159" s="83"/>
      <c r="AT159" s="78">
        <f t="shared" si="174"/>
        <v>0</v>
      </c>
      <c r="AU159" s="78"/>
      <c r="AV159" s="78">
        <f t="shared" si="175"/>
        <v>0</v>
      </c>
      <c r="AW159" s="77">
        <f t="shared" si="176"/>
        <v>0</v>
      </c>
      <c r="AX159" s="78">
        <f t="shared" si="177"/>
        <v>0</v>
      </c>
      <c r="AY159" s="77">
        <f t="shared" si="178"/>
        <v>0</v>
      </c>
      <c r="AZ159" s="78">
        <f t="shared" si="179"/>
        <v>0</v>
      </c>
      <c r="BA159" s="84"/>
      <c r="BB159" s="85"/>
      <c r="BC159" s="85"/>
      <c r="BD159" s="85"/>
      <c r="BE159" s="78">
        <f t="shared" si="180"/>
        <v>0</v>
      </c>
      <c r="BF159" s="70"/>
      <c r="BG159" s="70"/>
      <c r="BH159" s="70"/>
      <c r="BI159" s="76">
        <f t="shared" si="181"/>
        <v>0</v>
      </c>
      <c r="BJ159" s="76">
        <f>V159+W159+X159</f>
        <v>1</v>
      </c>
      <c r="BK159" s="76">
        <f t="shared" si="189"/>
        <v>1773.3868749999997</v>
      </c>
      <c r="BL159" s="76"/>
      <c r="BM159" s="76">
        <f t="shared" si="192"/>
        <v>0</v>
      </c>
      <c r="BN159" s="76"/>
      <c r="BO159" s="76"/>
      <c r="BP159" s="76"/>
      <c r="BQ159" s="101">
        <f t="shared" ref="BQ159:BQ184" si="198">7079/18*BP159</f>
        <v>0</v>
      </c>
      <c r="BR159" s="76">
        <f t="shared" ref="BR159:BR184" si="199">AJ159+AK159+AL159+AZ159+BE159+BI159+BK159+BM159+BO159+BQ159</f>
        <v>1773.3868749999997</v>
      </c>
      <c r="BS159" s="76">
        <f t="shared" ref="BS159:BS190" si="200">AE159+AG159+AH159+AJ159+AK159+AL159+BI159+BQ159</f>
        <v>5516.7939583333318</v>
      </c>
      <c r="BT159" s="76">
        <f t="shared" ref="BT159:BT190" si="201">AZ159+BE159+BK159+BM159</f>
        <v>1773.3868749999997</v>
      </c>
      <c r="BU159" s="76">
        <f t="shared" ref="BU159:BU190" si="202">AF159+BO159</f>
        <v>1182.2579166666665</v>
      </c>
      <c r="BV159" s="76">
        <f t="shared" ref="BV159:BV190" si="203">SUM(AI159+BR159)</f>
        <v>8472.4387499999993</v>
      </c>
      <c r="BW159" s="173">
        <f t="shared" ref="BW159:BW190" si="204">BV159*12</f>
        <v>101669.26499999998</v>
      </c>
      <c r="BX159" s="135"/>
    </row>
    <row r="160" spans="1:77" s="136" customFormat="1" ht="14.25" customHeight="1" x14ac:dyDescent="0.3">
      <c r="A160" s="250">
        <v>137</v>
      </c>
      <c r="B160" s="75" t="s">
        <v>394</v>
      </c>
      <c r="C160" s="48" t="s">
        <v>403</v>
      </c>
      <c r="D160" s="70" t="s">
        <v>61</v>
      </c>
      <c r="E160" s="75" t="s">
        <v>465</v>
      </c>
      <c r="F160" s="86">
        <v>36</v>
      </c>
      <c r="G160" s="87">
        <v>41782</v>
      </c>
      <c r="H160" s="88">
        <v>43608</v>
      </c>
      <c r="I160" s="86" t="s">
        <v>183</v>
      </c>
      <c r="J160" s="70">
        <v>2</v>
      </c>
      <c r="K160" s="70" t="s">
        <v>68</v>
      </c>
      <c r="L160" s="74">
        <v>10.09</v>
      </c>
      <c r="M160" s="43">
        <v>4.8099999999999996</v>
      </c>
      <c r="N160" s="75">
        <v>17697</v>
      </c>
      <c r="O160" s="76">
        <f t="shared" si="193"/>
        <v>85122.569999999992</v>
      </c>
      <c r="P160" s="43">
        <v>0</v>
      </c>
      <c r="Q160" s="70"/>
      <c r="R160" s="70"/>
      <c r="S160" s="70">
        <v>0</v>
      </c>
      <c r="T160" s="70">
        <v>2</v>
      </c>
      <c r="U160" s="70"/>
      <c r="V160" s="70">
        <f t="shared" si="162"/>
        <v>0</v>
      </c>
      <c r="W160" s="70">
        <f t="shared" si="161"/>
        <v>2</v>
      </c>
      <c r="X160" s="70">
        <f t="shared" si="163"/>
        <v>0</v>
      </c>
      <c r="Y160" s="76">
        <f t="shared" si="164"/>
        <v>0</v>
      </c>
      <c r="Z160" s="76">
        <f t="shared" si="194"/>
        <v>0</v>
      </c>
      <c r="AA160" s="76">
        <f t="shared" si="165"/>
        <v>0</v>
      </c>
      <c r="AB160" s="76">
        <f t="shared" si="166"/>
        <v>0</v>
      </c>
      <c r="AC160" s="76">
        <f t="shared" si="167"/>
        <v>9458.0633333333317</v>
      </c>
      <c r="AD160" s="76">
        <f t="shared" si="168"/>
        <v>0</v>
      </c>
      <c r="AE160" s="76">
        <f t="shared" si="195"/>
        <v>9458.0633333333317</v>
      </c>
      <c r="AF160" s="76">
        <f t="shared" si="196"/>
        <v>2364.5158333333329</v>
      </c>
      <c r="AG160" s="101">
        <f t="shared" si="184"/>
        <v>1182.2579166666665</v>
      </c>
      <c r="AH160" s="76">
        <f t="shared" si="169"/>
        <v>393.26666666666665</v>
      </c>
      <c r="AI160" s="76">
        <f t="shared" si="197"/>
        <v>13398.103749999998</v>
      </c>
      <c r="AJ160" s="82"/>
      <c r="AK160" s="82"/>
      <c r="AL160" s="82"/>
      <c r="AM160" s="83"/>
      <c r="AN160" s="78">
        <f t="shared" si="170"/>
        <v>0</v>
      </c>
      <c r="AO160" s="83"/>
      <c r="AP160" s="78">
        <f t="shared" si="171"/>
        <v>0</v>
      </c>
      <c r="AQ160" s="78">
        <f t="shared" si="191"/>
        <v>0</v>
      </c>
      <c r="AR160" s="78">
        <f t="shared" si="188"/>
        <v>0</v>
      </c>
      <c r="AS160" s="83"/>
      <c r="AT160" s="78">
        <f t="shared" si="174"/>
        <v>0</v>
      </c>
      <c r="AU160" s="78"/>
      <c r="AV160" s="78">
        <f t="shared" si="175"/>
        <v>0</v>
      </c>
      <c r="AW160" s="77">
        <f t="shared" si="176"/>
        <v>0</v>
      </c>
      <c r="AX160" s="78">
        <f t="shared" si="177"/>
        <v>0</v>
      </c>
      <c r="AY160" s="77">
        <f t="shared" si="178"/>
        <v>0</v>
      </c>
      <c r="AZ160" s="78">
        <f t="shared" si="179"/>
        <v>0</v>
      </c>
      <c r="BA160" s="84"/>
      <c r="BB160" s="85"/>
      <c r="BC160" s="85"/>
      <c r="BD160" s="85"/>
      <c r="BE160" s="78">
        <f t="shared" si="180"/>
        <v>0</v>
      </c>
      <c r="BF160" s="70"/>
      <c r="BG160" s="70"/>
      <c r="BH160" s="70"/>
      <c r="BI160" s="76">
        <f t="shared" si="181"/>
        <v>0</v>
      </c>
      <c r="BJ160" s="76"/>
      <c r="BK160" s="76">
        <f t="shared" si="189"/>
        <v>0</v>
      </c>
      <c r="BL160" s="76"/>
      <c r="BM160" s="76">
        <f t="shared" si="192"/>
        <v>0</v>
      </c>
      <c r="BN160" s="76"/>
      <c r="BO160" s="76"/>
      <c r="BP160" s="76"/>
      <c r="BQ160" s="101">
        <f t="shared" si="198"/>
        <v>0</v>
      </c>
      <c r="BR160" s="76">
        <f t="shared" si="199"/>
        <v>0</v>
      </c>
      <c r="BS160" s="76">
        <f t="shared" si="200"/>
        <v>11033.587916666664</v>
      </c>
      <c r="BT160" s="76">
        <f t="shared" si="201"/>
        <v>0</v>
      </c>
      <c r="BU160" s="76">
        <f t="shared" si="202"/>
        <v>2364.5158333333329</v>
      </c>
      <c r="BV160" s="76">
        <f t="shared" si="203"/>
        <v>13398.103749999998</v>
      </c>
      <c r="BW160" s="173">
        <f t="shared" si="204"/>
        <v>160777.245</v>
      </c>
      <c r="BX160" s="135"/>
    </row>
    <row r="161" spans="1:76" s="136" customFormat="1" ht="14.25" customHeight="1" x14ac:dyDescent="0.3">
      <c r="A161" s="251">
        <v>138</v>
      </c>
      <c r="B161" s="48" t="s">
        <v>117</v>
      </c>
      <c r="C161" s="48" t="s">
        <v>168</v>
      </c>
      <c r="D161" s="43" t="s">
        <v>61</v>
      </c>
      <c r="E161" s="93" t="s">
        <v>164</v>
      </c>
      <c r="F161" s="86">
        <v>90</v>
      </c>
      <c r="G161" s="87">
        <v>43462</v>
      </c>
      <c r="H161" s="87">
        <v>45288</v>
      </c>
      <c r="I161" s="86" t="s">
        <v>185</v>
      </c>
      <c r="J161" s="43">
        <v>1</v>
      </c>
      <c r="K161" s="43" t="s">
        <v>72</v>
      </c>
      <c r="L161" s="89">
        <v>16.05</v>
      </c>
      <c r="M161" s="43">
        <v>5.03</v>
      </c>
      <c r="N161" s="75">
        <v>17697</v>
      </c>
      <c r="O161" s="76">
        <f t="shared" si="193"/>
        <v>89015.91</v>
      </c>
      <c r="P161" s="43"/>
      <c r="Q161" s="43"/>
      <c r="R161" s="43"/>
      <c r="S161" s="43">
        <v>16</v>
      </c>
      <c r="T161" s="43"/>
      <c r="U161" s="43"/>
      <c r="V161" s="70">
        <f t="shared" si="162"/>
        <v>16</v>
      </c>
      <c r="W161" s="70">
        <f t="shared" si="161"/>
        <v>0</v>
      </c>
      <c r="X161" s="70">
        <f t="shared" si="163"/>
        <v>0</v>
      </c>
      <c r="Y161" s="76">
        <f t="shared" si="164"/>
        <v>0</v>
      </c>
      <c r="Z161" s="76">
        <f t="shared" si="194"/>
        <v>0</v>
      </c>
      <c r="AA161" s="76">
        <f t="shared" si="165"/>
        <v>0</v>
      </c>
      <c r="AB161" s="76">
        <f t="shared" si="166"/>
        <v>79125.253333333341</v>
      </c>
      <c r="AC161" s="76">
        <f t="shared" si="167"/>
        <v>0</v>
      </c>
      <c r="AD161" s="76">
        <f t="shared" si="168"/>
        <v>0</v>
      </c>
      <c r="AE161" s="76">
        <f t="shared" si="195"/>
        <v>79125.253333333341</v>
      </c>
      <c r="AF161" s="76">
        <f t="shared" si="196"/>
        <v>19781.313333333335</v>
      </c>
      <c r="AG161" s="76">
        <f t="shared" si="184"/>
        <v>9890.6566666666695</v>
      </c>
      <c r="AH161" s="76">
        <f t="shared" si="169"/>
        <v>3146.1333333333332</v>
      </c>
      <c r="AI161" s="76">
        <f t="shared" si="197"/>
        <v>111943.35666666669</v>
      </c>
      <c r="AJ161" s="82"/>
      <c r="AK161" s="82"/>
      <c r="AL161" s="82"/>
      <c r="AM161" s="99">
        <v>8</v>
      </c>
      <c r="AN161" s="78">
        <f t="shared" si="170"/>
        <v>3146.1333333333332</v>
      </c>
      <c r="AO161" s="99"/>
      <c r="AP161" s="78">
        <f t="shared" si="171"/>
        <v>0</v>
      </c>
      <c r="AQ161" s="78">
        <f t="shared" si="191"/>
        <v>8</v>
      </c>
      <c r="AR161" s="78">
        <f t="shared" si="188"/>
        <v>3146.1333333333332</v>
      </c>
      <c r="AS161" s="99"/>
      <c r="AT161" s="78">
        <f t="shared" si="174"/>
        <v>0</v>
      </c>
      <c r="AU161" s="99"/>
      <c r="AV161" s="78">
        <f t="shared" si="175"/>
        <v>0</v>
      </c>
      <c r="AW161" s="77">
        <f t="shared" si="176"/>
        <v>0</v>
      </c>
      <c r="AX161" s="78">
        <f t="shared" si="177"/>
        <v>0</v>
      </c>
      <c r="AY161" s="77">
        <f t="shared" si="178"/>
        <v>8</v>
      </c>
      <c r="AZ161" s="78">
        <f t="shared" si="179"/>
        <v>3146.1333333333332</v>
      </c>
      <c r="BA161" s="100" t="s">
        <v>379</v>
      </c>
      <c r="BB161" s="177">
        <v>0.5</v>
      </c>
      <c r="BC161" s="177"/>
      <c r="BD161" s="177"/>
      <c r="BE161" s="78">
        <f t="shared" si="180"/>
        <v>4424.25</v>
      </c>
      <c r="BF161" s="43"/>
      <c r="BG161" s="43"/>
      <c r="BH161" s="43"/>
      <c r="BI161" s="76">
        <f t="shared" si="181"/>
        <v>0</v>
      </c>
      <c r="BJ161" s="76">
        <f>V161+W161+X161</f>
        <v>16</v>
      </c>
      <c r="BK161" s="76">
        <f t="shared" si="189"/>
        <v>29671.97</v>
      </c>
      <c r="BL161" s="101"/>
      <c r="BM161" s="101">
        <f t="shared" si="192"/>
        <v>0</v>
      </c>
      <c r="BN161" s="76">
        <f t="shared" si="190"/>
        <v>16</v>
      </c>
      <c r="BO161" s="76">
        <f t="shared" ref="BO161:BO166" si="205">(AE161+AF161)*35%</f>
        <v>34617.298333333332</v>
      </c>
      <c r="BP161" s="76"/>
      <c r="BQ161" s="101">
        <f t="shared" si="198"/>
        <v>0</v>
      </c>
      <c r="BR161" s="76">
        <f t="shared" si="199"/>
        <v>71859.651666666672</v>
      </c>
      <c r="BS161" s="76">
        <f t="shared" si="200"/>
        <v>92162.043333333335</v>
      </c>
      <c r="BT161" s="76">
        <f t="shared" si="201"/>
        <v>37242.353333333333</v>
      </c>
      <c r="BU161" s="76">
        <f t="shared" si="202"/>
        <v>54398.611666666664</v>
      </c>
      <c r="BV161" s="76">
        <f t="shared" si="203"/>
        <v>183803.00833333336</v>
      </c>
      <c r="BW161" s="173">
        <f t="shared" si="204"/>
        <v>2205636.1000000006</v>
      </c>
      <c r="BX161" s="3" t="s">
        <v>270</v>
      </c>
    </row>
    <row r="162" spans="1:76" s="136" customFormat="1" ht="14.25" customHeight="1" x14ac:dyDescent="0.3">
      <c r="A162" s="250">
        <v>139</v>
      </c>
      <c r="B162" s="48" t="s">
        <v>117</v>
      </c>
      <c r="C162" s="69" t="s">
        <v>449</v>
      </c>
      <c r="D162" s="43" t="s">
        <v>61</v>
      </c>
      <c r="E162" s="93" t="s">
        <v>164</v>
      </c>
      <c r="F162" s="86">
        <v>90</v>
      </c>
      <c r="G162" s="87">
        <v>43462</v>
      </c>
      <c r="H162" s="87">
        <v>45288</v>
      </c>
      <c r="I162" s="86" t="s">
        <v>185</v>
      </c>
      <c r="J162" s="43">
        <v>1</v>
      </c>
      <c r="K162" s="43" t="s">
        <v>72</v>
      </c>
      <c r="L162" s="89">
        <v>16.05</v>
      </c>
      <c r="M162" s="43">
        <v>5.03</v>
      </c>
      <c r="N162" s="108">
        <v>17697</v>
      </c>
      <c r="O162" s="76">
        <f t="shared" si="193"/>
        <v>89015.91</v>
      </c>
      <c r="P162" s="43"/>
      <c r="Q162" s="43"/>
      <c r="R162" s="43"/>
      <c r="S162" s="43">
        <v>1</v>
      </c>
      <c r="T162" s="200"/>
      <c r="U162" s="43"/>
      <c r="V162" s="70">
        <f t="shared" si="162"/>
        <v>1</v>
      </c>
      <c r="W162" s="70">
        <f t="shared" ref="W162:W193" si="206">SUM(Q162+T162)</f>
        <v>0</v>
      </c>
      <c r="X162" s="70">
        <f t="shared" si="163"/>
        <v>0</v>
      </c>
      <c r="Y162" s="76">
        <f t="shared" si="164"/>
        <v>0</v>
      </c>
      <c r="Z162" s="76">
        <f t="shared" si="194"/>
        <v>0</v>
      </c>
      <c r="AA162" s="76">
        <f t="shared" si="165"/>
        <v>0</v>
      </c>
      <c r="AB162" s="76">
        <f t="shared" si="166"/>
        <v>4945.3283333333338</v>
      </c>
      <c r="AC162" s="76">
        <f t="shared" si="167"/>
        <v>0</v>
      </c>
      <c r="AD162" s="76">
        <f t="shared" si="168"/>
        <v>0</v>
      </c>
      <c r="AE162" s="76">
        <f t="shared" si="195"/>
        <v>4945.3283333333338</v>
      </c>
      <c r="AF162" s="76">
        <f t="shared" si="196"/>
        <v>1236.3320833333335</v>
      </c>
      <c r="AG162" s="101">
        <f t="shared" si="184"/>
        <v>618.16604166666684</v>
      </c>
      <c r="AH162" s="76">
        <f t="shared" si="169"/>
        <v>196.63333333333333</v>
      </c>
      <c r="AI162" s="76">
        <f t="shared" si="197"/>
        <v>6996.459791666668</v>
      </c>
      <c r="AJ162" s="100"/>
      <c r="AK162" s="100"/>
      <c r="AL162" s="100"/>
      <c r="AM162" s="99"/>
      <c r="AN162" s="78">
        <f t="shared" si="170"/>
        <v>0</v>
      </c>
      <c r="AO162" s="99"/>
      <c r="AP162" s="78">
        <f t="shared" si="171"/>
        <v>0</v>
      </c>
      <c r="AQ162" s="78">
        <f t="shared" si="191"/>
        <v>0</v>
      </c>
      <c r="AR162" s="78">
        <f t="shared" si="188"/>
        <v>0</v>
      </c>
      <c r="AS162" s="99"/>
      <c r="AT162" s="78">
        <f t="shared" si="174"/>
        <v>0</v>
      </c>
      <c r="AU162" s="99"/>
      <c r="AV162" s="78">
        <f t="shared" si="175"/>
        <v>0</v>
      </c>
      <c r="AW162" s="77">
        <f t="shared" si="176"/>
        <v>0</v>
      </c>
      <c r="AX162" s="78">
        <f t="shared" si="177"/>
        <v>0</v>
      </c>
      <c r="AY162" s="77">
        <f t="shared" si="178"/>
        <v>0</v>
      </c>
      <c r="AZ162" s="78">
        <f t="shared" si="179"/>
        <v>0</v>
      </c>
      <c r="BA162" s="100"/>
      <c r="BB162" s="177"/>
      <c r="BC162" s="177"/>
      <c r="BD162" s="177"/>
      <c r="BE162" s="78">
        <f t="shared" si="180"/>
        <v>0</v>
      </c>
      <c r="BF162" s="43"/>
      <c r="BG162" s="43"/>
      <c r="BH162" s="43"/>
      <c r="BI162" s="76">
        <f t="shared" si="181"/>
        <v>0</v>
      </c>
      <c r="BJ162" s="76">
        <f>V162+W162+X162</f>
        <v>1</v>
      </c>
      <c r="BK162" s="76">
        <f t="shared" si="189"/>
        <v>1854.4981250000001</v>
      </c>
      <c r="BL162" s="101"/>
      <c r="BM162" s="101">
        <f t="shared" si="192"/>
        <v>0</v>
      </c>
      <c r="BN162" s="76">
        <f t="shared" si="190"/>
        <v>1</v>
      </c>
      <c r="BO162" s="76">
        <f t="shared" si="205"/>
        <v>2163.5811458333333</v>
      </c>
      <c r="BP162" s="76"/>
      <c r="BQ162" s="101">
        <f t="shared" si="198"/>
        <v>0</v>
      </c>
      <c r="BR162" s="76">
        <f t="shared" si="199"/>
        <v>4018.0792708333333</v>
      </c>
      <c r="BS162" s="76">
        <f t="shared" si="200"/>
        <v>5760.1277083333334</v>
      </c>
      <c r="BT162" s="76">
        <f t="shared" si="201"/>
        <v>1854.4981250000001</v>
      </c>
      <c r="BU162" s="76">
        <f t="shared" si="202"/>
        <v>3399.9132291666665</v>
      </c>
      <c r="BV162" s="76">
        <f t="shared" si="203"/>
        <v>11014.539062500002</v>
      </c>
      <c r="BW162" s="173">
        <f t="shared" si="204"/>
        <v>132174.46875000003</v>
      </c>
      <c r="BX162" s="3" t="s">
        <v>265</v>
      </c>
    </row>
    <row r="163" spans="1:76" s="3" customFormat="1" ht="14.25" customHeight="1" x14ac:dyDescent="0.3">
      <c r="A163" s="251">
        <v>140</v>
      </c>
      <c r="B163" s="48" t="s">
        <v>117</v>
      </c>
      <c r="C163" s="69" t="s">
        <v>448</v>
      </c>
      <c r="D163" s="43" t="s">
        <v>61</v>
      </c>
      <c r="E163" s="93" t="s">
        <v>164</v>
      </c>
      <c r="F163" s="86">
        <v>90</v>
      </c>
      <c r="G163" s="87">
        <v>43462</v>
      </c>
      <c r="H163" s="87">
        <v>45288</v>
      </c>
      <c r="I163" s="86" t="s">
        <v>185</v>
      </c>
      <c r="J163" s="43">
        <v>1</v>
      </c>
      <c r="K163" s="43" t="s">
        <v>72</v>
      </c>
      <c r="L163" s="89">
        <v>16.05</v>
      </c>
      <c r="M163" s="43">
        <v>5.03</v>
      </c>
      <c r="N163" s="108">
        <v>17697</v>
      </c>
      <c r="O163" s="76">
        <f t="shared" si="193"/>
        <v>89015.91</v>
      </c>
      <c r="P163" s="43"/>
      <c r="Q163" s="43"/>
      <c r="R163" s="43"/>
      <c r="S163" s="43">
        <v>1</v>
      </c>
      <c r="T163" s="200"/>
      <c r="U163" s="43"/>
      <c r="V163" s="70">
        <f t="shared" ref="V163:V184" si="207">SUM(P163+S163)</f>
        <v>1</v>
      </c>
      <c r="W163" s="70">
        <f t="shared" si="206"/>
        <v>0</v>
      </c>
      <c r="X163" s="70">
        <f t="shared" ref="X163:X184" si="208">SUM(R163+U163)</f>
        <v>0</v>
      </c>
      <c r="Y163" s="76">
        <f t="shared" ref="Y163:Y194" si="209">SUM(O163/18*P163)</f>
        <v>0</v>
      </c>
      <c r="Z163" s="76">
        <f t="shared" si="194"/>
        <v>0</v>
      </c>
      <c r="AA163" s="76">
        <f t="shared" ref="AA163:AA194" si="210">SUM(O163/18*R163)</f>
        <v>0</v>
      </c>
      <c r="AB163" s="76">
        <f t="shared" ref="AB163:AB194" si="211">SUM(O163/18*S163)</f>
        <v>4945.3283333333338</v>
      </c>
      <c r="AC163" s="76">
        <f t="shared" ref="AC163:AC194" si="212">SUM(O163/18*T163)</f>
        <v>0</v>
      </c>
      <c r="AD163" s="76">
        <f t="shared" ref="AD163:AD194" si="213">SUM(O163/18*U163)</f>
        <v>0</v>
      </c>
      <c r="AE163" s="76">
        <f t="shared" si="195"/>
        <v>4945.3283333333338</v>
      </c>
      <c r="AF163" s="76">
        <f t="shared" si="196"/>
        <v>1236.3320833333335</v>
      </c>
      <c r="AG163" s="101">
        <f t="shared" si="184"/>
        <v>618.16604166666684</v>
      </c>
      <c r="AH163" s="76">
        <f t="shared" ref="AH163:AH194" si="214">SUM(N163/18*S163+N163/18*T163+N163/18*U163)*20%</f>
        <v>196.63333333333333</v>
      </c>
      <c r="AI163" s="76">
        <f t="shared" si="197"/>
        <v>6996.459791666668</v>
      </c>
      <c r="AJ163" s="100"/>
      <c r="AK163" s="100"/>
      <c r="AL163" s="100"/>
      <c r="AM163" s="99"/>
      <c r="AN163" s="78">
        <f t="shared" ref="AN163:AN184" si="215">N163/18*AM163*40%</f>
        <v>0</v>
      </c>
      <c r="AO163" s="99"/>
      <c r="AP163" s="78">
        <f t="shared" ref="AP163:AP184" si="216">N163/18*AO163*50%</f>
        <v>0</v>
      </c>
      <c r="AQ163" s="78">
        <f t="shared" si="191"/>
        <v>0</v>
      </c>
      <c r="AR163" s="78">
        <f t="shared" si="188"/>
        <v>0</v>
      </c>
      <c r="AS163" s="99"/>
      <c r="AT163" s="78">
        <f t="shared" ref="AT163:AT184" si="217">N163/18*AS163*50%</f>
        <v>0</v>
      </c>
      <c r="AU163" s="99"/>
      <c r="AV163" s="78">
        <f t="shared" ref="AV163:AV184" si="218">N163/18*AU163*40%</f>
        <v>0</v>
      </c>
      <c r="AW163" s="77">
        <f t="shared" ref="AW163:AW184" si="219">AS163+AU163</f>
        <v>0</v>
      </c>
      <c r="AX163" s="78">
        <f t="shared" ref="AX163:AX184" si="220">AT163+AV163</f>
        <v>0</v>
      </c>
      <c r="AY163" s="77">
        <f t="shared" ref="AY163:AY184" si="221">AQ163+AW163</f>
        <v>0</v>
      </c>
      <c r="AZ163" s="78">
        <f t="shared" ref="AZ163:AZ184" si="222">AR163+AX163</f>
        <v>0</v>
      </c>
      <c r="BA163" s="100"/>
      <c r="BB163" s="177"/>
      <c r="BC163" s="177"/>
      <c r="BD163" s="177"/>
      <c r="BE163" s="78">
        <f t="shared" ref="BE163:BE184" si="223">SUM(N163*BB163)*50%+(N163*BC163)*60%+(N163*BD163)*60%</f>
        <v>0</v>
      </c>
      <c r="BF163" s="43"/>
      <c r="BG163" s="43"/>
      <c r="BH163" s="43"/>
      <c r="BI163" s="76">
        <f t="shared" ref="BI163:BI184" si="224">SUM(N163*BF163*20%)+(N163*BG163)*30%</f>
        <v>0</v>
      </c>
      <c r="BJ163" s="76">
        <f>V163+W163+X163</f>
        <v>1</v>
      </c>
      <c r="BK163" s="76">
        <f t="shared" si="189"/>
        <v>1854.4981250000001</v>
      </c>
      <c r="BL163" s="101"/>
      <c r="BM163" s="101">
        <f t="shared" si="192"/>
        <v>0</v>
      </c>
      <c r="BN163" s="76">
        <f t="shared" si="190"/>
        <v>1</v>
      </c>
      <c r="BO163" s="76">
        <f t="shared" si="205"/>
        <v>2163.5811458333333</v>
      </c>
      <c r="BP163" s="76"/>
      <c r="BQ163" s="101">
        <f t="shared" si="198"/>
        <v>0</v>
      </c>
      <c r="BR163" s="76">
        <f t="shared" si="199"/>
        <v>4018.0792708333333</v>
      </c>
      <c r="BS163" s="76">
        <f t="shared" si="200"/>
        <v>5760.1277083333334</v>
      </c>
      <c r="BT163" s="76">
        <f t="shared" si="201"/>
        <v>1854.4981250000001</v>
      </c>
      <c r="BU163" s="76">
        <f t="shared" si="202"/>
        <v>3399.9132291666665</v>
      </c>
      <c r="BV163" s="76">
        <f t="shared" si="203"/>
        <v>11014.539062500002</v>
      </c>
      <c r="BW163" s="173">
        <f t="shared" si="204"/>
        <v>132174.46875000003</v>
      </c>
      <c r="BX163" s="3" t="s">
        <v>265</v>
      </c>
    </row>
    <row r="164" spans="1:76" s="136" customFormat="1" ht="14.25" customHeight="1" x14ac:dyDescent="0.3">
      <c r="A164" s="250">
        <v>141</v>
      </c>
      <c r="B164" s="48" t="s">
        <v>117</v>
      </c>
      <c r="C164" s="69" t="s">
        <v>444</v>
      </c>
      <c r="D164" s="43" t="s">
        <v>61</v>
      </c>
      <c r="E164" s="93" t="s">
        <v>164</v>
      </c>
      <c r="F164" s="198">
        <v>90</v>
      </c>
      <c r="G164" s="87">
        <v>43462</v>
      </c>
      <c r="H164" s="87">
        <v>45288</v>
      </c>
      <c r="I164" s="86" t="s">
        <v>185</v>
      </c>
      <c r="J164" s="43">
        <v>1</v>
      </c>
      <c r="K164" s="43" t="s">
        <v>72</v>
      </c>
      <c r="L164" s="89">
        <v>16.05</v>
      </c>
      <c r="M164" s="43">
        <v>5.03</v>
      </c>
      <c r="N164" s="108">
        <v>17697</v>
      </c>
      <c r="O164" s="76">
        <f t="shared" si="193"/>
        <v>89015.91</v>
      </c>
      <c r="P164" s="43"/>
      <c r="Q164" s="43"/>
      <c r="R164" s="43"/>
      <c r="S164" s="43">
        <v>1</v>
      </c>
      <c r="T164" s="200"/>
      <c r="U164" s="43"/>
      <c r="V164" s="70">
        <f t="shared" si="207"/>
        <v>1</v>
      </c>
      <c r="W164" s="70">
        <f t="shared" si="206"/>
        <v>0</v>
      </c>
      <c r="X164" s="70">
        <f t="shared" si="208"/>
        <v>0</v>
      </c>
      <c r="Y164" s="76">
        <f t="shared" si="209"/>
        <v>0</v>
      </c>
      <c r="Z164" s="76">
        <f t="shared" si="194"/>
        <v>0</v>
      </c>
      <c r="AA164" s="76">
        <f t="shared" si="210"/>
        <v>0</v>
      </c>
      <c r="AB164" s="76">
        <f t="shared" si="211"/>
        <v>4945.3283333333338</v>
      </c>
      <c r="AC164" s="76">
        <f t="shared" si="212"/>
        <v>0</v>
      </c>
      <c r="AD164" s="76">
        <f t="shared" si="213"/>
        <v>0</v>
      </c>
      <c r="AE164" s="76">
        <f t="shared" si="195"/>
        <v>4945.3283333333338</v>
      </c>
      <c r="AF164" s="76">
        <f t="shared" si="196"/>
        <v>1236.3320833333335</v>
      </c>
      <c r="AG164" s="101">
        <f t="shared" si="184"/>
        <v>618.16604166666684</v>
      </c>
      <c r="AH164" s="76">
        <f t="shared" si="214"/>
        <v>196.63333333333333</v>
      </c>
      <c r="AI164" s="76">
        <f t="shared" si="197"/>
        <v>6996.459791666668</v>
      </c>
      <c r="AJ164" s="100"/>
      <c r="AK164" s="100"/>
      <c r="AL164" s="100"/>
      <c r="AM164" s="99"/>
      <c r="AN164" s="78">
        <f t="shared" si="215"/>
        <v>0</v>
      </c>
      <c r="AO164" s="99"/>
      <c r="AP164" s="78">
        <f t="shared" si="216"/>
        <v>0</v>
      </c>
      <c r="AQ164" s="78">
        <f t="shared" si="191"/>
        <v>0</v>
      </c>
      <c r="AR164" s="78">
        <f t="shared" si="188"/>
        <v>0</v>
      </c>
      <c r="AS164" s="99"/>
      <c r="AT164" s="78">
        <f t="shared" si="217"/>
        <v>0</v>
      </c>
      <c r="AU164" s="99"/>
      <c r="AV164" s="78">
        <f t="shared" si="218"/>
        <v>0</v>
      </c>
      <c r="AW164" s="77">
        <f t="shared" si="219"/>
        <v>0</v>
      </c>
      <c r="AX164" s="78">
        <f t="shared" si="220"/>
        <v>0</v>
      </c>
      <c r="AY164" s="77">
        <f t="shared" si="221"/>
        <v>0</v>
      </c>
      <c r="AZ164" s="78">
        <f t="shared" si="222"/>
        <v>0</v>
      </c>
      <c r="BA164" s="100"/>
      <c r="BB164" s="177"/>
      <c r="BC164" s="177"/>
      <c r="BD164" s="177"/>
      <c r="BE164" s="78">
        <f t="shared" si="223"/>
        <v>0</v>
      </c>
      <c r="BF164" s="43"/>
      <c r="BG164" s="43"/>
      <c r="BH164" s="43"/>
      <c r="BI164" s="76">
        <f t="shared" si="224"/>
        <v>0</v>
      </c>
      <c r="BJ164" s="76">
        <f>V164+W164+X164</f>
        <v>1</v>
      </c>
      <c r="BK164" s="76">
        <f t="shared" si="189"/>
        <v>1854.4981250000001</v>
      </c>
      <c r="BL164" s="101"/>
      <c r="BM164" s="101">
        <f t="shared" si="192"/>
        <v>0</v>
      </c>
      <c r="BN164" s="76">
        <f t="shared" si="190"/>
        <v>1</v>
      </c>
      <c r="BO164" s="76">
        <f t="shared" si="205"/>
        <v>2163.5811458333333</v>
      </c>
      <c r="BP164" s="76"/>
      <c r="BQ164" s="101">
        <f t="shared" si="198"/>
        <v>0</v>
      </c>
      <c r="BR164" s="76">
        <f t="shared" si="199"/>
        <v>4018.0792708333333</v>
      </c>
      <c r="BS164" s="76">
        <f t="shared" si="200"/>
        <v>5760.1277083333334</v>
      </c>
      <c r="BT164" s="76">
        <f t="shared" si="201"/>
        <v>1854.4981250000001</v>
      </c>
      <c r="BU164" s="76">
        <f t="shared" si="202"/>
        <v>3399.9132291666665</v>
      </c>
      <c r="BV164" s="76">
        <f t="shared" si="203"/>
        <v>11014.539062500002</v>
      </c>
      <c r="BW164" s="173">
        <f t="shared" si="204"/>
        <v>132174.46875000003</v>
      </c>
      <c r="BX164" s="3" t="s">
        <v>265</v>
      </c>
    </row>
    <row r="165" spans="1:76" s="136" customFormat="1" ht="14.25" customHeight="1" x14ac:dyDescent="0.3">
      <c r="A165" s="251">
        <v>142</v>
      </c>
      <c r="B165" s="48" t="s">
        <v>117</v>
      </c>
      <c r="C165" s="48" t="s">
        <v>321</v>
      </c>
      <c r="D165" s="43" t="s">
        <v>61</v>
      </c>
      <c r="E165" s="93" t="s">
        <v>164</v>
      </c>
      <c r="F165" s="198">
        <v>90</v>
      </c>
      <c r="G165" s="87">
        <v>43462</v>
      </c>
      <c r="H165" s="87">
        <v>45288</v>
      </c>
      <c r="I165" s="86" t="s">
        <v>185</v>
      </c>
      <c r="J165" s="43">
        <v>1</v>
      </c>
      <c r="K165" s="43" t="s">
        <v>72</v>
      </c>
      <c r="L165" s="89">
        <v>16.05</v>
      </c>
      <c r="M165" s="43">
        <v>5.03</v>
      </c>
      <c r="N165" s="75">
        <v>17697</v>
      </c>
      <c r="O165" s="76">
        <f t="shared" si="193"/>
        <v>89015.91</v>
      </c>
      <c r="P165" s="43">
        <v>0</v>
      </c>
      <c r="Q165" s="43"/>
      <c r="R165" s="43"/>
      <c r="S165" s="43">
        <v>2</v>
      </c>
      <c r="T165" s="43"/>
      <c r="U165" s="43"/>
      <c r="V165" s="70">
        <f t="shared" si="207"/>
        <v>2</v>
      </c>
      <c r="W165" s="70">
        <f t="shared" si="206"/>
        <v>0</v>
      </c>
      <c r="X165" s="70">
        <f t="shared" si="208"/>
        <v>0</v>
      </c>
      <c r="Y165" s="76">
        <f t="shared" si="209"/>
        <v>0</v>
      </c>
      <c r="Z165" s="76">
        <f t="shared" si="194"/>
        <v>0</v>
      </c>
      <c r="AA165" s="76">
        <f t="shared" si="210"/>
        <v>0</v>
      </c>
      <c r="AB165" s="76">
        <f t="shared" si="211"/>
        <v>9890.6566666666677</v>
      </c>
      <c r="AC165" s="76">
        <f t="shared" si="212"/>
        <v>0</v>
      </c>
      <c r="AD165" s="76">
        <f t="shared" si="213"/>
        <v>0</v>
      </c>
      <c r="AE165" s="76">
        <f t="shared" si="195"/>
        <v>9890.6566666666677</v>
      </c>
      <c r="AF165" s="76">
        <f t="shared" si="196"/>
        <v>2472.6641666666669</v>
      </c>
      <c r="AG165" s="76">
        <f t="shared" si="184"/>
        <v>1236.3320833333337</v>
      </c>
      <c r="AH165" s="76">
        <f t="shared" si="214"/>
        <v>393.26666666666665</v>
      </c>
      <c r="AI165" s="76">
        <f t="shared" si="197"/>
        <v>13992.919583333336</v>
      </c>
      <c r="AJ165" s="100"/>
      <c r="AK165" s="100"/>
      <c r="AL165" s="100"/>
      <c r="AM165" s="99"/>
      <c r="AN165" s="78">
        <f t="shared" si="215"/>
        <v>0</v>
      </c>
      <c r="AO165" s="99"/>
      <c r="AP165" s="78">
        <f t="shared" si="216"/>
        <v>0</v>
      </c>
      <c r="AQ165" s="78">
        <f t="shared" si="191"/>
        <v>0</v>
      </c>
      <c r="AR165" s="78">
        <f t="shared" si="188"/>
        <v>0</v>
      </c>
      <c r="AS165" s="99"/>
      <c r="AT165" s="78">
        <f t="shared" si="217"/>
        <v>0</v>
      </c>
      <c r="AU165" s="99"/>
      <c r="AV165" s="78">
        <f t="shared" si="218"/>
        <v>0</v>
      </c>
      <c r="AW165" s="77">
        <f t="shared" si="219"/>
        <v>0</v>
      </c>
      <c r="AX165" s="78">
        <f t="shared" si="220"/>
        <v>0</v>
      </c>
      <c r="AY165" s="77">
        <f t="shared" si="221"/>
        <v>0</v>
      </c>
      <c r="AZ165" s="78">
        <f t="shared" si="222"/>
        <v>0</v>
      </c>
      <c r="BA165" s="100"/>
      <c r="BB165" s="177"/>
      <c r="BC165" s="177"/>
      <c r="BD165" s="177"/>
      <c r="BE165" s="78">
        <f t="shared" si="223"/>
        <v>0</v>
      </c>
      <c r="BF165" s="43"/>
      <c r="BG165" s="43"/>
      <c r="BH165" s="43"/>
      <c r="BI165" s="76">
        <f t="shared" si="224"/>
        <v>0</v>
      </c>
      <c r="BJ165" s="101"/>
      <c r="BK165" s="101">
        <f>(O165/18*BJ165)*30%</f>
        <v>0</v>
      </c>
      <c r="BL165" s="101"/>
      <c r="BM165" s="101">
        <f t="shared" si="192"/>
        <v>0</v>
      </c>
      <c r="BN165" s="76">
        <f t="shared" si="190"/>
        <v>2</v>
      </c>
      <c r="BO165" s="76">
        <f t="shared" si="205"/>
        <v>4327.1622916666665</v>
      </c>
      <c r="BP165" s="76"/>
      <c r="BQ165" s="101">
        <f t="shared" si="198"/>
        <v>0</v>
      </c>
      <c r="BR165" s="76">
        <f t="shared" si="199"/>
        <v>4327.1622916666665</v>
      </c>
      <c r="BS165" s="76">
        <f t="shared" si="200"/>
        <v>11520.255416666667</v>
      </c>
      <c r="BT165" s="76">
        <f t="shared" si="201"/>
        <v>0</v>
      </c>
      <c r="BU165" s="76">
        <f t="shared" si="202"/>
        <v>6799.826458333333</v>
      </c>
      <c r="BV165" s="76">
        <f t="shared" si="203"/>
        <v>18320.081875000003</v>
      </c>
      <c r="BW165" s="173">
        <f t="shared" si="204"/>
        <v>219840.98250000004</v>
      </c>
      <c r="BX165" s="3" t="s">
        <v>346</v>
      </c>
    </row>
    <row r="166" spans="1:76" s="129" customFormat="1" ht="14.25" customHeight="1" x14ac:dyDescent="0.3">
      <c r="A166" s="250">
        <v>143</v>
      </c>
      <c r="B166" s="48" t="s">
        <v>117</v>
      </c>
      <c r="C166" s="48" t="s">
        <v>258</v>
      </c>
      <c r="D166" s="43" t="s">
        <v>61</v>
      </c>
      <c r="E166" s="93" t="s">
        <v>164</v>
      </c>
      <c r="F166" s="80">
        <v>90</v>
      </c>
      <c r="G166" s="81">
        <v>43462</v>
      </c>
      <c r="H166" s="81">
        <v>45288</v>
      </c>
      <c r="I166" s="80" t="s">
        <v>185</v>
      </c>
      <c r="J166" s="43">
        <v>1</v>
      </c>
      <c r="K166" s="43" t="s">
        <v>72</v>
      </c>
      <c r="L166" s="89">
        <v>16.05</v>
      </c>
      <c r="M166" s="43">
        <v>5.03</v>
      </c>
      <c r="N166" s="75">
        <v>17697</v>
      </c>
      <c r="O166" s="76">
        <f t="shared" si="193"/>
        <v>89015.91</v>
      </c>
      <c r="P166" s="43">
        <v>0</v>
      </c>
      <c r="Q166" s="43"/>
      <c r="R166" s="43"/>
      <c r="S166" s="43">
        <v>2</v>
      </c>
      <c r="T166" s="43"/>
      <c r="U166" s="43"/>
      <c r="V166" s="70">
        <f t="shared" si="207"/>
        <v>2</v>
      </c>
      <c r="W166" s="70">
        <f t="shared" si="206"/>
        <v>0</v>
      </c>
      <c r="X166" s="70">
        <f t="shared" si="208"/>
        <v>0</v>
      </c>
      <c r="Y166" s="76">
        <f t="shared" si="209"/>
        <v>0</v>
      </c>
      <c r="Z166" s="76">
        <f t="shared" si="194"/>
        <v>0</v>
      </c>
      <c r="AA166" s="76">
        <f t="shared" si="210"/>
        <v>0</v>
      </c>
      <c r="AB166" s="76">
        <f t="shared" si="211"/>
        <v>9890.6566666666677</v>
      </c>
      <c r="AC166" s="76">
        <f t="shared" si="212"/>
        <v>0</v>
      </c>
      <c r="AD166" s="76">
        <f t="shared" si="213"/>
        <v>0</v>
      </c>
      <c r="AE166" s="76">
        <f t="shared" si="195"/>
        <v>9890.6566666666677</v>
      </c>
      <c r="AF166" s="76">
        <f t="shared" si="196"/>
        <v>2472.6641666666669</v>
      </c>
      <c r="AG166" s="76">
        <f t="shared" si="184"/>
        <v>1236.3320833333337</v>
      </c>
      <c r="AH166" s="76">
        <f t="shared" si="214"/>
        <v>393.26666666666665</v>
      </c>
      <c r="AI166" s="76">
        <f t="shared" si="197"/>
        <v>13992.919583333336</v>
      </c>
      <c r="AJ166" s="100"/>
      <c r="AK166" s="100"/>
      <c r="AL166" s="100"/>
      <c r="AM166" s="99"/>
      <c r="AN166" s="78">
        <f t="shared" si="215"/>
        <v>0</v>
      </c>
      <c r="AO166" s="99"/>
      <c r="AP166" s="78">
        <f t="shared" si="216"/>
        <v>0</v>
      </c>
      <c r="AQ166" s="78">
        <f t="shared" si="191"/>
        <v>0</v>
      </c>
      <c r="AR166" s="78">
        <f t="shared" si="188"/>
        <v>0</v>
      </c>
      <c r="AS166" s="99"/>
      <c r="AT166" s="78">
        <f t="shared" si="217"/>
        <v>0</v>
      </c>
      <c r="AU166" s="99"/>
      <c r="AV166" s="78">
        <f t="shared" si="218"/>
        <v>0</v>
      </c>
      <c r="AW166" s="77">
        <f t="shared" si="219"/>
        <v>0</v>
      </c>
      <c r="AX166" s="78">
        <f t="shared" si="220"/>
        <v>0</v>
      </c>
      <c r="AY166" s="77">
        <f t="shared" si="221"/>
        <v>0</v>
      </c>
      <c r="AZ166" s="78">
        <f t="shared" si="222"/>
        <v>0</v>
      </c>
      <c r="BA166" s="100"/>
      <c r="BB166" s="177"/>
      <c r="BC166" s="177"/>
      <c r="BD166" s="177"/>
      <c r="BE166" s="78">
        <f t="shared" si="223"/>
        <v>0</v>
      </c>
      <c r="BF166" s="43"/>
      <c r="BG166" s="43"/>
      <c r="BH166" s="43"/>
      <c r="BI166" s="76">
        <f t="shared" si="224"/>
        <v>0</v>
      </c>
      <c r="BJ166" s="101"/>
      <c r="BK166" s="101">
        <f>(O166/18*BJ166)*30%</f>
        <v>0</v>
      </c>
      <c r="BL166" s="101"/>
      <c r="BM166" s="101">
        <f t="shared" si="192"/>
        <v>0</v>
      </c>
      <c r="BN166" s="76">
        <f t="shared" si="190"/>
        <v>2</v>
      </c>
      <c r="BO166" s="76">
        <f t="shared" si="205"/>
        <v>4327.1622916666665</v>
      </c>
      <c r="BP166" s="76"/>
      <c r="BQ166" s="101">
        <f t="shared" si="198"/>
        <v>0</v>
      </c>
      <c r="BR166" s="76">
        <f t="shared" si="199"/>
        <v>4327.1622916666665</v>
      </c>
      <c r="BS166" s="76">
        <f t="shared" si="200"/>
        <v>11520.255416666667</v>
      </c>
      <c r="BT166" s="76">
        <f t="shared" si="201"/>
        <v>0</v>
      </c>
      <c r="BU166" s="76">
        <f t="shared" si="202"/>
        <v>6799.826458333333</v>
      </c>
      <c r="BV166" s="76">
        <f t="shared" si="203"/>
        <v>18320.081875000003</v>
      </c>
      <c r="BW166" s="173">
        <f t="shared" si="204"/>
        <v>219840.98250000004</v>
      </c>
      <c r="BX166" s="3" t="s">
        <v>346</v>
      </c>
    </row>
    <row r="167" spans="1:76" s="129" customFormat="1" ht="14.25" customHeight="1" x14ac:dyDescent="0.3">
      <c r="A167" s="251">
        <v>144</v>
      </c>
      <c r="B167" s="75" t="s">
        <v>300</v>
      </c>
      <c r="C167" s="72" t="s">
        <v>218</v>
      </c>
      <c r="D167" s="70" t="s">
        <v>236</v>
      </c>
      <c r="E167" s="71" t="s">
        <v>301</v>
      </c>
      <c r="F167" s="80"/>
      <c r="G167" s="81"/>
      <c r="H167" s="81"/>
      <c r="I167" s="80"/>
      <c r="J167" s="70" t="s">
        <v>65</v>
      </c>
      <c r="K167" s="70" t="s">
        <v>83</v>
      </c>
      <c r="L167" s="74">
        <v>1</v>
      </c>
      <c r="M167" s="70">
        <v>3.36</v>
      </c>
      <c r="N167" s="75">
        <v>17697</v>
      </c>
      <c r="O167" s="76">
        <f t="shared" si="193"/>
        <v>59461.919999999998</v>
      </c>
      <c r="P167" s="70"/>
      <c r="Q167" s="70"/>
      <c r="R167" s="70"/>
      <c r="S167" s="70">
        <v>4</v>
      </c>
      <c r="T167" s="70">
        <v>15</v>
      </c>
      <c r="U167" s="70"/>
      <c r="V167" s="70">
        <f t="shared" si="207"/>
        <v>4</v>
      </c>
      <c r="W167" s="70">
        <f t="shared" si="206"/>
        <v>15</v>
      </c>
      <c r="X167" s="70">
        <f t="shared" si="208"/>
        <v>0</v>
      </c>
      <c r="Y167" s="76">
        <f t="shared" si="209"/>
        <v>0</v>
      </c>
      <c r="Z167" s="76">
        <f t="shared" si="194"/>
        <v>0</v>
      </c>
      <c r="AA167" s="76">
        <f t="shared" si="210"/>
        <v>0</v>
      </c>
      <c r="AB167" s="76">
        <f t="shared" si="211"/>
        <v>13213.76</v>
      </c>
      <c r="AC167" s="76">
        <f t="shared" si="212"/>
        <v>49551.6</v>
      </c>
      <c r="AD167" s="76">
        <f t="shared" si="213"/>
        <v>0</v>
      </c>
      <c r="AE167" s="76">
        <f t="shared" si="195"/>
        <v>62765.36</v>
      </c>
      <c r="AF167" s="76">
        <f t="shared" si="196"/>
        <v>15691.34</v>
      </c>
      <c r="AG167" s="76">
        <f t="shared" si="184"/>
        <v>7845.67</v>
      </c>
      <c r="AH167" s="76">
        <f t="shared" si="214"/>
        <v>3736.0333333333338</v>
      </c>
      <c r="AI167" s="76">
        <f t="shared" si="197"/>
        <v>90038.403333333335</v>
      </c>
      <c r="AJ167" s="82"/>
      <c r="AK167" s="82"/>
      <c r="AL167" s="82"/>
      <c r="AM167" s="83"/>
      <c r="AN167" s="78">
        <f t="shared" si="215"/>
        <v>0</v>
      </c>
      <c r="AO167" s="83">
        <v>4</v>
      </c>
      <c r="AP167" s="78">
        <f t="shared" si="216"/>
        <v>1966.3333333333333</v>
      </c>
      <c r="AQ167" s="78">
        <f t="shared" si="191"/>
        <v>4</v>
      </c>
      <c r="AR167" s="78">
        <f t="shared" si="188"/>
        <v>1966.3333333333333</v>
      </c>
      <c r="AS167" s="83">
        <v>15</v>
      </c>
      <c r="AT167" s="78">
        <f t="shared" si="217"/>
        <v>7373.75</v>
      </c>
      <c r="AU167" s="78"/>
      <c r="AV167" s="78">
        <f t="shared" si="218"/>
        <v>0</v>
      </c>
      <c r="AW167" s="77">
        <f t="shared" si="219"/>
        <v>15</v>
      </c>
      <c r="AX167" s="78">
        <f t="shared" si="220"/>
        <v>7373.75</v>
      </c>
      <c r="AY167" s="77">
        <f t="shared" si="221"/>
        <v>19</v>
      </c>
      <c r="AZ167" s="78">
        <f t="shared" si="222"/>
        <v>9340.0833333333339</v>
      </c>
      <c r="BA167" s="84" t="s">
        <v>380</v>
      </c>
      <c r="BB167" s="85"/>
      <c r="BC167" s="85">
        <v>0.5</v>
      </c>
      <c r="BD167" s="85"/>
      <c r="BE167" s="78">
        <f t="shared" si="223"/>
        <v>5309.0999999999995</v>
      </c>
      <c r="BF167" s="70"/>
      <c r="BG167" s="70"/>
      <c r="BH167" s="70"/>
      <c r="BI167" s="76">
        <f t="shared" si="224"/>
        <v>0</v>
      </c>
      <c r="BJ167" s="76">
        <f>V167+W167+X167</f>
        <v>19</v>
      </c>
      <c r="BK167" s="76">
        <f t="shared" ref="BK167:BK183" si="225">(O167/18*BJ167)*1.25*30%</f>
        <v>23537.01</v>
      </c>
      <c r="BL167" s="76"/>
      <c r="BM167" s="76"/>
      <c r="BN167" s="76"/>
      <c r="BO167" s="76"/>
      <c r="BP167" s="76"/>
      <c r="BQ167" s="101">
        <f t="shared" si="198"/>
        <v>0</v>
      </c>
      <c r="BR167" s="76">
        <f t="shared" si="199"/>
        <v>38186.193333333329</v>
      </c>
      <c r="BS167" s="76">
        <f t="shared" si="200"/>
        <v>74347.063333333339</v>
      </c>
      <c r="BT167" s="76">
        <f t="shared" si="201"/>
        <v>38186.193333333329</v>
      </c>
      <c r="BU167" s="76">
        <f t="shared" si="202"/>
        <v>15691.34</v>
      </c>
      <c r="BV167" s="76">
        <f t="shared" si="203"/>
        <v>128224.59666666666</v>
      </c>
      <c r="BW167" s="173">
        <f t="shared" si="204"/>
        <v>1538695.16</v>
      </c>
      <c r="BX167" s="1"/>
    </row>
    <row r="168" spans="1:76" s="2" customFormat="1" ht="14.25" customHeight="1" x14ac:dyDescent="0.3">
      <c r="A168" s="250">
        <v>145</v>
      </c>
      <c r="B168" s="141" t="s">
        <v>371</v>
      </c>
      <c r="C168" s="141" t="s">
        <v>372</v>
      </c>
      <c r="D168" s="142" t="s">
        <v>373</v>
      </c>
      <c r="E168" s="141" t="s">
        <v>374</v>
      </c>
      <c r="F168" s="86"/>
      <c r="G168" s="87"/>
      <c r="H168" s="87"/>
      <c r="I168" s="86"/>
      <c r="J168" s="70" t="s">
        <v>65</v>
      </c>
      <c r="K168" s="70" t="s">
        <v>83</v>
      </c>
      <c r="L168" s="74">
        <v>7.0000000000000007E-2</v>
      </c>
      <c r="M168" s="70">
        <v>3.32</v>
      </c>
      <c r="N168" s="75">
        <v>17697</v>
      </c>
      <c r="O168" s="76">
        <f t="shared" si="193"/>
        <v>58754.039999999994</v>
      </c>
      <c r="P168" s="70">
        <v>15</v>
      </c>
      <c r="Q168" s="70"/>
      <c r="R168" s="70"/>
      <c r="S168" s="70"/>
      <c r="T168" s="70"/>
      <c r="U168" s="70"/>
      <c r="V168" s="70">
        <f t="shared" si="207"/>
        <v>15</v>
      </c>
      <c r="W168" s="70">
        <f t="shared" si="206"/>
        <v>0</v>
      </c>
      <c r="X168" s="70">
        <f t="shared" si="208"/>
        <v>0</v>
      </c>
      <c r="Y168" s="76">
        <f t="shared" si="209"/>
        <v>48961.69999999999</v>
      </c>
      <c r="Z168" s="76">
        <f t="shared" si="194"/>
        <v>0</v>
      </c>
      <c r="AA168" s="76">
        <f t="shared" si="210"/>
        <v>0</v>
      </c>
      <c r="AB168" s="76">
        <f t="shared" si="211"/>
        <v>0</v>
      </c>
      <c r="AC168" s="76">
        <f t="shared" si="212"/>
        <v>0</v>
      </c>
      <c r="AD168" s="76">
        <f t="shared" si="213"/>
        <v>0</v>
      </c>
      <c r="AE168" s="76">
        <f t="shared" si="195"/>
        <v>48961.69999999999</v>
      </c>
      <c r="AF168" s="76">
        <f t="shared" si="196"/>
        <v>12240.424999999997</v>
      </c>
      <c r="AG168" s="76">
        <f t="shared" si="184"/>
        <v>6120.2124999999987</v>
      </c>
      <c r="AH168" s="76">
        <f t="shared" si="214"/>
        <v>0</v>
      </c>
      <c r="AI168" s="76">
        <f t="shared" si="197"/>
        <v>67322.337499999994</v>
      </c>
      <c r="AJ168" s="82"/>
      <c r="AK168" s="82"/>
      <c r="AL168" s="82"/>
      <c r="AM168" s="83">
        <v>15</v>
      </c>
      <c r="AN168" s="78">
        <f t="shared" si="215"/>
        <v>5899</v>
      </c>
      <c r="AO168" s="83"/>
      <c r="AP168" s="78">
        <f t="shared" si="216"/>
        <v>0</v>
      </c>
      <c r="AQ168" s="78">
        <f t="shared" si="191"/>
        <v>15</v>
      </c>
      <c r="AR168" s="78">
        <f t="shared" si="188"/>
        <v>5899</v>
      </c>
      <c r="AS168" s="83"/>
      <c r="AT168" s="78">
        <f t="shared" si="217"/>
        <v>0</v>
      </c>
      <c r="AU168" s="83"/>
      <c r="AV168" s="78">
        <f t="shared" si="218"/>
        <v>0</v>
      </c>
      <c r="AW168" s="77">
        <f t="shared" si="219"/>
        <v>0</v>
      </c>
      <c r="AX168" s="78">
        <f t="shared" si="220"/>
        <v>0</v>
      </c>
      <c r="AY168" s="77">
        <f t="shared" si="221"/>
        <v>15</v>
      </c>
      <c r="AZ168" s="78">
        <f t="shared" si="222"/>
        <v>5899</v>
      </c>
      <c r="BA168" s="84" t="s">
        <v>199</v>
      </c>
      <c r="BB168" s="85">
        <v>1</v>
      </c>
      <c r="BC168" s="85"/>
      <c r="BD168" s="85"/>
      <c r="BE168" s="78">
        <f t="shared" si="223"/>
        <v>8848.5</v>
      </c>
      <c r="BF168" s="70"/>
      <c r="BG168" s="70"/>
      <c r="BH168" s="70"/>
      <c r="BI168" s="76">
        <f t="shared" si="224"/>
        <v>0</v>
      </c>
      <c r="BJ168" s="76">
        <f>V168+W168+X168</f>
        <v>15</v>
      </c>
      <c r="BK168" s="76">
        <f t="shared" si="225"/>
        <v>18360.637499999993</v>
      </c>
      <c r="BL168" s="76"/>
      <c r="BM168" s="76">
        <f>(O168/18*BL168)*30%</f>
        <v>0</v>
      </c>
      <c r="BN168" s="76"/>
      <c r="BO168" s="76">
        <v>0</v>
      </c>
      <c r="BP168" s="101">
        <v>15</v>
      </c>
      <c r="BQ168" s="101">
        <f t="shared" si="198"/>
        <v>5899.166666666667</v>
      </c>
      <c r="BR168" s="76">
        <f t="shared" si="199"/>
        <v>39007.304166666661</v>
      </c>
      <c r="BS168" s="76">
        <f t="shared" si="200"/>
        <v>60981.079166666656</v>
      </c>
      <c r="BT168" s="76">
        <f t="shared" si="201"/>
        <v>33108.137499999997</v>
      </c>
      <c r="BU168" s="76">
        <f t="shared" si="202"/>
        <v>12240.424999999997</v>
      </c>
      <c r="BV168" s="76">
        <f t="shared" si="203"/>
        <v>106329.64166666666</v>
      </c>
      <c r="BW168" s="173">
        <f t="shared" si="204"/>
        <v>1275955.7</v>
      </c>
      <c r="BX168" s="7" t="s">
        <v>333</v>
      </c>
    </row>
    <row r="169" spans="1:76" s="3" customFormat="1" ht="14.25" customHeight="1" x14ac:dyDescent="0.3">
      <c r="A169" s="251">
        <v>146</v>
      </c>
      <c r="B169" s="69" t="s">
        <v>371</v>
      </c>
      <c r="C169" s="69" t="s">
        <v>222</v>
      </c>
      <c r="D169" s="70" t="s">
        <v>373</v>
      </c>
      <c r="E169" s="69" t="s">
        <v>374</v>
      </c>
      <c r="F169" s="72"/>
      <c r="G169" s="73"/>
      <c r="H169" s="73"/>
      <c r="I169" s="72"/>
      <c r="J169" s="70" t="s">
        <v>65</v>
      </c>
      <c r="K169" s="70" t="s">
        <v>83</v>
      </c>
      <c r="L169" s="74">
        <v>7.0000000000000007E-2</v>
      </c>
      <c r="M169" s="74">
        <v>3.32</v>
      </c>
      <c r="N169" s="108">
        <v>17697</v>
      </c>
      <c r="O169" s="76">
        <f t="shared" si="193"/>
        <v>58754.039999999994</v>
      </c>
      <c r="P169" s="70">
        <v>1</v>
      </c>
      <c r="Q169" s="70"/>
      <c r="R169" s="70"/>
      <c r="S169" s="70"/>
      <c r="T169" s="70"/>
      <c r="U169" s="70"/>
      <c r="V169" s="70">
        <f t="shared" si="207"/>
        <v>1</v>
      </c>
      <c r="W169" s="70">
        <f t="shared" si="206"/>
        <v>0</v>
      </c>
      <c r="X169" s="70">
        <f t="shared" si="208"/>
        <v>0</v>
      </c>
      <c r="Y169" s="76">
        <f t="shared" si="209"/>
        <v>3264.1133333333328</v>
      </c>
      <c r="Z169" s="76">
        <f t="shared" si="194"/>
        <v>0</v>
      </c>
      <c r="AA169" s="76">
        <f t="shared" si="210"/>
        <v>0</v>
      </c>
      <c r="AB169" s="76">
        <f t="shared" si="211"/>
        <v>0</v>
      </c>
      <c r="AC169" s="76">
        <f t="shared" si="212"/>
        <v>0</v>
      </c>
      <c r="AD169" s="76">
        <f t="shared" si="213"/>
        <v>0</v>
      </c>
      <c r="AE169" s="76">
        <f t="shared" si="195"/>
        <v>3264.1133333333328</v>
      </c>
      <c r="AF169" s="76">
        <f t="shared" si="196"/>
        <v>816.02833333333319</v>
      </c>
      <c r="AG169" s="101"/>
      <c r="AH169" s="76">
        <f t="shared" si="214"/>
        <v>0</v>
      </c>
      <c r="AI169" s="76">
        <f t="shared" si="197"/>
        <v>4080.141666666666</v>
      </c>
      <c r="AJ169" s="84"/>
      <c r="AK169" s="84"/>
      <c r="AL169" s="84"/>
      <c r="AM169" s="83"/>
      <c r="AN169" s="78">
        <f t="shared" si="215"/>
        <v>0</v>
      </c>
      <c r="AO169" s="83"/>
      <c r="AP169" s="78">
        <f t="shared" si="216"/>
        <v>0</v>
      </c>
      <c r="AQ169" s="78"/>
      <c r="AR169" s="78">
        <f t="shared" si="188"/>
        <v>0</v>
      </c>
      <c r="AS169" s="83"/>
      <c r="AT169" s="78">
        <f t="shared" si="217"/>
        <v>0</v>
      </c>
      <c r="AU169" s="83"/>
      <c r="AV169" s="78">
        <f t="shared" si="218"/>
        <v>0</v>
      </c>
      <c r="AW169" s="77">
        <f t="shared" si="219"/>
        <v>0</v>
      </c>
      <c r="AX169" s="78">
        <f t="shared" si="220"/>
        <v>0</v>
      </c>
      <c r="AY169" s="77">
        <f t="shared" si="221"/>
        <v>0</v>
      </c>
      <c r="AZ169" s="78">
        <f t="shared" si="222"/>
        <v>0</v>
      </c>
      <c r="BA169" s="84"/>
      <c r="BB169" s="85"/>
      <c r="BC169" s="84"/>
      <c r="BD169" s="85"/>
      <c r="BE169" s="78">
        <f t="shared" si="223"/>
        <v>0</v>
      </c>
      <c r="BF169" s="70"/>
      <c r="BG169" s="70"/>
      <c r="BH169" s="70"/>
      <c r="BI169" s="76">
        <f t="shared" si="224"/>
        <v>0</v>
      </c>
      <c r="BJ169" s="76">
        <f>V169+W169+X169</f>
        <v>1</v>
      </c>
      <c r="BK169" s="76">
        <f t="shared" si="225"/>
        <v>1224.0424999999998</v>
      </c>
      <c r="BL169" s="76"/>
      <c r="BM169" s="76"/>
      <c r="BN169" s="76"/>
      <c r="BO169" s="76"/>
      <c r="BP169" s="76">
        <v>0</v>
      </c>
      <c r="BQ169" s="101">
        <f t="shared" si="198"/>
        <v>0</v>
      </c>
      <c r="BR169" s="76">
        <f t="shared" si="199"/>
        <v>1224.0424999999998</v>
      </c>
      <c r="BS169" s="76">
        <f t="shared" si="200"/>
        <v>3264.1133333333328</v>
      </c>
      <c r="BT169" s="76">
        <f t="shared" si="201"/>
        <v>1224.0424999999998</v>
      </c>
      <c r="BU169" s="76">
        <f t="shared" si="202"/>
        <v>816.02833333333319</v>
      </c>
      <c r="BV169" s="76">
        <f t="shared" si="203"/>
        <v>5304.184166666666</v>
      </c>
      <c r="BW169" s="173">
        <f t="shared" si="204"/>
        <v>63650.209999999992</v>
      </c>
      <c r="BX169" s="1"/>
    </row>
    <row r="170" spans="1:76" s="2" customFormat="1" ht="14.25" customHeight="1" x14ac:dyDescent="0.3">
      <c r="A170" s="250">
        <v>147</v>
      </c>
      <c r="B170" s="48" t="s">
        <v>488</v>
      </c>
      <c r="C170" s="48" t="s">
        <v>218</v>
      </c>
      <c r="D170" s="43" t="s">
        <v>61</v>
      </c>
      <c r="E170" s="93" t="s">
        <v>219</v>
      </c>
      <c r="F170" s="86"/>
      <c r="G170" s="87"/>
      <c r="H170" s="104"/>
      <c r="I170" s="86" t="s">
        <v>183</v>
      </c>
      <c r="J170" s="43">
        <v>1</v>
      </c>
      <c r="K170" s="43" t="s">
        <v>72</v>
      </c>
      <c r="L170" s="89">
        <v>12.06</v>
      </c>
      <c r="M170" s="43">
        <v>4.8600000000000003</v>
      </c>
      <c r="N170" s="75">
        <v>17697</v>
      </c>
      <c r="O170" s="76">
        <f t="shared" si="193"/>
        <v>86007.420000000013</v>
      </c>
      <c r="P170" s="43">
        <v>3</v>
      </c>
      <c r="Q170" s="43"/>
      <c r="R170" s="43"/>
      <c r="S170" s="43">
        <v>3</v>
      </c>
      <c r="T170" s="43"/>
      <c r="U170" s="43"/>
      <c r="V170" s="70">
        <f t="shared" si="207"/>
        <v>6</v>
      </c>
      <c r="W170" s="70">
        <f t="shared" si="206"/>
        <v>0</v>
      </c>
      <c r="X170" s="70">
        <f t="shared" si="208"/>
        <v>0</v>
      </c>
      <c r="Y170" s="76">
        <f t="shared" si="209"/>
        <v>14334.570000000002</v>
      </c>
      <c r="Z170" s="76">
        <f t="shared" si="194"/>
        <v>0</v>
      </c>
      <c r="AA170" s="76">
        <f t="shared" si="210"/>
        <v>0</v>
      </c>
      <c r="AB170" s="76">
        <f t="shared" si="211"/>
        <v>14334.570000000002</v>
      </c>
      <c r="AC170" s="76">
        <f t="shared" si="212"/>
        <v>0</v>
      </c>
      <c r="AD170" s="76">
        <f t="shared" si="213"/>
        <v>0</v>
      </c>
      <c r="AE170" s="76">
        <f t="shared" si="195"/>
        <v>28669.140000000003</v>
      </c>
      <c r="AF170" s="76">
        <f t="shared" si="196"/>
        <v>7167.2850000000008</v>
      </c>
      <c r="AG170" s="76">
        <f t="shared" ref="AG170:AG183" si="226">(AE170+AF170)*10%</f>
        <v>3583.6425000000004</v>
      </c>
      <c r="AH170" s="76">
        <f t="shared" si="214"/>
        <v>589.9</v>
      </c>
      <c r="AI170" s="76">
        <f t="shared" si="197"/>
        <v>40009.967500000006</v>
      </c>
      <c r="AJ170" s="82"/>
      <c r="AK170" s="82"/>
      <c r="AL170" s="82"/>
      <c r="AM170" s="99"/>
      <c r="AN170" s="78">
        <f t="shared" si="215"/>
        <v>0</v>
      </c>
      <c r="AO170" s="99">
        <v>9</v>
      </c>
      <c r="AP170" s="78">
        <f t="shared" si="216"/>
        <v>4424.25</v>
      </c>
      <c r="AQ170" s="78">
        <f t="shared" ref="AQ170:AQ175" si="227">AM170+AO170</f>
        <v>9</v>
      </c>
      <c r="AR170" s="78">
        <f t="shared" si="188"/>
        <v>4424.25</v>
      </c>
      <c r="AS170" s="99"/>
      <c r="AT170" s="78">
        <f t="shared" si="217"/>
        <v>0</v>
      </c>
      <c r="AU170" s="99"/>
      <c r="AV170" s="78">
        <f t="shared" si="218"/>
        <v>0</v>
      </c>
      <c r="AW170" s="77">
        <f t="shared" si="219"/>
        <v>0</v>
      </c>
      <c r="AX170" s="78">
        <f t="shared" si="220"/>
        <v>0</v>
      </c>
      <c r="AY170" s="77">
        <f t="shared" si="221"/>
        <v>9</v>
      </c>
      <c r="AZ170" s="78">
        <f t="shared" si="222"/>
        <v>4424.25</v>
      </c>
      <c r="BA170" s="100"/>
      <c r="BB170" s="177"/>
      <c r="BC170" s="177"/>
      <c r="BD170" s="177"/>
      <c r="BE170" s="78">
        <f t="shared" si="223"/>
        <v>0</v>
      </c>
      <c r="BF170" s="43"/>
      <c r="BG170" s="43"/>
      <c r="BH170" s="43"/>
      <c r="BI170" s="76">
        <f t="shared" si="224"/>
        <v>0</v>
      </c>
      <c r="BJ170" s="76">
        <f>V170+W170+X170</f>
        <v>6</v>
      </c>
      <c r="BK170" s="76">
        <f t="shared" si="225"/>
        <v>10750.9275</v>
      </c>
      <c r="BL170" s="101"/>
      <c r="BM170" s="101">
        <f t="shared" ref="BM170:BM175" si="228">(O170/18*BL170)*30%</f>
        <v>0</v>
      </c>
      <c r="BN170" s="76">
        <f t="shared" si="190"/>
        <v>6</v>
      </c>
      <c r="BO170" s="76">
        <f>(AE170+AF170)*35%</f>
        <v>12542.748750000001</v>
      </c>
      <c r="BP170" s="101"/>
      <c r="BQ170" s="101">
        <f t="shared" si="198"/>
        <v>0</v>
      </c>
      <c r="BR170" s="76">
        <f t="shared" si="199"/>
        <v>27717.92625</v>
      </c>
      <c r="BS170" s="76">
        <f t="shared" si="200"/>
        <v>32842.682500000003</v>
      </c>
      <c r="BT170" s="76">
        <f t="shared" si="201"/>
        <v>15175.1775</v>
      </c>
      <c r="BU170" s="76">
        <f t="shared" si="202"/>
        <v>19710.033750000002</v>
      </c>
      <c r="BV170" s="76">
        <f t="shared" si="203"/>
        <v>67727.893750000003</v>
      </c>
      <c r="BW170" s="173">
        <f t="shared" si="204"/>
        <v>812734.72500000009</v>
      </c>
      <c r="BX170" s="3" t="s">
        <v>270</v>
      </c>
    </row>
    <row r="171" spans="1:76" s="3" customFormat="1" ht="14.25" customHeight="1" x14ac:dyDescent="0.3">
      <c r="A171" s="251">
        <v>148</v>
      </c>
      <c r="B171" s="48" t="s">
        <v>488</v>
      </c>
      <c r="C171" s="48" t="s">
        <v>337</v>
      </c>
      <c r="D171" s="43" t="s">
        <v>61</v>
      </c>
      <c r="E171" s="93" t="s">
        <v>219</v>
      </c>
      <c r="F171" s="86"/>
      <c r="G171" s="87">
        <v>42161</v>
      </c>
      <c r="H171" s="104" t="s">
        <v>220</v>
      </c>
      <c r="I171" s="86" t="s">
        <v>183</v>
      </c>
      <c r="J171" s="43">
        <v>1</v>
      </c>
      <c r="K171" s="43" t="s">
        <v>72</v>
      </c>
      <c r="L171" s="89">
        <v>12.06</v>
      </c>
      <c r="M171" s="43">
        <v>4.8600000000000003</v>
      </c>
      <c r="N171" s="108">
        <v>17697</v>
      </c>
      <c r="O171" s="76">
        <f t="shared" si="193"/>
        <v>86007.420000000013</v>
      </c>
      <c r="P171" s="43"/>
      <c r="Q171" s="43">
        <v>1</v>
      </c>
      <c r="R171" s="43"/>
      <c r="S171" s="43"/>
      <c r="T171" s="43"/>
      <c r="U171" s="43"/>
      <c r="V171" s="70">
        <f t="shared" si="207"/>
        <v>0</v>
      </c>
      <c r="W171" s="70">
        <f t="shared" si="206"/>
        <v>1</v>
      </c>
      <c r="X171" s="70">
        <f t="shared" si="208"/>
        <v>0</v>
      </c>
      <c r="Y171" s="76">
        <f t="shared" si="209"/>
        <v>0</v>
      </c>
      <c r="Z171" s="76">
        <f t="shared" si="194"/>
        <v>4778.1900000000005</v>
      </c>
      <c r="AA171" s="76">
        <f t="shared" si="210"/>
        <v>0</v>
      </c>
      <c r="AB171" s="76">
        <f t="shared" si="211"/>
        <v>0</v>
      </c>
      <c r="AC171" s="76">
        <f t="shared" si="212"/>
        <v>0</v>
      </c>
      <c r="AD171" s="76">
        <f t="shared" si="213"/>
        <v>0</v>
      </c>
      <c r="AE171" s="76">
        <f t="shared" si="195"/>
        <v>4778.1900000000005</v>
      </c>
      <c r="AF171" s="76">
        <f t="shared" si="196"/>
        <v>1194.5475000000001</v>
      </c>
      <c r="AG171" s="101">
        <f t="shared" si="226"/>
        <v>597.27375000000018</v>
      </c>
      <c r="AH171" s="76">
        <f t="shared" si="214"/>
        <v>0</v>
      </c>
      <c r="AI171" s="76">
        <f t="shared" si="197"/>
        <v>6570.0112500000014</v>
      </c>
      <c r="AJ171" s="100"/>
      <c r="AK171" s="100"/>
      <c r="AL171" s="100"/>
      <c r="AM171" s="99"/>
      <c r="AN171" s="78">
        <f t="shared" si="215"/>
        <v>0</v>
      </c>
      <c r="AO171" s="99"/>
      <c r="AP171" s="78">
        <f t="shared" si="216"/>
        <v>0</v>
      </c>
      <c r="AQ171" s="78">
        <f t="shared" si="227"/>
        <v>0</v>
      </c>
      <c r="AR171" s="78">
        <f t="shared" si="188"/>
        <v>0</v>
      </c>
      <c r="AS171" s="99"/>
      <c r="AT171" s="78">
        <f t="shared" si="217"/>
        <v>0</v>
      </c>
      <c r="AU171" s="99"/>
      <c r="AV171" s="78">
        <f t="shared" si="218"/>
        <v>0</v>
      </c>
      <c r="AW171" s="77">
        <f t="shared" si="219"/>
        <v>0</v>
      </c>
      <c r="AX171" s="78">
        <f t="shared" si="220"/>
        <v>0</v>
      </c>
      <c r="AY171" s="77">
        <f t="shared" si="221"/>
        <v>0</v>
      </c>
      <c r="AZ171" s="78">
        <f t="shared" si="222"/>
        <v>0</v>
      </c>
      <c r="BA171" s="100"/>
      <c r="BB171" s="177"/>
      <c r="BC171" s="177"/>
      <c r="BD171" s="177"/>
      <c r="BE171" s="78">
        <f t="shared" si="223"/>
        <v>0</v>
      </c>
      <c r="BF171" s="43"/>
      <c r="BG171" s="43"/>
      <c r="BH171" s="43"/>
      <c r="BI171" s="76">
        <f t="shared" si="224"/>
        <v>0</v>
      </c>
      <c r="BJ171" s="76">
        <f>V171+W171+X171</f>
        <v>1</v>
      </c>
      <c r="BK171" s="76">
        <f t="shared" si="225"/>
        <v>1791.8212500000002</v>
      </c>
      <c r="BL171" s="101"/>
      <c r="BM171" s="101">
        <f t="shared" si="228"/>
        <v>0</v>
      </c>
      <c r="BN171" s="76">
        <f t="shared" si="190"/>
        <v>1</v>
      </c>
      <c r="BO171" s="76">
        <f>(AE171+AF171)*35%</f>
        <v>2090.4581250000001</v>
      </c>
      <c r="BP171" s="101"/>
      <c r="BQ171" s="101">
        <f t="shared" si="198"/>
        <v>0</v>
      </c>
      <c r="BR171" s="76">
        <f t="shared" si="199"/>
        <v>3882.2793750000001</v>
      </c>
      <c r="BS171" s="76">
        <f t="shared" si="200"/>
        <v>5375.4637500000008</v>
      </c>
      <c r="BT171" s="76">
        <f t="shared" si="201"/>
        <v>1791.8212500000002</v>
      </c>
      <c r="BU171" s="76">
        <f t="shared" si="202"/>
        <v>3285.0056250000002</v>
      </c>
      <c r="BV171" s="76">
        <f t="shared" si="203"/>
        <v>10452.290625000001</v>
      </c>
      <c r="BW171" s="173">
        <f t="shared" si="204"/>
        <v>125427.48750000002</v>
      </c>
      <c r="BX171" s="3" t="s">
        <v>270</v>
      </c>
    </row>
    <row r="172" spans="1:76" s="2" customFormat="1" ht="14.25" customHeight="1" x14ac:dyDescent="0.3">
      <c r="A172" s="250">
        <v>149</v>
      </c>
      <c r="B172" s="48" t="s">
        <v>488</v>
      </c>
      <c r="C172" s="48" t="s">
        <v>218</v>
      </c>
      <c r="D172" s="43" t="s">
        <v>61</v>
      </c>
      <c r="E172" s="93" t="s">
        <v>219</v>
      </c>
      <c r="F172" s="86">
        <v>110</v>
      </c>
      <c r="G172" s="87">
        <v>44072</v>
      </c>
      <c r="H172" s="104" t="s">
        <v>472</v>
      </c>
      <c r="I172" s="86" t="s">
        <v>183</v>
      </c>
      <c r="J172" s="43">
        <v>1</v>
      </c>
      <c r="K172" s="43" t="s">
        <v>72</v>
      </c>
      <c r="L172" s="89">
        <v>12.06</v>
      </c>
      <c r="M172" s="43">
        <v>4.8600000000000003</v>
      </c>
      <c r="N172" s="75">
        <v>17697</v>
      </c>
      <c r="O172" s="76">
        <f t="shared" si="193"/>
        <v>86007.420000000013</v>
      </c>
      <c r="P172" s="43">
        <v>4</v>
      </c>
      <c r="Q172" s="43"/>
      <c r="R172" s="43"/>
      <c r="S172" s="43"/>
      <c r="T172" s="43"/>
      <c r="U172" s="43"/>
      <c r="V172" s="70">
        <f t="shared" si="207"/>
        <v>4</v>
      </c>
      <c r="W172" s="70">
        <f t="shared" si="206"/>
        <v>0</v>
      </c>
      <c r="X172" s="70">
        <f t="shared" si="208"/>
        <v>0</v>
      </c>
      <c r="Y172" s="76">
        <f t="shared" si="209"/>
        <v>19112.760000000002</v>
      </c>
      <c r="Z172" s="76">
        <f t="shared" si="194"/>
        <v>0</v>
      </c>
      <c r="AA172" s="76">
        <f t="shared" si="210"/>
        <v>0</v>
      </c>
      <c r="AB172" s="76">
        <f t="shared" si="211"/>
        <v>0</v>
      </c>
      <c r="AC172" s="76">
        <f t="shared" si="212"/>
        <v>0</v>
      </c>
      <c r="AD172" s="76">
        <f t="shared" si="213"/>
        <v>0</v>
      </c>
      <c r="AE172" s="76">
        <f t="shared" si="195"/>
        <v>19112.760000000002</v>
      </c>
      <c r="AF172" s="76">
        <f t="shared" si="196"/>
        <v>4778.1900000000005</v>
      </c>
      <c r="AG172" s="101">
        <f t="shared" si="226"/>
        <v>2389.0950000000007</v>
      </c>
      <c r="AH172" s="76">
        <f t="shared" si="214"/>
        <v>0</v>
      </c>
      <c r="AI172" s="76">
        <f t="shared" si="197"/>
        <v>26280.045000000006</v>
      </c>
      <c r="AJ172" s="82"/>
      <c r="AK172" s="82"/>
      <c r="AL172" s="82"/>
      <c r="AM172" s="99"/>
      <c r="AN172" s="78">
        <f t="shared" si="215"/>
        <v>0</v>
      </c>
      <c r="AO172" s="99"/>
      <c r="AP172" s="78">
        <f t="shared" si="216"/>
        <v>0</v>
      </c>
      <c r="AQ172" s="78">
        <f t="shared" si="227"/>
        <v>0</v>
      </c>
      <c r="AR172" s="78">
        <f t="shared" si="188"/>
        <v>0</v>
      </c>
      <c r="AS172" s="99"/>
      <c r="AT172" s="78">
        <f t="shared" si="217"/>
        <v>0</v>
      </c>
      <c r="AU172" s="99"/>
      <c r="AV172" s="78">
        <f t="shared" si="218"/>
        <v>0</v>
      </c>
      <c r="AW172" s="77">
        <f t="shared" si="219"/>
        <v>0</v>
      </c>
      <c r="AX172" s="78">
        <f t="shared" si="220"/>
        <v>0</v>
      </c>
      <c r="AY172" s="77">
        <f t="shared" si="221"/>
        <v>0</v>
      </c>
      <c r="AZ172" s="78">
        <f t="shared" si="222"/>
        <v>0</v>
      </c>
      <c r="BA172" s="100"/>
      <c r="BB172" s="177"/>
      <c r="BC172" s="177"/>
      <c r="BD172" s="177"/>
      <c r="BE172" s="78">
        <f t="shared" si="223"/>
        <v>0</v>
      </c>
      <c r="BF172" s="43"/>
      <c r="BG172" s="43"/>
      <c r="BH172" s="43"/>
      <c r="BI172" s="76">
        <f t="shared" si="224"/>
        <v>0</v>
      </c>
      <c r="BJ172" s="101"/>
      <c r="BK172" s="76">
        <f t="shared" si="225"/>
        <v>0</v>
      </c>
      <c r="BL172" s="101"/>
      <c r="BM172" s="101">
        <f t="shared" si="228"/>
        <v>0</v>
      </c>
      <c r="BN172" s="76">
        <f t="shared" si="190"/>
        <v>4</v>
      </c>
      <c r="BO172" s="76">
        <f>(AE172+AF172)*35%</f>
        <v>8361.8325000000004</v>
      </c>
      <c r="BP172" s="101"/>
      <c r="BQ172" s="101">
        <f t="shared" si="198"/>
        <v>0</v>
      </c>
      <c r="BR172" s="76">
        <f t="shared" si="199"/>
        <v>8361.8325000000004</v>
      </c>
      <c r="BS172" s="76">
        <f t="shared" si="200"/>
        <v>21501.855000000003</v>
      </c>
      <c r="BT172" s="76">
        <f t="shared" si="201"/>
        <v>0</v>
      </c>
      <c r="BU172" s="76">
        <f t="shared" si="202"/>
        <v>13140.022500000001</v>
      </c>
      <c r="BV172" s="76">
        <f t="shared" si="203"/>
        <v>34641.877500000002</v>
      </c>
      <c r="BW172" s="173">
        <f t="shared" si="204"/>
        <v>415702.53</v>
      </c>
      <c r="BX172" s="3" t="s">
        <v>270</v>
      </c>
    </row>
    <row r="173" spans="1:76" s="3" customFormat="1" ht="14.25" customHeight="1" x14ac:dyDescent="0.3">
      <c r="A173" s="251">
        <v>150</v>
      </c>
      <c r="B173" s="48" t="s">
        <v>450</v>
      </c>
      <c r="C173" s="48" t="s">
        <v>218</v>
      </c>
      <c r="D173" s="43" t="s">
        <v>61</v>
      </c>
      <c r="E173" s="93" t="s">
        <v>219</v>
      </c>
      <c r="F173" s="86">
        <v>110</v>
      </c>
      <c r="G173" s="87">
        <v>44072</v>
      </c>
      <c r="H173" s="104" t="s">
        <v>472</v>
      </c>
      <c r="I173" s="86" t="s">
        <v>183</v>
      </c>
      <c r="J173" s="43">
        <v>1</v>
      </c>
      <c r="K173" s="43" t="s">
        <v>72</v>
      </c>
      <c r="L173" s="89">
        <v>12.06</v>
      </c>
      <c r="M173" s="43">
        <v>4.8600000000000003</v>
      </c>
      <c r="N173" s="75">
        <v>17697</v>
      </c>
      <c r="O173" s="76">
        <f t="shared" si="193"/>
        <v>86007.420000000013</v>
      </c>
      <c r="P173" s="43">
        <v>4</v>
      </c>
      <c r="Q173" s="43">
        <v>5</v>
      </c>
      <c r="R173" s="43"/>
      <c r="S173" s="43"/>
      <c r="T173" s="43"/>
      <c r="U173" s="43"/>
      <c r="V173" s="70">
        <f t="shared" si="207"/>
        <v>4</v>
      </c>
      <c r="W173" s="70">
        <f t="shared" si="206"/>
        <v>5</v>
      </c>
      <c r="X173" s="70">
        <f t="shared" si="208"/>
        <v>0</v>
      </c>
      <c r="Y173" s="76">
        <f t="shared" si="209"/>
        <v>19112.760000000002</v>
      </c>
      <c r="Z173" s="76">
        <f t="shared" si="194"/>
        <v>23890.950000000004</v>
      </c>
      <c r="AA173" s="76">
        <f t="shared" si="210"/>
        <v>0</v>
      </c>
      <c r="AB173" s="76">
        <f t="shared" si="211"/>
        <v>0</v>
      </c>
      <c r="AC173" s="76">
        <f t="shared" si="212"/>
        <v>0</v>
      </c>
      <c r="AD173" s="76">
        <f t="shared" si="213"/>
        <v>0</v>
      </c>
      <c r="AE173" s="76">
        <f t="shared" si="195"/>
        <v>43003.710000000006</v>
      </c>
      <c r="AF173" s="76">
        <f t="shared" si="196"/>
        <v>10750.927500000002</v>
      </c>
      <c r="AG173" s="76">
        <f t="shared" si="226"/>
        <v>5375.4637500000017</v>
      </c>
      <c r="AH173" s="76">
        <f t="shared" si="214"/>
        <v>0</v>
      </c>
      <c r="AI173" s="76">
        <f t="shared" si="197"/>
        <v>59130.101250000007</v>
      </c>
      <c r="AJ173" s="82"/>
      <c r="AK173" s="82"/>
      <c r="AL173" s="100"/>
      <c r="AM173" s="99"/>
      <c r="AN173" s="78">
        <f t="shared" si="215"/>
        <v>0</v>
      </c>
      <c r="AO173" s="99"/>
      <c r="AP173" s="78">
        <f t="shared" si="216"/>
        <v>0</v>
      </c>
      <c r="AQ173" s="78">
        <f t="shared" si="227"/>
        <v>0</v>
      </c>
      <c r="AR173" s="78">
        <f t="shared" si="188"/>
        <v>0</v>
      </c>
      <c r="AS173" s="99">
        <v>5</v>
      </c>
      <c r="AT173" s="78">
        <f t="shared" si="217"/>
        <v>2457.9166666666665</v>
      </c>
      <c r="AU173" s="99"/>
      <c r="AV173" s="78">
        <f t="shared" si="218"/>
        <v>0</v>
      </c>
      <c r="AW173" s="77">
        <f t="shared" si="219"/>
        <v>5</v>
      </c>
      <c r="AX173" s="78">
        <f t="shared" si="220"/>
        <v>2457.9166666666665</v>
      </c>
      <c r="AY173" s="77">
        <f t="shared" si="221"/>
        <v>5</v>
      </c>
      <c r="AZ173" s="78">
        <f t="shared" si="222"/>
        <v>2457.9166666666665</v>
      </c>
      <c r="BA173" s="100"/>
      <c r="BB173" s="177"/>
      <c r="BC173" s="177"/>
      <c r="BD173" s="177"/>
      <c r="BE173" s="78">
        <f t="shared" si="223"/>
        <v>0</v>
      </c>
      <c r="BF173" s="43"/>
      <c r="BG173" s="43"/>
      <c r="BH173" s="43"/>
      <c r="BI173" s="76">
        <f t="shared" si="224"/>
        <v>0</v>
      </c>
      <c r="BJ173" s="76">
        <f t="shared" ref="BJ173:BJ181" si="229">V173+W173+X173</f>
        <v>9</v>
      </c>
      <c r="BK173" s="76">
        <f t="shared" si="225"/>
        <v>16126.391250000002</v>
      </c>
      <c r="BL173" s="101"/>
      <c r="BM173" s="101">
        <f t="shared" si="228"/>
        <v>0</v>
      </c>
      <c r="BN173" s="76">
        <f t="shared" si="190"/>
        <v>9</v>
      </c>
      <c r="BO173" s="76">
        <f>(AE173+AF173)*35%</f>
        <v>18814.123125000002</v>
      </c>
      <c r="BP173" s="101">
        <v>3</v>
      </c>
      <c r="BQ173" s="101">
        <f t="shared" si="198"/>
        <v>1179.8333333333333</v>
      </c>
      <c r="BR173" s="76">
        <f t="shared" si="199"/>
        <v>38578.264375000006</v>
      </c>
      <c r="BS173" s="76">
        <f t="shared" si="200"/>
        <v>49559.007083333345</v>
      </c>
      <c r="BT173" s="76">
        <f t="shared" si="201"/>
        <v>18584.307916666668</v>
      </c>
      <c r="BU173" s="76">
        <f t="shared" si="202"/>
        <v>29565.050625000003</v>
      </c>
      <c r="BV173" s="76">
        <f t="shared" si="203"/>
        <v>97708.365625000006</v>
      </c>
      <c r="BW173" s="173">
        <f t="shared" si="204"/>
        <v>1172500.3875000002</v>
      </c>
      <c r="BX173" s="3" t="s">
        <v>270</v>
      </c>
    </row>
    <row r="174" spans="1:76" s="2" customFormat="1" ht="14.25" customHeight="1" x14ac:dyDescent="0.3">
      <c r="A174" s="250">
        <v>151</v>
      </c>
      <c r="B174" s="48" t="s">
        <v>280</v>
      </c>
      <c r="C174" s="48" t="s">
        <v>298</v>
      </c>
      <c r="D174" s="43" t="s">
        <v>178</v>
      </c>
      <c r="E174" s="108" t="s">
        <v>470</v>
      </c>
      <c r="F174" s="86"/>
      <c r="G174" s="87"/>
      <c r="H174" s="87"/>
      <c r="I174" s="86" t="s">
        <v>185</v>
      </c>
      <c r="J174" s="43" t="s">
        <v>58</v>
      </c>
      <c r="K174" s="43" t="s">
        <v>64</v>
      </c>
      <c r="L174" s="89">
        <v>18.11</v>
      </c>
      <c r="M174" s="43">
        <v>5.24</v>
      </c>
      <c r="N174" s="75">
        <v>17697</v>
      </c>
      <c r="O174" s="76">
        <f t="shared" si="193"/>
        <v>92732.28</v>
      </c>
      <c r="P174" s="43">
        <v>15</v>
      </c>
      <c r="Q174" s="43"/>
      <c r="R174" s="43"/>
      <c r="S174" s="43"/>
      <c r="T174" s="43"/>
      <c r="U174" s="43"/>
      <c r="V174" s="70">
        <f t="shared" si="207"/>
        <v>15</v>
      </c>
      <c r="W174" s="70">
        <f t="shared" si="206"/>
        <v>0</v>
      </c>
      <c r="X174" s="70">
        <f t="shared" si="208"/>
        <v>0</v>
      </c>
      <c r="Y174" s="76">
        <f t="shared" si="209"/>
        <v>77276.899999999994</v>
      </c>
      <c r="Z174" s="76">
        <f t="shared" si="194"/>
        <v>0</v>
      </c>
      <c r="AA174" s="76">
        <f t="shared" si="210"/>
        <v>0</v>
      </c>
      <c r="AB174" s="76">
        <f t="shared" si="211"/>
        <v>0</v>
      </c>
      <c r="AC174" s="76">
        <f t="shared" si="212"/>
        <v>0</v>
      </c>
      <c r="AD174" s="76">
        <f t="shared" si="213"/>
        <v>0</v>
      </c>
      <c r="AE174" s="76">
        <f t="shared" si="195"/>
        <v>77276.899999999994</v>
      </c>
      <c r="AF174" s="76">
        <f t="shared" si="196"/>
        <v>19319.224999999999</v>
      </c>
      <c r="AG174" s="76">
        <f t="shared" si="226"/>
        <v>9659.6125000000011</v>
      </c>
      <c r="AH174" s="76">
        <f t="shared" si="214"/>
        <v>0</v>
      </c>
      <c r="AI174" s="76">
        <f t="shared" si="197"/>
        <v>106255.73749999999</v>
      </c>
      <c r="AJ174" s="82"/>
      <c r="AK174" s="82"/>
      <c r="AL174" s="82"/>
      <c r="AM174" s="99">
        <v>15</v>
      </c>
      <c r="AN174" s="78">
        <f t="shared" si="215"/>
        <v>5899</v>
      </c>
      <c r="AO174" s="99"/>
      <c r="AP174" s="78">
        <f t="shared" si="216"/>
        <v>0</v>
      </c>
      <c r="AQ174" s="78">
        <f t="shared" si="227"/>
        <v>15</v>
      </c>
      <c r="AR174" s="78">
        <f t="shared" si="188"/>
        <v>5899</v>
      </c>
      <c r="AS174" s="99"/>
      <c r="AT174" s="78">
        <f t="shared" si="217"/>
        <v>0</v>
      </c>
      <c r="AU174" s="99"/>
      <c r="AV174" s="78">
        <f t="shared" si="218"/>
        <v>0</v>
      </c>
      <c r="AW174" s="77">
        <f t="shared" si="219"/>
        <v>0</v>
      </c>
      <c r="AX174" s="78">
        <f t="shared" si="220"/>
        <v>0</v>
      </c>
      <c r="AY174" s="77">
        <f t="shared" si="221"/>
        <v>15</v>
      </c>
      <c r="AZ174" s="78">
        <f t="shared" si="222"/>
        <v>5899</v>
      </c>
      <c r="BA174" s="100" t="s">
        <v>386</v>
      </c>
      <c r="BB174" s="177">
        <v>1</v>
      </c>
      <c r="BC174" s="177"/>
      <c r="BD174" s="177"/>
      <c r="BE174" s="78">
        <f t="shared" si="223"/>
        <v>8848.5</v>
      </c>
      <c r="BF174" s="43"/>
      <c r="BG174" s="43"/>
      <c r="BH174" s="43"/>
      <c r="BI174" s="76">
        <f t="shared" si="224"/>
        <v>0</v>
      </c>
      <c r="BJ174" s="76">
        <f t="shared" si="229"/>
        <v>15</v>
      </c>
      <c r="BK174" s="76">
        <f t="shared" si="225"/>
        <v>28978.837499999998</v>
      </c>
      <c r="BL174" s="101"/>
      <c r="BM174" s="101">
        <f t="shared" si="228"/>
        <v>0</v>
      </c>
      <c r="BN174" s="76">
        <f t="shared" si="190"/>
        <v>15</v>
      </c>
      <c r="BO174" s="76">
        <f>(AE174+AF174)*40%</f>
        <v>38638.450000000004</v>
      </c>
      <c r="BP174" s="101">
        <v>15</v>
      </c>
      <c r="BQ174" s="101">
        <f t="shared" si="198"/>
        <v>5899.166666666667</v>
      </c>
      <c r="BR174" s="76">
        <f t="shared" si="199"/>
        <v>88263.954166666677</v>
      </c>
      <c r="BS174" s="76">
        <f t="shared" si="200"/>
        <v>92835.679166666669</v>
      </c>
      <c r="BT174" s="76">
        <f t="shared" si="201"/>
        <v>43726.337499999994</v>
      </c>
      <c r="BU174" s="76">
        <f t="shared" si="202"/>
        <v>57957.675000000003</v>
      </c>
      <c r="BV174" s="76">
        <f t="shared" si="203"/>
        <v>194519.69166666665</v>
      </c>
      <c r="BW174" s="173">
        <f t="shared" si="204"/>
        <v>2334236.2999999998</v>
      </c>
      <c r="BX174" s="153" t="s">
        <v>339</v>
      </c>
    </row>
    <row r="175" spans="1:76" s="2" customFormat="1" ht="14.25" customHeight="1" x14ac:dyDescent="0.3">
      <c r="A175" s="251">
        <v>152</v>
      </c>
      <c r="B175" s="48" t="s">
        <v>280</v>
      </c>
      <c r="C175" s="48" t="s">
        <v>424</v>
      </c>
      <c r="D175" s="43" t="s">
        <v>61</v>
      </c>
      <c r="E175" s="108" t="s">
        <v>281</v>
      </c>
      <c r="F175" s="86">
        <v>162</v>
      </c>
      <c r="G175" s="87">
        <v>43304</v>
      </c>
      <c r="H175" s="104" t="s">
        <v>282</v>
      </c>
      <c r="I175" s="86" t="s">
        <v>185</v>
      </c>
      <c r="J175" s="43" t="s">
        <v>58</v>
      </c>
      <c r="K175" s="43" t="s">
        <v>64</v>
      </c>
      <c r="L175" s="89">
        <v>18.11</v>
      </c>
      <c r="M175" s="43">
        <v>5.24</v>
      </c>
      <c r="N175" s="108">
        <v>17697</v>
      </c>
      <c r="O175" s="76">
        <f t="shared" si="193"/>
        <v>92732.28</v>
      </c>
      <c r="P175" s="43">
        <v>7</v>
      </c>
      <c r="Q175" s="43"/>
      <c r="R175" s="43"/>
      <c r="S175" s="43">
        <v>0</v>
      </c>
      <c r="T175" s="43">
        <v>0</v>
      </c>
      <c r="U175" s="43">
        <v>0</v>
      </c>
      <c r="V175" s="70">
        <f t="shared" si="207"/>
        <v>7</v>
      </c>
      <c r="W175" s="70">
        <f t="shared" si="206"/>
        <v>0</v>
      </c>
      <c r="X175" s="70">
        <f t="shared" si="208"/>
        <v>0</v>
      </c>
      <c r="Y175" s="76">
        <f t="shared" si="209"/>
        <v>36062.55333333333</v>
      </c>
      <c r="Z175" s="76">
        <f t="shared" si="194"/>
        <v>0</v>
      </c>
      <c r="AA175" s="76">
        <f t="shared" si="210"/>
        <v>0</v>
      </c>
      <c r="AB175" s="76">
        <f t="shared" si="211"/>
        <v>0</v>
      </c>
      <c r="AC175" s="76">
        <f t="shared" si="212"/>
        <v>0</v>
      </c>
      <c r="AD175" s="76">
        <f t="shared" si="213"/>
        <v>0</v>
      </c>
      <c r="AE175" s="76">
        <f t="shared" si="195"/>
        <v>36062.55333333333</v>
      </c>
      <c r="AF175" s="76">
        <f t="shared" si="196"/>
        <v>9015.6383333333324</v>
      </c>
      <c r="AG175" s="76">
        <f t="shared" si="226"/>
        <v>4507.8191666666671</v>
      </c>
      <c r="AH175" s="76">
        <f t="shared" si="214"/>
        <v>0</v>
      </c>
      <c r="AI175" s="76">
        <f t="shared" si="197"/>
        <v>49586.010833333334</v>
      </c>
      <c r="AJ175" s="100"/>
      <c r="AK175" s="100"/>
      <c r="AL175" s="82"/>
      <c r="AM175" s="100"/>
      <c r="AN175" s="78">
        <f t="shared" si="215"/>
        <v>0</v>
      </c>
      <c r="AO175" s="99"/>
      <c r="AP175" s="78">
        <f t="shared" si="216"/>
        <v>0</v>
      </c>
      <c r="AQ175" s="78">
        <f t="shared" si="227"/>
        <v>0</v>
      </c>
      <c r="AR175" s="78">
        <f t="shared" si="188"/>
        <v>0</v>
      </c>
      <c r="AS175" s="99"/>
      <c r="AT175" s="78">
        <f t="shared" si="217"/>
        <v>0</v>
      </c>
      <c r="AU175" s="99"/>
      <c r="AV175" s="78">
        <f t="shared" si="218"/>
        <v>0</v>
      </c>
      <c r="AW175" s="77">
        <f t="shared" si="219"/>
        <v>0</v>
      </c>
      <c r="AX175" s="78">
        <f t="shared" si="220"/>
        <v>0</v>
      </c>
      <c r="AY175" s="77">
        <f t="shared" si="221"/>
        <v>0</v>
      </c>
      <c r="AZ175" s="78">
        <f t="shared" si="222"/>
        <v>0</v>
      </c>
      <c r="BA175" s="100"/>
      <c r="BB175" s="177"/>
      <c r="BC175" s="177"/>
      <c r="BD175" s="177"/>
      <c r="BE175" s="78">
        <f t="shared" si="223"/>
        <v>0</v>
      </c>
      <c r="BF175" s="43"/>
      <c r="BG175" s="43"/>
      <c r="BH175" s="43"/>
      <c r="BI175" s="76">
        <f t="shared" si="224"/>
        <v>0</v>
      </c>
      <c r="BJ175" s="101">
        <f t="shared" si="229"/>
        <v>7</v>
      </c>
      <c r="BK175" s="101">
        <f t="shared" si="225"/>
        <v>13523.457499999999</v>
      </c>
      <c r="BL175" s="101"/>
      <c r="BM175" s="101">
        <f t="shared" si="228"/>
        <v>0</v>
      </c>
      <c r="BN175" s="76">
        <f t="shared" si="190"/>
        <v>7</v>
      </c>
      <c r="BO175" s="76">
        <f>(AE175+AF175)*40%</f>
        <v>18031.276666666668</v>
      </c>
      <c r="BP175" s="76">
        <v>7</v>
      </c>
      <c r="BQ175" s="101">
        <f t="shared" si="198"/>
        <v>2752.9444444444443</v>
      </c>
      <c r="BR175" s="76">
        <f t="shared" si="199"/>
        <v>34307.678611111114</v>
      </c>
      <c r="BS175" s="76">
        <f t="shared" si="200"/>
        <v>43323.316944444443</v>
      </c>
      <c r="BT175" s="76">
        <f t="shared" si="201"/>
        <v>13523.457499999999</v>
      </c>
      <c r="BU175" s="76">
        <f t="shared" si="202"/>
        <v>27046.915000000001</v>
      </c>
      <c r="BV175" s="76">
        <f t="shared" si="203"/>
        <v>83893.689444444448</v>
      </c>
      <c r="BW175" s="173">
        <f t="shared" si="204"/>
        <v>1006724.2733333334</v>
      </c>
      <c r="BX175" s="3" t="s">
        <v>339</v>
      </c>
    </row>
    <row r="176" spans="1:76" s="2" customFormat="1" ht="14.25" customHeight="1" x14ac:dyDescent="0.3">
      <c r="A176" s="250">
        <v>153</v>
      </c>
      <c r="B176" s="48" t="s">
        <v>492</v>
      </c>
      <c r="C176" s="69" t="s">
        <v>222</v>
      </c>
      <c r="D176" s="70" t="s">
        <v>178</v>
      </c>
      <c r="E176" s="108" t="s">
        <v>470</v>
      </c>
      <c r="F176" s="72"/>
      <c r="G176" s="73"/>
      <c r="H176" s="73"/>
      <c r="I176" s="86" t="s">
        <v>185</v>
      </c>
      <c r="J176" s="70" t="s">
        <v>453</v>
      </c>
      <c r="K176" s="70" t="s">
        <v>459</v>
      </c>
      <c r="L176" s="74">
        <v>18.11</v>
      </c>
      <c r="M176" s="74">
        <v>5.24</v>
      </c>
      <c r="N176" s="108">
        <v>17697</v>
      </c>
      <c r="O176" s="76">
        <f t="shared" si="193"/>
        <v>92732.28</v>
      </c>
      <c r="P176" s="70">
        <v>1</v>
      </c>
      <c r="Q176" s="70"/>
      <c r="R176" s="70"/>
      <c r="S176" s="70"/>
      <c r="T176" s="70"/>
      <c r="U176" s="70"/>
      <c r="V176" s="70">
        <f t="shared" si="207"/>
        <v>1</v>
      </c>
      <c r="W176" s="70">
        <f t="shared" si="206"/>
        <v>0</v>
      </c>
      <c r="X176" s="70">
        <f t="shared" si="208"/>
        <v>0</v>
      </c>
      <c r="Y176" s="76">
        <f t="shared" si="209"/>
        <v>5151.7933333333331</v>
      </c>
      <c r="Z176" s="76">
        <f t="shared" si="194"/>
        <v>0</v>
      </c>
      <c r="AA176" s="76">
        <f t="shared" si="210"/>
        <v>0</v>
      </c>
      <c r="AB176" s="76">
        <f t="shared" si="211"/>
        <v>0</v>
      </c>
      <c r="AC176" s="76">
        <f t="shared" si="212"/>
        <v>0</v>
      </c>
      <c r="AD176" s="76">
        <f t="shared" si="213"/>
        <v>0</v>
      </c>
      <c r="AE176" s="76">
        <f t="shared" si="195"/>
        <v>5151.7933333333331</v>
      </c>
      <c r="AF176" s="76">
        <f t="shared" si="196"/>
        <v>1287.9483333333333</v>
      </c>
      <c r="AG176" s="76">
        <f t="shared" si="226"/>
        <v>643.97416666666675</v>
      </c>
      <c r="AH176" s="76">
        <f t="shared" si="214"/>
        <v>0</v>
      </c>
      <c r="AI176" s="76">
        <f t="shared" si="197"/>
        <v>7083.7158333333336</v>
      </c>
      <c r="AJ176" s="84"/>
      <c r="AK176" s="84"/>
      <c r="AL176" s="84"/>
      <c r="AM176" s="83"/>
      <c r="AN176" s="78">
        <f t="shared" si="215"/>
        <v>0</v>
      </c>
      <c r="AO176" s="83"/>
      <c r="AP176" s="78">
        <f t="shared" si="216"/>
        <v>0</v>
      </c>
      <c r="AQ176" s="78"/>
      <c r="AR176" s="78">
        <f t="shared" si="188"/>
        <v>0</v>
      </c>
      <c r="AS176" s="83"/>
      <c r="AT176" s="78">
        <f t="shared" si="217"/>
        <v>0</v>
      </c>
      <c r="AU176" s="83"/>
      <c r="AV176" s="78">
        <f t="shared" si="218"/>
        <v>0</v>
      </c>
      <c r="AW176" s="77">
        <f t="shared" si="219"/>
        <v>0</v>
      </c>
      <c r="AX176" s="78">
        <f t="shared" si="220"/>
        <v>0</v>
      </c>
      <c r="AY176" s="77">
        <f t="shared" si="221"/>
        <v>0</v>
      </c>
      <c r="AZ176" s="78">
        <f t="shared" si="222"/>
        <v>0</v>
      </c>
      <c r="BA176" s="84"/>
      <c r="BB176" s="85"/>
      <c r="BC176" s="84"/>
      <c r="BD176" s="85"/>
      <c r="BE176" s="78">
        <f t="shared" si="223"/>
        <v>0</v>
      </c>
      <c r="BF176" s="70"/>
      <c r="BG176" s="70"/>
      <c r="BH176" s="70"/>
      <c r="BI176" s="76">
        <f t="shared" si="224"/>
        <v>0</v>
      </c>
      <c r="BJ176" s="76">
        <f t="shared" si="229"/>
        <v>1</v>
      </c>
      <c r="BK176" s="76">
        <f t="shared" si="225"/>
        <v>1931.9224999999999</v>
      </c>
      <c r="BL176" s="76"/>
      <c r="BM176" s="76"/>
      <c r="BN176" s="76">
        <f t="shared" si="190"/>
        <v>1</v>
      </c>
      <c r="BO176" s="76">
        <f>(AE176+AF176)*40%</f>
        <v>2575.896666666667</v>
      </c>
      <c r="BP176" s="76"/>
      <c r="BQ176" s="101">
        <f t="shared" si="198"/>
        <v>0</v>
      </c>
      <c r="BR176" s="76">
        <f t="shared" si="199"/>
        <v>4507.8191666666671</v>
      </c>
      <c r="BS176" s="76">
        <f t="shared" si="200"/>
        <v>5795.7674999999999</v>
      </c>
      <c r="BT176" s="76">
        <f t="shared" si="201"/>
        <v>1931.9224999999999</v>
      </c>
      <c r="BU176" s="76">
        <f t="shared" si="202"/>
        <v>3863.8450000000003</v>
      </c>
      <c r="BV176" s="76">
        <f t="shared" si="203"/>
        <v>11591.535</v>
      </c>
      <c r="BW176" s="173">
        <f t="shared" si="204"/>
        <v>139098.41999999998</v>
      </c>
      <c r="BX176" s="153" t="s">
        <v>339</v>
      </c>
    </row>
    <row r="177" spans="1:76" s="2" customFormat="1" ht="14.25" customHeight="1" x14ac:dyDescent="0.3">
      <c r="A177" s="251">
        <v>154</v>
      </c>
      <c r="B177" s="48" t="s">
        <v>118</v>
      </c>
      <c r="C177" s="48" t="s">
        <v>111</v>
      </c>
      <c r="D177" s="43" t="s">
        <v>178</v>
      </c>
      <c r="E177" s="93" t="s">
        <v>302</v>
      </c>
      <c r="F177" s="97">
        <v>60</v>
      </c>
      <c r="G177" s="98">
        <v>42901</v>
      </c>
      <c r="H177" s="98">
        <v>44727</v>
      </c>
      <c r="I177" s="97" t="s">
        <v>111</v>
      </c>
      <c r="J177" s="43">
        <v>2</v>
      </c>
      <c r="K177" s="43" t="s">
        <v>68</v>
      </c>
      <c r="L177" s="89">
        <v>6.06</v>
      </c>
      <c r="M177" s="89">
        <v>4.66</v>
      </c>
      <c r="N177" s="75">
        <v>17697</v>
      </c>
      <c r="O177" s="76">
        <f t="shared" si="193"/>
        <v>82468.02</v>
      </c>
      <c r="P177" s="43"/>
      <c r="Q177" s="43">
        <v>3</v>
      </c>
      <c r="R177" s="43"/>
      <c r="S177" s="43">
        <v>9</v>
      </c>
      <c r="T177" s="43">
        <v>18</v>
      </c>
      <c r="U177" s="43"/>
      <c r="V177" s="70">
        <f t="shared" si="207"/>
        <v>9</v>
      </c>
      <c r="W177" s="70">
        <f t="shared" si="206"/>
        <v>21</v>
      </c>
      <c r="X177" s="70">
        <f t="shared" si="208"/>
        <v>0</v>
      </c>
      <c r="Y177" s="76">
        <f t="shared" si="209"/>
        <v>0</v>
      </c>
      <c r="Z177" s="76">
        <f t="shared" si="194"/>
        <v>13744.670000000002</v>
      </c>
      <c r="AA177" s="76">
        <f t="shared" si="210"/>
        <v>0</v>
      </c>
      <c r="AB177" s="76">
        <f t="shared" si="211"/>
        <v>41234.010000000009</v>
      </c>
      <c r="AC177" s="76">
        <f t="shared" si="212"/>
        <v>82468.020000000019</v>
      </c>
      <c r="AD177" s="76">
        <f t="shared" si="213"/>
        <v>0</v>
      </c>
      <c r="AE177" s="76">
        <f t="shared" si="195"/>
        <v>137446.70000000001</v>
      </c>
      <c r="AF177" s="76">
        <f t="shared" si="196"/>
        <v>34361.675000000003</v>
      </c>
      <c r="AG177" s="76">
        <f t="shared" si="226"/>
        <v>17180.837500000001</v>
      </c>
      <c r="AH177" s="76">
        <f t="shared" si="214"/>
        <v>5309.1</v>
      </c>
      <c r="AI177" s="76">
        <f t="shared" si="197"/>
        <v>194298.3125</v>
      </c>
      <c r="AJ177" s="82"/>
      <c r="AK177" s="82"/>
      <c r="AL177" s="82"/>
      <c r="AM177" s="99"/>
      <c r="AN177" s="78">
        <f t="shared" si="215"/>
        <v>0</v>
      </c>
      <c r="AO177" s="99"/>
      <c r="AP177" s="78">
        <f t="shared" si="216"/>
        <v>0</v>
      </c>
      <c r="AQ177" s="78">
        <f>AM177+AO177</f>
        <v>0</v>
      </c>
      <c r="AR177" s="78">
        <f t="shared" si="188"/>
        <v>0</v>
      </c>
      <c r="AS177" s="99"/>
      <c r="AT177" s="78">
        <f t="shared" si="217"/>
        <v>0</v>
      </c>
      <c r="AU177" s="99"/>
      <c r="AV177" s="78">
        <f t="shared" si="218"/>
        <v>0</v>
      </c>
      <c r="AW177" s="77">
        <f t="shared" si="219"/>
        <v>0</v>
      </c>
      <c r="AX177" s="78">
        <f t="shared" si="220"/>
        <v>0</v>
      </c>
      <c r="AY177" s="77">
        <f t="shared" si="221"/>
        <v>0</v>
      </c>
      <c r="AZ177" s="78">
        <f t="shared" si="222"/>
        <v>0</v>
      </c>
      <c r="BA177" s="100" t="s">
        <v>196</v>
      </c>
      <c r="BB177" s="177"/>
      <c r="BC177" s="177">
        <v>1</v>
      </c>
      <c r="BD177" s="177"/>
      <c r="BE177" s="78">
        <f t="shared" si="223"/>
        <v>10618.199999999999</v>
      </c>
      <c r="BF177" s="43"/>
      <c r="BG177" s="43"/>
      <c r="BH177" s="43"/>
      <c r="BI177" s="76">
        <f t="shared" si="224"/>
        <v>0</v>
      </c>
      <c r="BJ177" s="76">
        <f t="shared" si="229"/>
        <v>30</v>
      </c>
      <c r="BK177" s="76">
        <f t="shared" si="225"/>
        <v>51542.512499999997</v>
      </c>
      <c r="BL177" s="101"/>
      <c r="BM177" s="101">
        <f>(O177/18*BL177)*30%</f>
        <v>0</v>
      </c>
      <c r="BN177" s="76"/>
      <c r="BO177" s="76"/>
      <c r="BP177" s="101"/>
      <c r="BQ177" s="101">
        <f t="shared" si="198"/>
        <v>0</v>
      </c>
      <c r="BR177" s="76">
        <f t="shared" si="199"/>
        <v>62160.712499999994</v>
      </c>
      <c r="BS177" s="76">
        <f t="shared" si="200"/>
        <v>159936.63750000001</v>
      </c>
      <c r="BT177" s="76">
        <f t="shared" si="201"/>
        <v>62160.712499999994</v>
      </c>
      <c r="BU177" s="76">
        <f t="shared" si="202"/>
        <v>34361.675000000003</v>
      </c>
      <c r="BV177" s="76">
        <f t="shared" si="203"/>
        <v>256459.02499999999</v>
      </c>
      <c r="BW177" s="173">
        <f t="shared" si="204"/>
        <v>3077508.3</v>
      </c>
    </row>
    <row r="178" spans="1:76" s="1" customFormat="1" ht="14.25" customHeight="1" x14ac:dyDescent="0.3">
      <c r="A178" s="250">
        <v>155</v>
      </c>
      <c r="B178" s="152" t="s">
        <v>387</v>
      </c>
      <c r="C178" s="141" t="s">
        <v>262</v>
      </c>
      <c r="D178" s="248" t="s">
        <v>178</v>
      </c>
      <c r="E178" s="96" t="s">
        <v>388</v>
      </c>
      <c r="F178" s="86">
        <v>84</v>
      </c>
      <c r="G178" s="87">
        <v>43335</v>
      </c>
      <c r="H178" s="87">
        <v>45161</v>
      </c>
      <c r="I178" s="86" t="s">
        <v>185</v>
      </c>
      <c r="J178" s="70" t="s">
        <v>296</v>
      </c>
      <c r="K178" s="70" t="s">
        <v>68</v>
      </c>
      <c r="L178" s="74">
        <v>10</v>
      </c>
      <c r="M178" s="70">
        <v>4.8099999999999996</v>
      </c>
      <c r="N178" s="75">
        <v>17697</v>
      </c>
      <c r="O178" s="76">
        <f t="shared" si="193"/>
        <v>85122.569999999992</v>
      </c>
      <c r="P178" s="70"/>
      <c r="Q178" s="70"/>
      <c r="R178" s="70"/>
      <c r="S178" s="70">
        <v>16</v>
      </c>
      <c r="T178" s="70"/>
      <c r="U178" s="70"/>
      <c r="V178" s="70">
        <f t="shared" si="207"/>
        <v>16</v>
      </c>
      <c r="W178" s="70">
        <f t="shared" si="206"/>
        <v>0</v>
      </c>
      <c r="X178" s="70">
        <f t="shared" si="208"/>
        <v>0</v>
      </c>
      <c r="Y178" s="76">
        <f t="shared" si="209"/>
        <v>0</v>
      </c>
      <c r="Z178" s="76">
        <f t="shared" si="194"/>
        <v>0</v>
      </c>
      <c r="AA178" s="76">
        <f t="shared" si="210"/>
        <v>0</v>
      </c>
      <c r="AB178" s="76">
        <f t="shared" si="211"/>
        <v>75664.506666666653</v>
      </c>
      <c r="AC178" s="76">
        <f t="shared" si="212"/>
        <v>0</v>
      </c>
      <c r="AD178" s="76">
        <f t="shared" si="213"/>
        <v>0</v>
      </c>
      <c r="AE178" s="76">
        <f t="shared" si="195"/>
        <v>75664.506666666653</v>
      </c>
      <c r="AF178" s="76">
        <f t="shared" si="196"/>
        <v>18916.126666666663</v>
      </c>
      <c r="AG178" s="76">
        <f t="shared" si="226"/>
        <v>9458.0633333333317</v>
      </c>
      <c r="AH178" s="76">
        <f t="shared" si="214"/>
        <v>3146.1333333333332</v>
      </c>
      <c r="AI178" s="76">
        <f t="shared" si="197"/>
        <v>107184.82999999999</v>
      </c>
      <c r="AJ178" s="82"/>
      <c r="AK178" s="82"/>
      <c r="AL178" s="82"/>
      <c r="AM178" s="83">
        <v>8</v>
      </c>
      <c r="AN178" s="78">
        <f t="shared" si="215"/>
        <v>3146.1333333333332</v>
      </c>
      <c r="AO178" s="83"/>
      <c r="AP178" s="78">
        <f t="shared" si="216"/>
        <v>0</v>
      </c>
      <c r="AQ178" s="78">
        <v>8</v>
      </c>
      <c r="AR178" s="78">
        <f t="shared" si="188"/>
        <v>3146.1333333333332</v>
      </c>
      <c r="AS178" s="83"/>
      <c r="AT178" s="78">
        <f t="shared" si="217"/>
        <v>0</v>
      </c>
      <c r="AU178" s="78"/>
      <c r="AV178" s="78">
        <f t="shared" si="218"/>
        <v>0</v>
      </c>
      <c r="AW178" s="77">
        <f t="shared" si="219"/>
        <v>0</v>
      </c>
      <c r="AX178" s="78">
        <f t="shared" si="220"/>
        <v>0</v>
      </c>
      <c r="AY178" s="77">
        <f t="shared" si="221"/>
        <v>8</v>
      </c>
      <c r="AZ178" s="78">
        <f t="shared" si="222"/>
        <v>3146.1333333333332</v>
      </c>
      <c r="BA178" s="84" t="s">
        <v>389</v>
      </c>
      <c r="BB178" s="85">
        <v>0.5</v>
      </c>
      <c r="BC178" s="85"/>
      <c r="BD178" s="85"/>
      <c r="BE178" s="78">
        <f t="shared" si="223"/>
        <v>4424.25</v>
      </c>
      <c r="BF178" s="70"/>
      <c r="BG178" s="70"/>
      <c r="BH178" s="70"/>
      <c r="BI178" s="76">
        <f t="shared" si="224"/>
        <v>0</v>
      </c>
      <c r="BJ178" s="76">
        <f t="shared" si="229"/>
        <v>16</v>
      </c>
      <c r="BK178" s="76">
        <f t="shared" si="225"/>
        <v>28374.189999999995</v>
      </c>
      <c r="BL178" s="76"/>
      <c r="BM178" s="76"/>
      <c r="BN178" s="76">
        <f t="shared" si="190"/>
        <v>16</v>
      </c>
      <c r="BO178" s="76">
        <f t="shared" ref="BO178:BO183" si="230">(AE178+AF178)*30%</f>
        <v>28374.189999999995</v>
      </c>
      <c r="BP178" s="76"/>
      <c r="BQ178" s="101">
        <f t="shared" si="198"/>
        <v>0</v>
      </c>
      <c r="BR178" s="76">
        <f t="shared" si="199"/>
        <v>64318.763333333321</v>
      </c>
      <c r="BS178" s="76">
        <f t="shared" si="200"/>
        <v>88268.703333333309</v>
      </c>
      <c r="BT178" s="76">
        <f t="shared" si="201"/>
        <v>35944.573333333326</v>
      </c>
      <c r="BU178" s="76">
        <f t="shared" si="202"/>
        <v>47290.316666666658</v>
      </c>
      <c r="BV178" s="76">
        <f t="shared" si="203"/>
        <v>171503.59333333332</v>
      </c>
      <c r="BW178" s="173">
        <f t="shared" si="204"/>
        <v>2058043.1199999999</v>
      </c>
      <c r="BX178" s="3" t="s">
        <v>271</v>
      </c>
    </row>
    <row r="179" spans="1:76" s="1" customFormat="1" ht="14.25" customHeight="1" x14ac:dyDescent="0.3">
      <c r="A179" s="251">
        <v>156</v>
      </c>
      <c r="B179" s="152" t="s">
        <v>387</v>
      </c>
      <c r="C179" s="141" t="s">
        <v>443</v>
      </c>
      <c r="D179" s="248" t="s">
        <v>178</v>
      </c>
      <c r="E179" s="96" t="s">
        <v>388</v>
      </c>
      <c r="F179" s="86">
        <v>84</v>
      </c>
      <c r="G179" s="87">
        <v>43335</v>
      </c>
      <c r="H179" s="87">
        <v>45161</v>
      </c>
      <c r="I179" s="86" t="s">
        <v>185</v>
      </c>
      <c r="J179" s="70" t="s">
        <v>296</v>
      </c>
      <c r="K179" s="43" t="s">
        <v>68</v>
      </c>
      <c r="L179" s="74">
        <v>10</v>
      </c>
      <c r="M179" s="43">
        <v>4.8099999999999996</v>
      </c>
      <c r="N179" s="75">
        <v>17697</v>
      </c>
      <c r="O179" s="76">
        <f t="shared" si="193"/>
        <v>85122.569999999992</v>
      </c>
      <c r="P179" s="70"/>
      <c r="Q179" s="70"/>
      <c r="R179" s="70"/>
      <c r="S179" s="70">
        <v>1</v>
      </c>
      <c r="T179" s="200"/>
      <c r="U179" s="70"/>
      <c r="V179" s="70">
        <f t="shared" si="207"/>
        <v>1</v>
      </c>
      <c r="W179" s="70">
        <f t="shared" si="206"/>
        <v>0</v>
      </c>
      <c r="X179" s="70">
        <f t="shared" si="208"/>
        <v>0</v>
      </c>
      <c r="Y179" s="76">
        <f t="shared" si="209"/>
        <v>0</v>
      </c>
      <c r="Z179" s="76">
        <f t="shared" si="194"/>
        <v>0</v>
      </c>
      <c r="AA179" s="76">
        <f t="shared" si="210"/>
        <v>0</v>
      </c>
      <c r="AB179" s="76">
        <f t="shared" si="211"/>
        <v>4729.0316666666658</v>
      </c>
      <c r="AC179" s="76">
        <f t="shared" si="212"/>
        <v>0</v>
      </c>
      <c r="AD179" s="76">
        <f t="shared" si="213"/>
        <v>0</v>
      </c>
      <c r="AE179" s="76">
        <f t="shared" si="195"/>
        <v>4729.0316666666658</v>
      </c>
      <c r="AF179" s="76">
        <f t="shared" si="196"/>
        <v>1182.2579166666665</v>
      </c>
      <c r="AG179" s="101">
        <f t="shared" si="226"/>
        <v>591.12895833333323</v>
      </c>
      <c r="AH179" s="76">
        <f t="shared" si="214"/>
        <v>196.63333333333333</v>
      </c>
      <c r="AI179" s="76">
        <f t="shared" si="197"/>
        <v>6699.0518749999992</v>
      </c>
      <c r="AJ179" s="82"/>
      <c r="AK179" s="82"/>
      <c r="AL179" s="82"/>
      <c r="AM179" s="83"/>
      <c r="AN179" s="78">
        <f t="shared" si="215"/>
        <v>0</v>
      </c>
      <c r="AO179" s="83"/>
      <c r="AP179" s="78">
        <f t="shared" si="216"/>
        <v>0</v>
      </c>
      <c r="AQ179" s="78"/>
      <c r="AR179" s="78">
        <f t="shared" si="188"/>
        <v>0</v>
      </c>
      <c r="AS179" s="83"/>
      <c r="AT179" s="78">
        <f t="shared" si="217"/>
        <v>0</v>
      </c>
      <c r="AU179" s="78"/>
      <c r="AV179" s="78">
        <f t="shared" si="218"/>
        <v>0</v>
      </c>
      <c r="AW179" s="77">
        <f t="shared" si="219"/>
        <v>0</v>
      </c>
      <c r="AX179" s="78">
        <f t="shared" si="220"/>
        <v>0</v>
      </c>
      <c r="AY179" s="77">
        <f t="shared" si="221"/>
        <v>0</v>
      </c>
      <c r="AZ179" s="78">
        <f t="shared" si="222"/>
        <v>0</v>
      </c>
      <c r="BA179" s="84"/>
      <c r="BB179" s="85"/>
      <c r="BC179" s="85"/>
      <c r="BD179" s="85"/>
      <c r="BE179" s="78">
        <f t="shared" si="223"/>
        <v>0</v>
      </c>
      <c r="BF179" s="70"/>
      <c r="BG179" s="70"/>
      <c r="BH179" s="70"/>
      <c r="BI179" s="76">
        <f t="shared" si="224"/>
        <v>0</v>
      </c>
      <c r="BJ179" s="76">
        <f t="shared" si="229"/>
        <v>1</v>
      </c>
      <c r="BK179" s="76">
        <f t="shared" si="225"/>
        <v>1773.3868749999997</v>
      </c>
      <c r="BL179" s="76"/>
      <c r="BM179" s="76"/>
      <c r="BN179" s="76">
        <f t="shared" si="190"/>
        <v>1</v>
      </c>
      <c r="BO179" s="76">
        <f t="shared" si="230"/>
        <v>1773.3868749999997</v>
      </c>
      <c r="BP179" s="76"/>
      <c r="BQ179" s="101">
        <f t="shared" si="198"/>
        <v>0</v>
      </c>
      <c r="BR179" s="76">
        <f t="shared" si="199"/>
        <v>3546.7737499999994</v>
      </c>
      <c r="BS179" s="76">
        <f t="shared" si="200"/>
        <v>5516.7939583333318</v>
      </c>
      <c r="BT179" s="76">
        <f t="shared" si="201"/>
        <v>1773.3868749999997</v>
      </c>
      <c r="BU179" s="76">
        <f t="shared" si="202"/>
        <v>2955.6447916666662</v>
      </c>
      <c r="BV179" s="76">
        <f t="shared" si="203"/>
        <v>10245.825624999998</v>
      </c>
      <c r="BW179" s="173">
        <f t="shared" si="204"/>
        <v>122949.90749999997</v>
      </c>
      <c r="BX179" s="3" t="s">
        <v>271</v>
      </c>
    </row>
    <row r="180" spans="1:76" s="3" customFormat="1" ht="14.25" customHeight="1" x14ac:dyDescent="0.3">
      <c r="A180" s="250">
        <v>157</v>
      </c>
      <c r="B180" s="152" t="s">
        <v>387</v>
      </c>
      <c r="C180" s="141" t="s">
        <v>448</v>
      </c>
      <c r="D180" s="248" t="s">
        <v>178</v>
      </c>
      <c r="E180" s="96" t="s">
        <v>388</v>
      </c>
      <c r="F180" s="86">
        <v>84</v>
      </c>
      <c r="G180" s="87">
        <v>43335</v>
      </c>
      <c r="H180" s="87">
        <v>45161</v>
      </c>
      <c r="I180" s="86" t="s">
        <v>185</v>
      </c>
      <c r="J180" s="70" t="s">
        <v>296</v>
      </c>
      <c r="K180" s="43" t="s">
        <v>68</v>
      </c>
      <c r="L180" s="74">
        <v>10</v>
      </c>
      <c r="M180" s="43">
        <v>4.8099999999999996</v>
      </c>
      <c r="N180" s="75">
        <v>17697</v>
      </c>
      <c r="O180" s="76">
        <f t="shared" si="193"/>
        <v>85122.569999999992</v>
      </c>
      <c r="P180" s="70"/>
      <c r="Q180" s="70"/>
      <c r="R180" s="70"/>
      <c r="S180" s="70">
        <v>1</v>
      </c>
      <c r="T180" s="200"/>
      <c r="U180" s="70"/>
      <c r="V180" s="70">
        <f t="shared" si="207"/>
        <v>1</v>
      </c>
      <c r="W180" s="70">
        <f t="shared" si="206"/>
        <v>0</v>
      </c>
      <c r="X180" s="70">
        <f t="shared" si="208"/>
        <v>0</v>
      </c>
      <c r="Y180" s="76">
        <f t="shared" si="209"/>
        <v>0</v>
      </c>
      <c r="Z180" s="76">
        <f t="shared" si="194"/>
        <v>0</v>
      </c>
      <c r="AA180" s="76">
        <f t="shared" si="210"/>
        <v>0</v>
      </c>
      <c r="AB180" s="76">
        <f t="shared" si="211"/>
        <v>4729.0316666666658</v>
      </c>
      <c r="AC180" s="76">
        <f t="shared" si="212"/>
        <v>0</v>
      </c>
      <c r="AD180" s="76">
        <f t="shared" si="213"/>
        <v>0</v>
      </c>
      <c r="AE180" s="76">
        <f t="shared" si="195"/>
        <v>4729.0316666666658</v>
      </c>
      <c r="AF180" s="76">
        <f t="shared" si="196"/>
        <v>1182.2579166666665</v>
      </c>
      <c r="AG180" s="101">
        <f t="shared" si="226"/>
        <v>591.12895833333323</v>
      </c>
      <c r="AH180" s="76">
        <f t="shared" si="214"/>
        <v>196.63333333333333</v>
      </c>
      <c r="AI180" s="76">
        <f t="shared" si="197"/>
        <v>6699.0518749999992</v>
      </c>
      <c r="AJ180" s="82"/>
      <c r="AK180" s="82"/>
      <c r="AL180" s="82"/>
      <c r="AM180" s="83"/>
      <c r="AN180" s="78">
        <f t="shared" si="215"/>
        <v>0</v>
      </c>
      <c r="AO180" s="83"/>
      <c r="AP180" s="78">
        <f t="shared" si="216"/>
        <v>0</v>
      </c>
      <c r="AQ180" s="78"/>
      <c r="AR180" s="78">
        <f t="shared" si="188"/>
        <v>0</v>
      </c>
      <c r="AS180" s="83"/>
      <c r="AT180" s="78">
        <f t="shared" si="217"/>
        <v>0</v>
      </c>
      <c r="AU180" s="78"/>
      <c r="AV180" s="78">
        <f t="shared" si="218"/>
        <v>0</v>
      </c>
      <c r="AW180" s="77">
        <f t="shared" si="219"/>
        <v>0</v>
      </c>
      <c r="AX180" s="78">
        <f t="shared" si="220"/>
        <v>0</v>
      </c>
      <c r="AY180" s="77">
        <f t="shared" si="221"/>
        <v>0</v>
      </c>
      <c r="AZ180" s="78">
        <f t="shared" si="222"/>
        <v>0</v>
      </c>
      <c r="BA180" s="84"/>
      <c r="BB180" s="85"/>
      <c r="BC180" s="85"/>
      <c r="BD180" s="85"/>
      <c r="BE180" s="78">
        <f t="shared" si="223"/>
        <v>0</v>
      </c>
      <c r="BF180" s="70"/>
      <c r="BG180" s="70"/>
      <c r="BH180" s="70"/>
      <c r="BI180" s="76">
        <f t="shared" si="224"/>
        <v>0</v>
      </c>
      <c r="BJ180" s="76">
        <f t="shared" si="229"/>
        <v>1</v>
      </c>
      <c r="BK180" s="76">
        <f t="shared" si="225"/>
        <v>1773.3868749999997</v>
      </c>
      <c r="BL180" s="76"/>
      <c r="BM180" s="76"/>
      <c r="BN180" s="76">
        <f t="shared" si="190"/>
        <v>1</v>
      </c>
      <c r="BO180" s="76">
        <f t="shared" si="230"/>
        <v>1773.3868749999997</v>
      </c>
      <c r="BP180" s="76"/>
      <c r="BQ180" s="101">
        <f t="shared" si="198"/>
        <v>0</v>
      </c>
      <c r="BR180" s="76">
        <f t="shared" si="199"/>
        <v>3546.7737499999994</v>
      </c>
      <c r="BS180" s="76">
        <f t="shared" si="200"/>
        <v>5516.7939583333318</v>
      </c>
      <c r="BT180" s="76">
        <f t="shared" si="201"/>
        <v>1773.3868749999997</v>
      </c>
      <c r="BU180" s="76">
        <f t="shared" si="202"/>
        <v>2955.6447916666662</v>
      </c>
      <c r="BV180" s="76">
        <f t="shared" si="203"/>
        <v>10245.825624999998</v>
      </c>
      <c r="BW180" s="173">
        <f t="shared" si="204"/>
        <v>122949.90749999997</v>
      </c>
      <c r="BX180" s="3" t="s">
        <v>271</v>
      </c>
    </row>
    <row r="181" spans="1:76" s="3" customFormat="1" ht="14.25" customHeight="1" x14ac:dyDescent="0.3">
      <c r="A181" s="251">
        <v>158</v>
      </c>
      <c r="B181" s="152" t="s">
        <v>387</v>
      </c>
      <c r="C181" s="141" t="s">
        <v>444</v>
      </c>
      <c r="D181" s="248" t="s">
        <v>178</v>
      </c>
      <c r="E181" s="96" t="s">
        <v>388</v>
      </c>
      <c r="F181" s="86">
        <v>84</v>
      </c>
      <c r="G181" s="87">
        <v>43335</v>
      </c>
      <c r="H181" s="87">
        <v>45161</v>
      </c>
      <c r="I181" s="86" t="s">
        <v>185</v>
      </c>
      <c r="J181" s="70" t="s">
        <v>296</v>
      </c>
      <c r="K181" s="43" t="s">
        <v>68</v>
      </c>
      <c r="L181" s="74">
        <v>10</v>
      </c>
      <c r="M181" s="43">
        <v>4.8099999999999996</v>
      </c>
      <c r="N181" s="75">
        <v>17697</v>
      </c>
      <c r="O181" s="76">
        <f t="shared" si="193"/>
        <v>85122.569999999992</v>
      </c>
      <c r="P181" s="70"/>
      <c r="Q181" s="70"/>
      <c r="R181" s="70"/>
      <c r="S181" s="70">
        <v>1</v>
      </c>
      <c r="T181" s="200"/>
      <c r="U181" s="70"/>
      <c r="V181" s="70">
        <f t="shared" si="207"/>
        <v>1</v>
      </c>
      <c r="W181" s="70">
        <f t="shared" si="206"/>
        <v>0</v>
      </c>
      <c r="X181" s="70">
        <f t="shared" si="208"/>
        <v>0</v>
      </c>
      <c r="Y181" s="76">
        <f t="shared" si="209"/>
        <v>0</v>
      </c>
      <c r="Z181" s="76">
        <f t="shared" si="194"/>
        <v>0</v>
      </c>
      <c r="AA181" s="76">
        <f t="shared" si="210"/>
        <v>0</v>
      </c>
      <c r="AB181" s="76">
        <f t="shared" si="211"/>
        <v>4729.0316666666658</v>
      </c>
      <c r="AC181" s="76">
        <f t="shared" si="212"/>
        <v>0</v>
      </c>
      <c r="AD181" s="76">
        <f t="shared" si="213"/>
        <v>0</v>
      </c>
      <c r="AE181" s="76">
        <f t="shared" si="195"/>
        <v>4729.0316666666658</v>
      </c>
      <c r="AF181" s="76">
        <f t="shared" si="196"/>
        <v>1182.2579166666665</v>
      </c>
      <c r="AG181" s="101">
        <f t="shared" si="226"/>
        <v>591.12895833333323</v>
      </c>
      <c r="AH181" s="76">
        <f t="shared" si="214"/>
        <v>196.63333333333333</v>
      </c>
      <c r="AI181" s="76">
        <f t="shared" si="197"/>
        <v>6699.0518749999992</v>
      </c>
      <c r="AJ181" s="82"/>
      <c r="AK181" s="82"/>
      <c r="AL181" s="82"/>
      <c r="AM181" s="83"/>
      <c r="AN181" s="78">
        <f t="shared" si="215"/>
        <v>0</v>
      </c>
      <c r="AO181" s="83"/>
      <c r="AP181" s="78">
        <f t="shared" si="216"/>
        <v>0</v>
      </c>
      <c r="AQ181" s="78"/>
      <c r="AR181" s="78">
        <f t="shared" si="188"/>
        <v>0</v>
      </c>
      <c r="AS181" s="83"/>
      <c r="AT181" s="78">
        <f t="shared" si="217"/>
        <v>0</v>
      </c>
      <c r="AU181" s="78"/>
      <c r="AV181" s="78">
        <f t="shared" si="218"/>
        <v>0</v>
      </c>
      <c r="AW181" s="77">
        <f t="shared" si="219"/>
        <v>0</v>
      </c>
      <c r="AX181" s="78">
        <f t="shared" si="220"/>
        <v>0</v>
      </c>
      <c r="AY181" s="77">
        <f t="shared" si="221"/>
        <v>0</v>
      </c>
      <c r="AZ181" s="78">
        <f t="shared" si="222"/>
        <v>0</v>
      </c>
      <c r="BA181" s="84"/>
      <c r="BB181" s="85"/>
      <c r="BC181" s="85"/>
      <c r="BD181" s="85"/>
      <c r="BE181" s="78">
        <f t="shared" si="223"/>
        <v>0</v>
      </c>
      <c r="BF181" s="70"/>
      <c r="BG181" s="70"/>
      <c r="BH181" s="70"/>
      <c r="BI181" s="76">
        <f t="shared" si="224"/>
        <v>0</v>
      </c>
      <c r="BJ181" s="76">
        <f t="shared" si="229"/>
        <v>1</v>
      </c>
      <c r="BK181" s="76">
        <f t="shared" si="225"/>
        <v>1773.3868749999997</v>
      </c>
      <c r="BL181" s="76"/>
      <c r="BM181" s="76"/>
      <c r="BN181" s="76">
        <f t="shared" si="190"/>
        <v>1</v>
      </c>
      <c r="BO181" s="76">
        <f t="shared" si="230"/>
        <v>1773.3868749999997</v>
      </c>
      <c r="BP181" s="76"/>
      <c r="BQ181" s="101">
        <f t="shared" si="198"/>
        <v>0</v>
      </c>
      <c r="BR181" s="76">
        <f t="shared" si="199"/>
        <v>3546.7737499999994</v>
      </c>
      <c r="BS181" s="76">
        <f t="shared" si="200"/>
        <v>5516.7939583333318</v>
      </c>
      <c r="BT181" s="76">
        <f t="shared" si="201"/>
        <v>1773.3868749999997</v>
      </c>
      <c r="BU181" s="76">
        <f t="shared" si="202"/>
        <v>2955.6447916666662</v>
      </c>
      <c r="BV181" s="76">
        <f t="shared" si="203"/>
        <v>10245.825624999998</v>
      </c>
      <c r="BW181" s="173">
        <f t="shared" si="204"/>
        <v>122949.90749999997</v>
      </c>
      <c r="BX181" s="3" t="s">
        <v>271</v>
      </c>
    </row>
    <row r="182" spans="1:76" s="3" customFormat="1" ht="14.25" customHeight="1" x14ac:dyDescent="0.3">
      <c r="A182" s="250">
        <v>159</v>
      </c>
      <c r="B182" s="152" t="s">
        <v>387</v>
      </c>
      <c r="C182" s="141" t="s">
        <v>452</v>
      </c>
      <c r="D182" s="248" t="s">
        <v>178</v>
      </c>
      <c r="E182" s="96" t="s">
        <v>388</v>
      </c>
      <c r="F182" s="86">
        <v>84</v>
      </c>
      <c r="G182" s="87">
        <v>43335</v>
      </c>
      <c r="H182" s="87">
        <v>45161</v>
      </c>
      <c r="I182" s="86" t="s">
        <v>185</v>
      </c>
      <c r="J182" s="70" t="s">
        <v>296</v>
      </c>
      <c r="K182" s="70" t="s">
        <v>353</v>
      </c>
      <c r="L182" s="74">
        <v>10</v>
      </c>
      <c r="M182" s="70">
        <v>4.8099999999999996</v>
      </c>
      <c r="N182" s="75">
        <v>17697</v>
      </c>
      <c r="O182" s="76">
        <f t="shared" si="193"/>
        <v>85122.569999999992</v>
      </c>
      <c r="P182" s="43">
        <v>0</v>
      </c>
      <c r="Q182" s="70"/>
      <c r="R182" s="70"/>
      <c r="S182" s="70">
        <v>2</v>
      </c>
      <c r="T182" s="200"/>
      <c r="U182" s="70"/>
      <c r="V182" s="70">
        <f t="shared" si="207"/>
        <v>2</v>
      </c>
      <c r="W182" s="70">
        <f t="shared" si="206"/>
        <v>0</v>
      </c>
      <c r="X182" s="70">
        <f t="shared" si="208"/>
        <v>0</v>
      </c>
      <c r="Y182" s="76">
        <f t="shared" si="209"/>
        <v>0</v>
      </c>
      <c r="Z182" s="76">
        <f t="shared" si="194"/>
        <v>0</v>
      </c>
      <c r="AA182" s="76">
        <f t="shared" si="210"/>
        <v>0</v>
      </c>
      <c r="AB182" s="76">
        <f t="shared" si="211"/>
        <v>9458.0633333333317</v>
      </c>
      <c r="AC182" s="76">
        <f t="shared" si="212"/>
        <v>0</v>
      </c>
      <c r="AD182" s="76">
        <f t="shared" si="213"/>
        <v>0</v>
      </c>
      <c r="AE182" s="76">
        <f t="shared" si="195"/>
        <v>9458.0633333333317</v>
      </c>
      <c r="AF182" s="76">
        <f t="shared" si="196"/>
        <v>2364.5158333333329</v>
      </c>
      <c r="AG182" s="76">
        <f t="shared" si="226"/>
        <v>1182.2579166666665</v>
      </c>
      <c r="AH182" s="76">
        <f t="shared" si="214"/>
        <v>393.26666666666665</v>
      </c>
      <c r="AI182" s="76">
        <f t="shared" si="197"/>
        <v>13398.103749999998</v>
      </c>
      <c r="AJ182" s="82"/>
      <c r="AK182" s="82"/>
      <c r="AL182" s="82"/>
      <c r="AM182" s="83"/>
      <c r="AN182" s="78">
        <f t="shared" si="215"/>
        <v>0</v>
      </c>
      <c r="AO182" s="83"/>
      <c r="AP182" s="78">
        <f t="shared" si="216"/>
        <v>0</v>
      </c>
      <c r="AQ182" s="78"/>
      <c r="AR182" s="78">
        <f t="shared" si="188"/>
        <v>0</v>
      </c>
      <c r="AS182" s="83"/>
      <c r="AT182" s="78">
        <f t="shared" si="217"/>
        <v>0</v>
      </c>
      <c r="AU182" s="78"/>
      <c r="AV182" s="78">
        <f t="shared" si="218"/>
        <v>0</v>
      </c>
      <c r="AW182" s="77">
        <f t="shared" si="219"/>
        <v>0</v>
      </c>
      <c r="AX182" s="78">
        <f t="shared" si="220"/>
        <v>0</v>
      </c>
      <c r="AY182" s="77">
        <f t="shared" si="221"/>
        <v>0</v>
      </c>
      <c r="AZ182" s="78">
        <f t="shared" si="222"/>
        <v>0</v>
      </c>
      <c r="BA182" s="84"/>
      <c r="BB182" s="85"/>
      <c r="BC182" s="85"/>
      <c r="BD182" s="85"/>
      <c r="BE182" s="78">
        <f t="shared" si="223"/>
        <v>0</v>
      </c>
      <c r="BF182" s="70"/>
      <c r="BG182" s="70"/>
      <c r="BH182" s="70"/>
      <c r="BI182" s="76">
        <f t="shared" si="224"/>
        <v>0</v>
      </c>
      <c r="BJ182" s="76"/>
      <c r="BK182" s="76">
        <f t="shared" si="225"/>
        <v>0</v>
      </c>
      <c r="BL182" s="76"/>
      <c r="BM182" s="76"/>
      <c r="BN182" s="76">
        <f t="shared" si="190"/>
        <v>2</v>
      </c>
      <c r="BO182" s="76">
        <f t="shared" si="230"/>
        <v>3546.7737499999994</v>
      </c>
      <c r="BP182" s="76"/>
      <c r="BQ182" s="101">
        <f t="shared" si="198"/>
        <v>0</v>
      </c>
      <c r="BR182" s="76">
        <f t="shared" si="199"/>
        <v>3546.7737499999994</v>
      </c>
      <c r="BS182" s="76">
        <f t="shared" si="200"/>
        <v>11033.587916666664</v>
      </c>
      <c r="BT182" s="76">
        <f t="shared" si="201"/>
        <v>0</v>
      </c>
      <c r="BU182" s="76">
        <f t="shared" si="202"/>
        <v>5911.2895833333323</v>
      </c>
      <c r="BV182" s="76">
        <f t="shared" si="203"/>
        <v>16944.877499999999</v>
      </c>
      <c r="BW182" s="173">
        <f t="shared" si="204"/>
        <v>203338.52999999997</v>
      </c>
      <c r="BX182" s="3" t="s">
        <v>271</v>
      </c>
    </row>
    <row r="183" spans="1:76" s="2" customFormat="1" ht="14.25" customHeight="1" x14ac:dyDescent="0.3">
      <c r="A183" s="251">
        <v>160</v>
      </c>
      <c r="B183" s="152" t="s">
        <v>387</v>
      </c>
      <c r="C183" s="141" t="s">
        <v>258</v>
      </c>
      <c r="D183" s="248" t="s">
        <v>178</v>
      </c>
      <c r="E183" s="96" t="s">
        <v>388</v>
      </c>
      <c r="F183" s="86">
        <v>84</v>
      </c>
      <c r="G183" s="87">
        <v>43335</v>
      </c>
      <c r="H183" s="87">
        <v>45161</v>
      </c>
      <c r="I183" s="86" t="s">
        <v>185</v>
      </c>
      <c r="J183" s="70" t="s">
        <v>296</v>
      </c>
      <c r="K183" s="70" t="s">
        <v>353</v>
      </c>
      <c r="L183" s="74">
        <v>10</v>
      </c>
      <c r="M183" s="70">
        <v>4.8099999999999996</v>
      </c>
      <c r="N183" s="75">
        <v>17697</v>
      </c>
      <c r="O183" s="76">
        <f t="shared" si="193"/>
        <v>85122.569999999992</v>
      </c>
      <c r="P183" s="43">
        <v>0</v>
      </c>
      <c r="Q183" s="70"/>
      <c r="R183" s="70"/>
      <c r="S183" s="70">
        <v>2</v>
      </c>
      <c r="T183" s="200"/>
      <c r="U183" s="70"/>
      <c r="V183" s="70">
        <f t="shared" si="207"/>
        <v>2</v>
      </c>
      <c r="W183" s="70">
        <f t="shared" si="206"/>
        <v>0</v>
      </c>
      <c r="X183" s="70">
        <f t="shared" si="208"/>
        <v>0</v>
      </c>
      <c r="Y183" s="76">
        <f t="shared" si="209"/>
        <v>0</v>
      </c>
      <c r="Z183" s="76">
        <f t="shared" si="194"/>
        <v>0</v>
      </c>
      <c r="AA183" s="76">
        <f t="shared" si="210"/>
        <v>0</v>
      </c>
      <c r="AB183" s="76">
        <f t="shared" si="211"/>
        <v>9458.0633333333317</v>
      </c>
      <c r="AC183" s="76">
        <f t="shared" si="212"/>
        <v>0</v>
      </c>
      <c r="AD183" s="76">
        <f t="shared" si="213"/>
        <v>0</v>
      </c>
      <c r="AE183" s="76">
        <f t="shared" si="195"/>
        <v>9458.0633333333317</v>
      </c>
      <c r="AF183" s="76">
        <f t="shared" si="196"/>
        <v>2364.5158333333329</v>
      </c>
      <c r="AG183" s="76">
        <f t="shared" si="226"/>
        <v>1182.2579166666665</v>
      </c>
      <c r="AH183" s="76">
        <f t="shared" si="214"/>
        <v>393.26666666666665</v>
      </c>
      <c r="AI183" s="76">
        <f t="shared" si="197"/>
        <v>13398.103749999998</v>
      </c>
      <c r="AJ183" s="82"/>
      <c r="AK183" s="82"/>
      <c r="AL183" s="82"/>
      <c r="AM183" s="83"/>
      <c r="AN183" s="78">
        <f t="shared" si="215"/>
        <v>0</v>
      </c>
      <c r="AO183" s="83"/>
      <c r="AP183" s="78">
        <f t="shared" si="216"/>
        <v>0</v>
      </c>
      <c r="AQ183" s="78"/>
      <c r="AR183" s="78">
        <f t="shared" si="188"/>
        <v>0</v>
      </c>
      <c r="AS183" s="83"/>
      <c r="AT183" s="78">
        <f t="shared" si="217"/>
        <v>0</v>
      </c>
      <c r="AU183" s="78"/>
      <c r="AV183" s="78">
        <f t="shared" si="218"/>
        <v>0</v>
      </c>
      <c r="AW183" s="77">
        <f t="shared" si="219"/>
        <v>0</v>
      </c>
      <c r="AX183" s="78">
        <f t="shared" si="220"/>
        <v>0</v>
      </c>
      <c r="AY183" s="77">
        <f t="shared" si="221"/>
        <v>0</v>
      </c>
      <c r="AZ183" s="78">
        <f t="shared" si="222"/>
        <v>0</v>
      </c>
      <c r="BA183" s="84"/>
      <c r="BB183" s="85"/>
      <c r="BC183" s="85"/>
      <c r="BD183" s="85"/>
      <c r="BE183" s="78">
        <f t="shared" si="223"/>
        <v>0</v>
      </c>
      <c r="BF183" s="70"/>
      <c r="BG183" s="70"/>
      <c r="BH183" s="70"/>
      <c r="BI183" s="76">
        <f t="shared" si="224"/>
        <v>0</v>
      </c>
      <c r="BJ183" s="76"/>
      <c r="BK183" s="76">
        <f t="shared" si="225"/>
        <v>0</v>
      </c>
      <c r="BL183" s="76"/>
      <c r="BM183" s="76"/>
      <c r="BN183" s="76">
        <f t="shared" si="190"/>
        <v>2</v>
      </c>
      <c r="BO183" s="76">
        <f t="shared" si="230"/>
        <v>3546.7737499999994</v>
      </c>
      <c r="BP183" s="76"/>
      <c r="BQ183" s="101">
        <f t="shared" si="198"/>
        <v>0</v>
      </c>
      <c r="BR183" s="76">
        <f t="shared" si="199"/>
        <v>3546.7737499999994</v>
      </c>
      <c r="BS183" s="76">
        <f t="shared" si="200"/>
        <v>11033.587916666664</v>
      </c>
      <c r="BT183" s="76">
        <f t="shared" si="201"/>
        <v>0</v>
      </c>
      <c r="BU183" s="76">
        <f t="shared" si="202"/>
        <v>5911.2895833333323</v>
      </c>
      <c r="BV183" s="76">
        <f t="shared" si="203"/>
        <v>16944.877499999999</v>
      </c>
      <c r="BW183" s="173">
        <f t="shared" si="204"/>
        <v>203338.52999999997</v>
      </c>
      <c r="BX183" s="3" t="s">
        <v>271</v>
      </c>
    </row>
    <row r="184" spans="1:76" s="129" customFormat="1" ht="14.25" customHeight="1" x14ac:dyDescent="0.3">
      <c r="A184" s="250">
        <v>161</v>
      </c>
      <c r="B184" s="94" t="s">
        <v>416</v>
      </c>
      <c r="C184" s="94" t="s">
        <v>417</v>
      </c>
      <c r="D184" s="95" t="s">
        <v>108</v>
      </c>
      <c r="E184" s="96" t="s">
        <v>440</v>
      </c>
      <c r="F184" s="80"/>
      <c r="G184" s="81"/>
      <c r="H184" s="209"/>
      <c r="I184" s="80"/>
      <c r="J184" s="43" t="s">
        <v>65</v>
      </c>
      <c r="K184" s="43" t="s">
        <v>83</v>
      </c>
      <c r="L184" s="89">
        <v>7.08</v>
      </c>
      <c r="M184" s="43">
        <v>3.53</v>
      </c>
      <c r="N184" s="108">
        <v>17697</v>
      </c>
      <c r="O184" s="76">
        <f t="shared" si="193"/>
        <v>62470.409999999996</v>
      </c>
      <c r="P184" s="43"/>
      <c r="Q184" s="43"/>
      <c r="R184" s="43"/>
      <c r="S184" s="43"/>
      <c r="T184" s="43">
        <v>2</v>
      </c>
      <c r="U184" s="43"/>
      <c r="V184" s="70">
        <f t="shared" si="207"/>
        <v>0</v>
      </c>
      <c r="W184" s="70">
        <f t="shared" si="206"/>
        <v>2</v>
      </c>
      <c r="X184" s="70">
        <f t="shared" si="208"/>
        <v>0</v>
      </c>
      <c r="Y184" s="76">
        <f t="shared" si="209"/>
        <v>0</v>
      </c>
      <c r="Z184" s="76">
        <f t="shared" si="194"/>
        <v>0</v>
      </c>
      <c r="AA184" s="76">
        <f t="shared" si="210"/>
        <v>0</v>
      </c>
      <c r="AB184" s="76">
        <f t="shared" si="211"/>
        <v>0</v>
      </c>
      <c r="AC184" s="76">
        <f t="shared" si="212"/>
        <v>6941.1566666666658</v>
      </c>
      <c r="AD184" s="76">
        <f t="shared" si="213"/>
        <v>0</v>
      </c>
      <c r="AE184" s="76">
        <f t="shared" si="195"/>
        <v>6941.1566666666658</v>
      </c>
      <c r="AF184" s="76">
        <f t="shared" si="196"/>
        <v>1735.2891666666665</v>
      </c>
      <c r="AG184" s="101"/>
      <c r="AH184" s="76">
        <f t="shared" si="214"/>
        <v>393.26666666666665</v>
      </c>
      <c r="AI184" s="76">
        <f t="shared" si="197"/>
        <v>9069.7124999999978</v>
      </c>
      <c r="AJ184" s="100"/>
      <c r="AK184" s="100"/>
      <c r="AL184" s="100"/>
      <c r="AM184" s="100"/>
      <c r="AN184" s="78">
        <f t="shared" si="215"/>
        <v>0</v>
      </c>
      <c r="AO184" s="99"/>
      <c r="AP184" s="78">
        <f t="shared" si="216"/>
        <v>0</v>
      </c>
      <c r="AQ184" s="78">
        <f>AM184+AO184</f>
        <v>0</v>
      </c>
      <c r="AR184" s="78">
        <f t="shared" si="188"/>
        <v>0</v>
      </c>
      <c r="AS184" s="99"/>
      <c r="AT184" s="78">
        <f t="shared" si="217"/>
        <v>0</v>
      </c>
      <c r="AU184" s="99"/>
      <c r="AV184" s="78">
        <f t="shared" si="218"/>
        <v>0</v>
      </c>
      <c r="AW184" s="77">
        <f t="shared" si="219"/>
        <v>0</v>
      </c>
      <c r="AX184" s="78">
        <f t="shared" si="220"/>
        <v>0</v>
      </c>
      <c r="AY184" s="77">
        <f t="shared" si="221"/>
        <v>0</v>
      </c>
      <c r="AZ184" s="78">
        <f t="shared" si="222"/>
        <v>0</v>
      </c>
      <c r="BA184" s="100"/>
      <c r="BB184" s="177"/>
      <c r="BC184" s="177"/>
      <c r="BD184" s="177"/>
      <c r="BE184" s="78">
        <f t="shared" si="223"/>
        <v>0</v>
      </c>
      <c r="BF184" s="43"/>
      <c r="BG184" s="43"/>
      <c r="BH184" s="43"/>
      <c r="BI184" s="76">
        <f t="shared" si="224"/>
        <v>0</v>
      </c>
      <c r="BJ184" s="76"/>
      <c r="BK184" s="101">
        <f>(O184/18*BJ184)*30%</f>
        <v>0</v>
      </c>
      <c r="BL184" s="101"/>
      <c r="BM184" s="101">
        <f>(O184/18*BL184)*30%</f>
        <v>0</v>
      </c>
      <c r="BN184" s="76"/>
      <c r="BO184" s="76"/>
      <c r="BP184" s="76"/>
      <c r="BQ184" s="101">
        <f t="shared" si="198"/>
        <v>0</v>
      </c>
      <c r="BR184" s="76">
        <f t="shared" si="199"/>
        <v>0</v>
      </c>
      <c r="BS184" s="76">
        <f t="shared" si="200"/>
        <v>7334.4233333333323</v>
      </c>
      <c r="BT184" s="76">
        <f t="shared" si="201"/>
        <v>0</v>
      </c>
      <c r="BU184" s="76">
        <f t="shared" si="202"/>
        <v>1735.2891666666665</v>
      </c>
      <c r="BV184" s="76">
        <f t="shared" si="203"/>
        <v>9069.7124999999978</v>
      </c>
      <c r="BW184" s="173">
        <f t="shared" si="204"/>
        <v>108836.54999999997</v>
      </c>
      <c r="BX184" s="3"/>
    </row>
    <row r="185" spans="1:76" s="2" customFormat="1" ht="14.25" customHeight="1" x14ac:dyDescent="0.3">
      <c r="A185" s="251">
        <v>162</v>
      </c>
      <c r="B185" s="94" t="s">
        <v>416</v>
      </c>
      <c r="C185" s="94" t="s">
        <v>475</v>
      </c>
      <c r="D185" s="95" t="s">
        <v>108</v>
      </c>
      <c r="E185" s="96" t="s">
        <v>440</v>
      </c>
      <c r="F185" s="86"/>
      <c r="G185" s="87"/>
      <c r="H185" s="149"/>
      <c r="I185" s="86"/>
      <c r="J185" s="43" t="s">
        <v>65</v>
      </c>
      <c r="K185" s="43" t="s">
        <v>83</v>
      </c>
      <c r="L185" s="89">
        <v>7.08</v>
      </c>
      <c r="M185" s="43">
        <v>3.53</v>
      </c>
      <c r="N185" s="108">
        <v>17697</v>
      </c>
      <c r="O185" s="76">
        <f t="shared" si="193"/>
        <v>62470.409999999996</v>
      </c>
      <c r="P185" s="43"/>
      <c r="Q185" s="43"/>
      <c r="R185" s="43"/>
      <c r="S185" s="43"/>
      <c r="T185" s="43">
        <v>1</v>
      </c>
      <c r="U185" s="43"/>
      <c r="V185" s="70"/>
      <c r="W185" s="70">
        <f t="shared" si="206"/>
        <v>1</v>
      </c>
      <c r="X185" s="70"/>
      <c r="Y185" s="76">
        <f t="shared" si="209"/>
        <v>0</v>
      </c>
      <c r="Z185" s="76">
        <f t="shared" si="194"/>
        <v>0</v>
      </c>
      <c r="AA185" s="76">
        <f t="shared" si="210"/>
        <v>0</v>
      </c>
      <c r="AB185" s="76">
        <f t="shared" si="211"/>
        <v>0</v>
      </c>
      <c r="AC185" s="76">
        <f t="shared" si="212"/>
        <v>3470.5783333333329</v>
      </c>
      <c r="AD185" s="76">
        <f t="shared" si="213"/>
        <v>0</v>
      </c>
      <c r="AE185" s="76">
        <f t="shared" si="195"/>
        <v>3470.5783333333329</v>
      </c>
      <c r="AF185" s="76">
        <f t="shared" si="196"/>
        <v>867.64458333333323</v>
      </c>
      <c r="AG185" s="101"/>
      <c r="AH185" s="76">
        <f t="shared" si="214"/>
        <v>196.63333333333333</v>
      </c>
      <c r="AI185" s="76">
        <f t="shared" si="197"/>
        <v>4534.8562499999989</v>
      </c>
      <c r="AJ185" s="100"/>
      <c r="AK185" s="100"/>
      <c r="AL185" s="100"/>
      <c r="AM185" s="100"/>
      <c r="AN185" s="78"/>
      <c r="AO185" s="99"/>
      <c r="AP185" s="78"/>
      <c r="AQ185" s="78"/>
      <c r="AR185" s="78"/>
      <c r="AS185" s="99"/>
      <c r="AT185" s="78"/>
      <c r="AU185" s="99"/>
      <c r="AV185" s="78"/>
      <c r="AW185" s="77"/>
      <c r="AX185" s="78"/>
      <c r="AY185" s="77"/>
      <c r="AZ185" s="78"/>
      <c r="BA185" s="100"/>
      <c r="BB185" s="177"/>
      <c r="BC185" s="177"/>
      <c r="BD185" s="177"/>
      <c r="BE185" s="78"/>
      <c r="BF185" s="43"/>
      <c r="BG185" s="43"/>
      <c r="BH185" s="43"/>
      <c r="BI185" s="76"/>
      <c r="BJ185" s="76"/>
      <c r="BK185" s="101"/>
      <c r="BL185" s="101"/>
      <c r="BM185" s="101"/>
      <c r="BN185" s="76"/>
      <c r="BO185" s="76"/>
      <c r="BP185" s="76"/>
      <c r="BQ185" s="101"/>
      <c r="BR185" s="76"/>
      <c r="BS185" s="76">
        <f t="shared" si="200"/>
        <v>3667.2116666666661</v>
      </c>
      <c r="BT185" s="76">
        <f t="shared" si="201"/>
        <v>0</v>
      </c>
      <c r="BU185" s="76">
        <f t="shared" si="202"/>
        <v>867.64458333333323</v>
      </c>
      <c r="BV185" s="76">
        <f t="shared" si="203"/>
        <v>4534.8562499999989</v>
      </c>
      <c r="BW185" s="173">
        <f t="shared" si="204"/>
        <v>54418.274999999987</v>
      </c>
      <c r="BX185" s="3"/>
    </row>
    <row r="186" spans="1:76" s="1" customFormat="1" ht="14.25" customHeight="1" x14ac:dyDescent="0.3">
      <c r="A186" s="250">
        <v>163</v>
      </c>
      <c r="B186" s="48" t="s">
        <v>84</v>
      </c>
      <c r="C186" s="48" t="s">
        <v>372</v>
      </c>
      <c r="D186" s="43" t="s">
        <v>61</v>
      </c>
      <c r="E186" s="108" t="s">
        <v>303</v>
      </c>
      <c r="F186" s="48">
        <v>58</v>
      </c>
      <c r="G186" s="111">
        <v>42901</v>
      </c>
      <c r="H186" s="111">
        <v>44727</v>
      </c>
      <c r="I186" s="48" t="s">
        <v>185</v>
      </c>
      <c r="J186" s="43">
        <v>1</v>
      </c>
      <c r="K186" s="43" t="s">
        <v>72</v>
      </c>
      <c r="L186" s="89">
        <v>21.01</v>
      </c>
      <c r="M186" s="43">
        <v>5.12</v>
      </c>
      <c r="N186" s="75">
        <v>17697</v>
      </c>
      <c r="O186" s="76">
        <f t="shared" si="193"/>
        <v>90608.639999999999</v>
      </c>
      <c r="P186" s="43"/>
      <c r="Q186" s="43"/>
      <c r="R186" s="43"/>
      <c r="S186" s="43">
        <v>15</v>
      </c>
      <c r="T186" s="43"/>
      <c r="U186" s="43"/>
      <c r="V186" s="70">
        <f t="shared" ref="V186:V217" si="231">SUM(P186+S186)</f>
        <v>15</v>
      </c>
      <c r="W186" s="70">
        <f t="shared" si="206"/>
        <v>0</v>
      </c>
      <c r="X186" s="70">
        <f t="shared" ref="X186:X217" si="232">SUM(R186+U186)</f>
        <v>0</v>
      </c>
      <c r="Y186" s="76">
        <f t="shared" si="209"/>
        <v>0</v>
      </c>
      <c r="Z186" s="76">
        <f t="shared" si="194"/>
        <v>0</v>
      </c>
      <c r="AA186" s="76">
        <f t="shared" si="210"/>
        <v>0</v>
      </c>
      <c r="AB186" s="76">
        <f t="shared" si="211"/>
        <v>75507.199999999997</v>
      </c>
      <c r="AC186" s="76">
        <f t="shared" si="212"/>
        <v>0</v>
      </c>
      <c r="AD186" s="76">
        <f t="shared" si="213"/>
        <v>0</v>
      </c>
      <c r="AE186" s="76">
        <f t="shared" si="195"/>
        <v>75507.199999999997</v>
      </c>
      <c r="AF186" s="76">
        <f t="shared" si="196"/>
        <v>18876.8</v>
      </c>
      <c r="AG186" s="76">
        <f t="shared" ref="AG186:AG192" si="233">(AE186+AF186)*10%</f>
        <v>9438.4</v>
      </c>
      <c r="AH186" s="76">
        <f t="shared" si="214"/>
        <v>2949.5</v>
      </c>
      <c r="AI186" s="76">
        <f t="shared" si="197"/>
        <v>106771.9</v>
      </c>
      <c r="AJ186" s="82"/>
      <c r="AK186" s="82"/>
      <c r="AL186" s="82"/>
      <c r="AM186" s="99">
        <v>15</v>
      </c>
      <c r="AN186" s="78">
        <f t="shared" ref="AN186:AN217" si="234">N186/18*AM186*40%</f>
        <v>5899</v>
      </c>
      <c r="AO186" s="99"/>
      <c r="AP186" s="78">
        <f t="shared" ref="AP186:AP217" si="235">N186/18*AO186*50%</f>
        <v>0</v>
      </c>
      <c r="AQ186" s="78">
        <f t="shared" ref="AQ186:AR192" si="236">AM186+AO186</f>
        <v>15</v>
      </c>
      <c r="AR186" s="78">
        <f t="shared" si="236"/>
        <v>5899</v>
      </c>
      <c r="AS186" s="99"/>
      <c r="AT186" s="78">
        <f t="shared" ref="AT186:AT217" si="237">N186/18*AS186*50%</f>
        <v>0</v>
      </c>
      <c r="AU186" s="99"/>
      <c r="AV186" s="78">
        <f t="shared" ref="AV186:AV217" si="238">N186/18*AU186*40%</f>
        <v>0</v>
      </c>
      <c r="AW186" s="77">
        <f t="shared" ref="AW186:AW217" si="239">AS186+AU186</f>
        <v>0</v>
      </c>
      <c r="AX186" s="78">
        <f t="shared" ref="AX186:AX217" si="240">AT186+AV186</f>
        <v>0</v>
      </c>
      <c r="AY186" s="77">
        <f t="shared" ref="AY186:AY217" si="241">AQ186+AW186</f>
        <v>15</v>
      </c>
      <c r="AZ186" s="78">
        <f t="shared" ref="AZ186:AZ217" si="242">AR186+AX186</f>
        <v>5899</v>
      </c>
      <c r="BA186" s="100" t="s">
        <v>381</v>
      </c>
      <c r="BB186" s="177">
        <v>1</v>
      </c>
      <c r="BC186" s="177"/>
      <c r="BD186" s="177"/>
      <c r="BE186" s="78">
        <f t="shared" ref="BE186:BE217" si="243">SUM(N186*BB186)*50%+(N186*BC186)*60%+(N186*BD186)*60%</f>
        <v>8848.5</v>
      </c>
      <c r="BF186" s="43"/>
      <c r="BG186" s="43"/>
      <c r="BH186" s="43"/>
      <c r="BI186" s="76">
        <f t="shared" ref="BI186:BI217" si="244">SUM(N186*BF186*20%)+(N186*BG186)*30%</f>
        <v>0</v>
      </c>
      <c r="BJ186" s="76">
        <f>V186+W186+X186</f>
        <v>15</v>
      </c>
      <c r="BK186" s="76">
        <f>(O186/18*BJ186)*1.25*30%</f>
        <v>28315.200000000001</v>
      </c>
      <c r="BL186" s="101"/>
      <c r="BM186" s="101">
        <f>(O186/18*BL186)*30%</f>
        <v>0</v>
      </c>
      <c r="BN186" s="76">
        <f t="shared" si="190"/>
        <v>15</v>
      </c>
      <c r="BO186" s="76">
        <f t="shared" ref="BO186:BO192" si="245">(AE186+AF186)*35%</f>
        <v>33034.400000000001</v>
      </c>
      <c r="BP186" s="76"/>
      <c r="BQ186" s="101">
        <f t="shared" ref="BQ186:BQ217" si="246">7079/18*BP186</f>
        <v>0</v>
      </c>
      <c r="BR186" s="76">
        <f t="shared" ref="BR186:BR217" si="247">AJ186+AK186+AL186+AZ186+BE186+BI186+BK186+BM186+BO186+BQ186</f>
        <v>76097.100000000006</v>
      </c>
      <c r="BS186" s="76">
        <f t="shared" si="200"/>
        <v>87895.099999999991</v>
      </c>
      <c r="BT186" s="76">
        <f t="shared" si="201"/>
        <v>43062.7</v>
      </c>
      <c r="BU186" s="76">
        <f t="shared" si="202"/>
        <v>51911.199999999997</v>
      </c>
      <c r="BV186" s="76">
        <f t="shared" si="203"/>
        <v>182869</v>
      </c>
      <c r="BW186" s="173">
        <f t="shared" si="204"/>
        <v>2194428</v>
      </c>
      <c r="BX186" s="3" t="s">
        <v>270</v>
      </c>
    </row>
    <row r="187" spans="1:76" s="2" customFormat="1" ht="14.25" customHeight="1" x14ac:dyDescent="0.3">
      <c r="A187" s="251">
        <v>164</v>
      </c>
      <c r="B187" s="48" t="s">
        <v>84</v>
      </c>
      <c r="C187" s="69" t="s">
        <v>449</v>
      </c>
      <c r="D187" s="43" t="s">
        <v>61</v>
      </c>
      <c r="E187" s="108" t="s">
        <v>303</v>
      </c>
      <c r="F187" s="48">
        <v>58</v>
      </c>
      <c r="G187" s="111">
        <v>42901</v>
      </c>
      <c r="H187" s="111">
        <v>44727</v>
      </c>
      <c r="I187" s="48" t="s">
        <v>185</v>
      </c>
      <c r="J187" s="43">
        <v>1</v>
      </c>
      <c r="K187" s="43" t="s">
        <v>72</v>
      </c>
      <c r="L187" s="89">
        <v>20.05</v>
      </c>
      <c r="M187" s="43">
        <v>5.12</v>
      </c>
      <c r="N187" s="108">
        <v>17697</v>
      </c>
      <c r="O187" s="76">
        <f t="shared" si="193"/>
        <v>90608.639999999999</v>
      </c>
      <c r="P187" s="43"/>
      <c r="Q187" s="43"/>
      <c r="R187" s="43"/>
      <c r="S187" s="43">
        <v>1</v>
      </c>
      <c r="T187" s="200"/>
      <c r="U187" s="43"/>
      <c r="V187" s="70">
        <f t="shared" si="231"/>
        <v>1</v>
      </c>
      <c r="W187" s="70">
        <f t="shared" si="206"/>
        <v>0</v>
      </c>
      <c r="X187" s="70">
        <f t="shared" si="232"/>
        <v>0</v>
      </c>
      <c r="Y187" s="76">
        <f t="shared" si="209"/>
        <v>0</v>
      </c>
      <c r="Z187" s="76">
        <f t="shared" si="194"/>
        <v>0</v>
      </c>
      <c r="AA187" s="76">
        <f t="shared" si="210"/>
        <v>0</v>
      </c>
      <c r="AB187" s="76">
        <f t="shared" si="211"/>
        <v>5033.8133333333335</v>
      </c>
      <c r="AC187" s="76">
        <f t="shared" si="212"/>
        <v>0</v>
      </c>
      <c r="AD187" s="76">
        <f t="shared" si="213"/>
        <v>0</v>
      </c>
      <c r="AE187" s="76">
        <f t="shared" si="195"/>
        <v>5033.8133333333335</v>
      </c>
      <c r="AF187" s="76">
        <f t="shared" si="196"/>
        <v>1258.4533333333334</v>
      </c>
      <c r="AG187" s="101">
        <f t="shared" si="233"/>
        <v>629.22666666666669</v>
      </c>
      <c r="AH187" s="76">
        <f t="shared" si="214"/>
        <v>196.63333333333333</v>
      </c>
      <c r="AI187" s="76">
        <f t="shared" si="197"/>
        <v>7118.126666666667</v>
      </c>
      <c r="AJ187" s="100"/>
      <c r="AK187" s="100"/>
      <c r="AL187" s="84"/>
      <c r="AM187" s="99"/>
      <c r="AN187" s="78">
        <f t="shared" si="234"/>
        <v>0</v>
      </c>
      <c r="AO187" s="99"/>
      <c r="AP187" s="78">
        <f t="shared" si="235"/>
        <v>0</v>
      </c>
      <c r="AQ187" s="78">
        <f t="shared" si="236"/>
        <v>0</v>
      </c>
      <c r="AR187" s="78">
        <f t="shared" si="236"/>
        <v>0</v>
      </c>
      <c r="AS187" s="99"/>
      <c r="AT187" s="78">
        <f t="shared" si="237"/>
        <v>0</v>
      </c>
      <c r="AU187" s="99"/>
      <c r="AV187" s="78">
        <f t="shared" si="238"/>
        <v>0</v>
      </c>
      <c r="AW187" s="77">
        <f t="shared" si="239"/>
        <v>0</v>
      </c>
      <c r="AX187" s="78">
        <f t="shared" si="240"/>
        <v>0</v>
      </c>
      <c r="AY187" s="77">
        <f t="shared" si="241"/>
        <v>0</v>
      </c>
      <c r="AZ187" s="78">
        <f t="shared" si="242"/>
        <v>0</v>
      </c>
      <c r="BA187" s="100"/>
      <c r="BB187" s="177"/>
      <c r="BC187" s="177"/>
      <c r="BD187" s="177"/>
      <c r="BE187" s="78">
        <f t="shared" si="243"/>
        <v>0</v>
      </c>
      <c r="BF187" s="43"/>
      <c r="BG187" s="43"/>
      <c r="BH187" s="43"/>
      <c r="BI187" s="76">
        <f t="shared" si="244"/>
        <v>0</v>
      </c>
      <c r="BJ187" s="76">
        <f>V187+W187+X187</f>
        <v>1</v>
      </c>
      <c r="BK187" s="76">
        <f>(O187/18*BJ187)*1.25*30%</f>
        <v>1887.6799999999998</v>
      </c>
      <c r="BL187" s="101"/>
      <c r="BM187" s="101">
        <f>(O187/18*BL187)*30%</f>
        <v>0</v>
      </c>
      <c r="BN187" s="76">
        <f t="shared" si="190"/>
        <v>1</v>
      </c>
      <c r="BO187" s="76">
        <f t="shared" si="245"/>
        <v>2202.2933333333331</v>
      </c>
      <c r="BP187" s="76"/>
      <c r="BQ187" s="101">
        <f t="shared" si="246"/>
        <v>0</v>
      </c>
      <c r="BR187" s="76">
        <f t="shared" si="247"/>
        <v>4089.9733333333329</v>
      </c>
      <c r="BS187" s="76">
        <f t="shared" si="200"/>
        <v>5859.6733333333332</v>
      </c>
      <c r="BT187" s="76">
        <f t="shared" si="201"/>
        <v>1887.6799999999998</v>
      </c>
      <c r="BU187" s="76">
        <f t="shared" si="202"/>
        <v>3460.7466666666664</v>
      </c>
      <c r="BV187" s="76">
        <f t="shared" si="203"/>
        <v>11208.1</v>
      </c>
      <c r="BW187" s="173">
        <f t="shared" si="204"/>
        <v>134497.20000000001</v>
      </c>
      <c r="BX187" s="3" t="s">
        <v>265</v>
      </c>
    </row>
    <row r="188" spans="1:76" s="3" customFormat="1" ht="14.25" customHeight="1" x14ac:dyDescent="0.3">
      <c r="A188" s="250">
        <v>165</v>
      </c>
      <c r="B188" s="48" t="s">
        <v>84</v>
      </c>
      <c r="C188" s="69" t="s">
        <v>448</v>
      </c>
      <c r="D188" s="43" t="s">
        <v>61</v>
      </c>
      <c r="E188" s="108" t="s">
        <v>303</v>
      </c>
      <c r="F188" s="48">
        <v>58</v>
      </c>
      <c r="G188" s="111">
        <v>42901</v>
      </c>
      <c r="H188" s="111">
        <v>44727</v>
      </c>
      <c r="I188" s="48" t="s">
        <v>185</v>
      </c>
      <c r="J188" s="43">
        <v>1</v>
      </c>
      <c r="K188" s="43" t="s">
        <v>72</v>
      </c>
      <c r="L188" s="89">
        <v>20.05</v>
      </c>
      <c r="M188" s="43">
        <v>5.12</v>
      </c>
      <c r="N188" s="108">
        <v>17697</v>
      </c>
      <c r="O188" s="76">
        <f t="shared" si="193"/>
        <v>90608.639999999999</v>
      </c>
      <c r="P188" s="43"/>
      <c r="Q188" s="43"/>
      <c r="R188" s="43"/>
      <c r="S188" s="43">
        <v>1</v>
      </c>
      <c r="T188" s="200"/>
      <c r="U188" s="43"/>
      <c r="V188" s="70">
        <f t="shared" si="231"/>
        <v>1</v>
      </c>
      <c r="W188" s="70">
        <f t="shared" si="206"/>
        <v>0</v>
      </c>
      <c r="X188" s="70">
        <f t="shared" si="232"/>
        <v>0</v>
      </c>
      <c r="Y188" s="76">
        <f t="shared" si="209"/>
        <v>0</v>
      </c>
      <c r="Z188" s="76">
        <f t="shared" si="194"/>
        <v>0</v>
      </c>
      <c r="AA188" s="76">
        <f t="shared" si="210"/>
        <v>0</v>
      </c>
      <c r="AB188" s="76">
        <f t="shared" si="211"/>
        <v>5033.8133333333335</v>
      </c>
      <c r="AC188" s="76">
        <f t="shared" si="212"/>
        <v>0</v>
      </c>
      <c r="AD188" s="76">
        <f t="shared" si="213"/>
        <v>0</v>
      </c>
      <c r="AE188" s="76">
        <f t="shared" si="195"/>
        <v>5033.8133333333335</v>
      </c>
      <c r="AF188" s="76">
        <f t="shared" si="196"/>
        <v>1258.4533333333334</v>
      </c>
      <c r="AG188" s="101">
        <f t="shared" si="233"/>
        <v>629.22666666666669</v>
      </c>
      <c r="AH188" s="76">
        <f t="shared" si="214"/>
        <v>196.63333333333333</v>
      </c>
      <c r="AI188" s="76">
        <f t="shared" si="197"/>
        <v>7118.126666666667</v>
      </c>
      <c r="AJ188" s="100"/>
      <c r="AK188" s="100"/>
      <c r="AL188" s="84"/>
      <c r="AM188" s="99"/>
      <c r="AN188" s="78">
        <f t="shared" si="234"/>
        <v>0</v>
      </c>
      <c r="AO188" s="99"/>
      <c r="AP188" s="78">
        <f t="shared" si="235"/>
        <v>0</v>
      </c>
      <c r="AQ188" s="78">
        <f t="shared" si="236"/>
        <v>0</v>
      </c>
      <c r="AR188" s="78">
        <f t="shared" si="236"/>
        <v>0</v>
      </c>
      <c r="AS188" s="99"/>
      <c r="AT188" s="78">
        <f t="shared" si="237"/>
        <v>0</v>
      </c>
      <c r="AU188" s="99"/>
      <c r="AV188" s="78">
        <f t="shared" si="238"/>
        <v>0</v>
      </c>
      <c r="AW188" s="77">
        <f t="shared" si="239"/>
        <v>0</v>
      </c>
      <c r="AX188" s="78">
        <f t="shared" si="240"/>
        <v>0</v>
      </c>
      <c r="AY188" s="77">
        <f t="shared" si="241"/>
        <v>0</v>
      </c>
      <c r="AZ188" s="78">
        <f t="shared" si="242"/>
        <v>0</v>
      </c>
      <c r="BA188" s="100"/>
      <c r="BB188" s="177"/>
      <c r="BC188" s="177"/>
      <c r="BD188" s="177"/>
      <c r="BE188" s="78">
        <f t="shared" si="243"/>
        <v>0</v>
      </c>
      <c r="BF188" s="43"/>
      <c r="BG188" s="43"/>
      <c r="BH188" s="43"/>
      <c r="BI188" s="76">
        <f t="shared" si="244"/>
        <v>0</v>
      </c>
      <c r="BJ188" s="76">
        <f>V188+W188+X188</f>
        <v>1</v>
      </c>
      <c r="BK188" s="76">
        <f>(O188/18*BJ188)*1.25*30%</f>
        <v>1887.6799999999998</v>
      </c>
      <c r="BL188" s="101"/>
      <c r="BM188" s="101">
        <f>(O188/18*BL188)*30%</f>
        <v>0</v>
      </c>
      <c r="BN188" s="76">
        <f t="shared" si="190"/>
        <v>1</v>
      </c>
      <c r="BO188" s="76">
        <f t="shared" si="245"/>
        <v>2202.2933333333331</v>
      </c>
      <c r="BP188" s="76"/>
      <c r="BQ188" s="101">
        <f t="shared" si="246"/>
        <v>0</v>
      </c>
      <c r="BR188" s="76">
        <f t="shared" si="247"/>
        <v>4089.9733333333329</v>
      </c>
      <c r="BS188" s="76">
        <f t="shared" si="200"/>
        <v>5859.6733333333332</v>
      </c>
      <c r="BT188" s="76">
        <f t="shared" si="201"/>
        <v>1887.6799999999998</v>
      </c>
      <c r="BU188" s="76">
        <f t="shared" si="202"/>
        <v>3460.7466666666664</v>
      </c>
      <c r="BV188" s="76">
        <f t="shared" si="203"/>
        <v>11208.1</v>
      </c>
      <c r="BW188" s="173">
        <f t="shared" si="204"/>
        <v>134497.20000000001</v>
      </c>
      <c r="BX188" s="3" t="s">
        <v>265</v>
      </c>
    </row>
    <row r="189" spans="1:76" s="3" customFormat="1" ht="14.25" customHeight="1" x14ac:dyDescent="0.3">
      <c r="A189" s="251">
        <v>166</v>
      </c>
      <c r="B189" s="69" t="s">
        <v>84</v>
      </c>
      <c r="C189" s="69" t="s">
        <v>357</v>
      </c>
      <c r="D189" s="70" t="s">
        <v>61</v>
      </c>
      <c r="E189" s="71" t="s">
        <v>332</v>
      </c>
      <c r="F189" s="86">
        <v>89</v>
      </c>
      <c r="G189" s="87">
        <v>43462</v>
      </c>
      <c r="H189" s="87">
        <v>45288</v>
      </c>
      <c r="I189" s="86" t="s">
        <v>185</v>
      </c>
      <c r="J189" s="70">
        <v>1</v>
      </c>
      <c r="K189" s="70" t="s">
        <v>72</v>
      </c>
      <c r="L189" s="74">
        <v>16.03</v>
      </c>
      <c r="M189" s="70">
        <v>5.03</v>
      </c>
      <c r="N189" s="75">
        <v>17697</v>
      </c>
      <c r="O189" s="76">
        <f t="shared" si="193"/>
        <v>89015.91</v>
      </c>
      <c r="P189" s="70"/>
      <c r="Q189" s="70"/>
      <c r="R189" s="70"/>
      <c r="S189" s="70"/>
      <c r="T189" s="70">
        <v>1</v>
      </c>
      <c r="U189" s="70"/>
      <c r="V189" s="70">
        <f t="shared" si="231"/>
        <v>0</v>
      </c>
      <c r="W189" s="70">
        <f t="shared" si="206"/>
        <v>1</v>
      </c>
      <c r="X189" s="70">
        <f t="shared" si="232"/>
        <v>0</v>
      </c>
      <c r="Y189" s="76">
        <f t="shared" si="209"/>
        <v>0</v>
      </c>
      <c r="Z189" s="76">
        <f t="shared" si="194"/>
        <v>0</v>
      </c>
      <c r="AA189" s="76">
        <f t="shared" si="210"/>
        <v>0</v>
      </c>
      <c r="AB189" s="76">
        <f t="shared" si="211"/>
        <v>0</v>
      </c>
      <c r="AC189" s="76">
        <f t="shared" si="212"/>
        <v>4945.3283333333338</v>
      </c>
      <c r="AD189" s="76">
        <f t="shared" si="213"/>
        <v>0</v>
      </c>
      <c r="AE189" s="76">
        <f t="shared" si="195"/>
        <v>4945.3283333333338</v>
      </c>
      <c r="AF189" s="76">
        <f t="shared" si="196"/>
        <v>1236.3320833333335</v>
      </c>
      <c r="AG189" s="76">
        <f t="shared" si="233"/>
        <v>618.16604166666684</v>
      </c>
      <c r="AH189" s="76">
        <f t="shared" si="214"/>
        <v>196.63333333333333</v>
      </c>
      <c r="AI189" s="76">
        <f t="shared" si="197"/>
        <v>6996.459791666668</v>
      </c>
      <c r="AJ189" s="84"/>
      <c r="AK189" s="84"/>
      <c r="AL189" s="84"/>
      <c r="AM189" s="83"/>
      <c r="AN189" s="78">
        <f t="shared" si="234"/>
        <v>0</v>
      </c>
      <c r="AO189" s="83"/>
      <c r="AP189" s="78">
        <f t="shared" si="235"/>
        <v>0</v>
      </c>
      <c r="AQ189" s="78">
        <f t="shared" si="236"/>
        <v>0</v>
      </c>
      <c r="AR189" s="78">
        <f t="shared" si="236"/>
        <v>0</v>
      </c>
      <c r="AS189" s="83"/>
      <c r="AT189" s="78">
        <f t="shared" si="237"/>
        <v>0</v>
      </c>
      <c r="AU189" s="78"/>
      <c r="AV189" s="78">
        <f t="shared" si="238"/>
        <v>0</v>
      </c>
      <c r="AW189" s="77">
        <f t="shared" si="239"/>
        <v>0</v>
      </c>
      <c r="AX189" s="78">
        <f t="shared" si="240"/>
        <v>0</v>
      </c>
      <c r="AY189" s="77">
        <f t="shared" si="241"/>
        <v>0</v>
      </c>
      <c r="AZ189" s="78">
        <f t="shared" si="242"/>
        <v>0</v>
      </c>
      <c r="BA189" s="84"/>
      <c r="BB189" s="84"/>
      <c r="BC189" s="84"/>
      <c r="BD189" s="84"/>
      <c r="BE189" s="78">
        <f t="shared" si="243"/>
        <v>0</v>
      </c>
      <c r="BF189" s="70"/>
      <c r="BG189" s="70"/>
      <c r="BH189" s="70"/>
      <c r="BI189" s="76">
        <f t="shared" si="244"/>
        <v>0</v>
      </c>
      <c r="BJ189" s="76"/>
      <c r="BK189" s="76"/>
      <c r="BL189" s="76"/>
      <c r="BM189" s="76"/>
      <c r="BN189" s="76">
        <f t="shared" si="190"/>
        <v>1</v>
      </c>
      <c r="BO189" s="76">
        <f t="shared" si="245"/>
        <v>2163.5811458333333</v>
      </c>
      <c r="BP189" s="76"/>
      <c r="BQ189" s="101">
        <f t="shared" si="246"/>
        <v>0</v>
      </c>
      <c r="BR189" s="76">
        <f t="shared" si="247"/>
        <v>2163.5811458333333</v>
      </c>
      <c r="BS189" s="76">
        <f t="shared" si="200"/>
        <v>5760.1277083333334</v>
      </c>
      <c r="BT189" s="76">
        <f t="shared" si="201"/>
        <v>0</v>
      </c>
      <c r="BU189" s="76">
        <f t="shared" si="202"/>
        <v>3399.9132291666665</v>
      </c>
      <c r="BV189" s="76">
        <f t="shared" si="203"/>
        <v>9160.0409375000017</v>
      </c>
      <c r="BW189" s="173">
        <f t="shared" si="204"/>
        <v>109920.49125000002</v>
      </c>
      <c r="BX189" s="11" t="s">
        <v>265</v>
      </c>
    </row>
    <row r="190" spans="1:76" s="11" customFormat="1" ht="14.25" customHeight="1" x14ac:dyDescent="0.3">
      <c r="A190" s="250">
        <v>167</v>
      </c>
      <c r="B190" s="48" t="s">
        <v>84</v>
      </c>
      <c r="C190" s="48" t="s">
        <v>447</v>
      </c>
      <c r="D190" s="43" t="s">
        <v>61</v>
      </c>
      <c r="E190" s="108" t="s">
        <v>303</v>
      </c>
      <c r="F190" s="48">
        <v>58</v>
      </c>
      <c r="G190" s="111">
        <v>42901</v>
      </c>
      <c r="H190" s="111">
        <v>44727</v>
      </c>
      <c r="I190" s="48" t="s">
        <v>185</v>
      </c>
      <c r="J190" s="43">
        <v>1</v>
      </c>
      <c r="K190" s="43" t="s">
        <v>72</v>
      </c>
      <c r="L190" s="89">
        <v>20.05</v>
      </c>
      <c r="M190" s="43">
        <v>5.12</v>
      </c>
      <c r="N190" s="75">
        <v>17697</v>
      </c>
      <c r="O190" s="76">
        <f t="shared" si="193"/>
        <v>90608.639999999999</v>
      </c>
      <c r="P190" s="43">
        <v>0</v>
      </c>
      <c r="Q190" s="43"/>
      <c r="R190" s="43"/>
      <c r="S190" s="43">
        <v>2</v>
      </c>
      <c r="T190" s="43"/>
      <c r="U190" s="43"/>
      <c r="V190" s="70">
        <f t="shared" si="231"/>
        <v>2</v>
      </c>
      <c r="W190" s="70">
        <f t="shared" si="206"/>
        <v>0</v>
      </c>
      <c r="X190" s="70">
        <f t="shared" si="232"/>
        <v>0</v>
      </c>
      <c r="Y190" s="76">
        <f t="shared" si="209"/>
        <v>0</v>
      </c>
      <c r="Z190" s="76">
        <f t="shared" si="194"/>
        <v>0</v>
      </c>
      <c r="AA190" s="76">
        <f t="shared" si="210"/>
        <v>0</v>
      </c>
      <c r="AB190" s="76">
        <f t="shared" si="211"/>
        <v>10067.626666666667</v>
      </c>
      <c r="AC190" s="76">
        <f t="shared" si="212"/>
        <v>0</v>
      </c>
      <c r="AD190" s="76">
        <f t="shared" si="213"/>
        <v>0</v>
      </c>
      <c r="AE190" s="76">
        <f t="shared" si="195"/>
        <v>10067.626666666667</v>
      </c>
      <c r="AF190" s="76">
        <f t="shared" si="196"/>
        <v>2516.9066666666668</v>
      </c>
      <c r="AG190" s="76">
        <f t="shared" si="233"/>
        <v>1258.4533333333334</v>
      </c>
      <c r="AH190" s="76">
        <f t="shared" si="214"/>
        <v>393.26666666666665</v>
      </c>
      <c r="AI190" s="76">
        <f t="shared" si="197"/>
        <v>14236.253333333334</v>
      </c>
      <c r="AJ190" s="100"/>
      <c r="AK190" s="100"/>
      <c r="AL190" s="84"/>
      <c r="AM190" s="99"/>
      <c r="AN190" s="78">
        <f t="shared" si="234"/>
        <v>0</v>
      </c>
      <c r="AO190" s="99"/>
      <c r="AP190" s="78">
        <f t="shared" si="235"/>
        <v>0</v>
      </c>
      <c r="AQ190" s="78">
        <f t="shared" si="236"/>
        <v>0</v>
      </c>
      <c r="AR190" s="78">
        <f t="shared" si="236"/>
        <v>0</v>
      </c>
      <c r="AS190" s="99"/>
      <c r="AT190" s="78">
        <f t="shared" si="237"/>
        <v>0</v>
      </c>
      <c r="AU190" s="99"/>
      <c r="AV190" s="78">
        <f t="shared" si="238"/>
        <v>0</v>
      </c>
      <c r="AW190" s="77">
        <f t="shared" si="239"/>
        <v>0</v>
      </c>
      <c r="AX190" s="78">
        <f t="shared" si="240"/>
        <v>0</v>
      </c>
      <c r="AY190" s="77">
        <f t="shared" si="241"/>
        <v>0</v>
      </c>
      <c r="AZ190" s="78">
        <f t="shared" si="242"/>
        <v>0</v>
      </c>
      <c r="BA190" s="100"/>
      <c r="BB190" s="177"/>
      <c r="BC190" s="177"/>
      <c r="BD190" s="177"/>
      <c r="BE190" s="78">
        <f t="shared" si="243"/>
        <v>0</v>
      </c>
      <c r="BF190" s="43"/>
      <c r="BG190" s="43"/>
      <c r="BH190" s="43"/>
      <c r="BI190" s="76">
        <f t="shared" si="244"/>
        <v>0</v>
      </c>
      <c r="BJ190" s="101"/>
      <c r="BK190" s="101">
        <f>(O190/18*BJ190)*30%</f>
        <v>0</v>
      </c>
      <c r="BL190" s="101"/>
      <c r="BM190" s="101">
        <f>(O190/18*BL190)*30%</f>
        <v>0</v>
      </c>
      <c r="BN190" s="76">
        <f t="shared" si="190"/>
        <v>2</v>
      </c>
      <c r="BO190" s="76">
        <f t="shared" si="245"/>
        <v>4404.5866666666661</v>
      </c>
      <c r="BP190" s="76"/>
      <c r="BQ190" s="101">
        <f t="shared" si="246"/>
        <v>0</v>
      </c>
      <c r="BR190" s="76">
        <f t="shared" si="247"/>
        <v>4404.5866666666661</v>
      </c>
      <c r="BS190" s="76">
        <f t="shared" si="200"/>
        <v>11719.346666666666</v>
      </c>
      <c r="BT190" s="76">
        <f t="shared" si="201"/>
        <v>0</v>
      </c>
      <c r="BU190" s="76">
        <f t="shared" si="202"/>
        <v>6921.4933333333329</v>
      </c>
      <c r="BV190" s="76">
        <f t="shared" si="203"/>
        <v>18640.84</v>
      </c>
      <c r="BW190" s="173">
        <f t="shared" si="204"/>
        <v>223690.08000000002</v>
      </c>
      <c r="BX190" s="3" t="s">
        <v>265</v>
      </c>
    </row>
    <row r="191" spans="1:76" s="11" customFormat="1" ht="14.25" customHeight="1" x14ac:dyDescent="0.3">
      <c r="A191" s="251">
        <v>168</v>
      </c>
      <c r="B191" s="48" t="s">
        <v>84</v>
      </c>
      <c r="C191" s="48" t="s">
        <v>327</v>
      </c>
      <c r="D191" s="43" t="s">
        <v>61</v>
      </c>
      <c r="E191" s="108" t="s">
        <v>303</v>
      </c>
      <c r="F191" s="48">
        <v>58</v>
      </c>
      <c r="G191" s="111">
        <v>42901</v>
      </c>
      <c r="H191" s="111">
        <v>44727</v>
      </c>
      <c r="I191" s="48" t="s">
        <v>185</v>
      </c>
      <c r="J191" s="43">
        <v>1</v>
      </c>
      <c r="K191" s="43" t="s">
        <v>72</v>
      </c>
      <c r="L191" s="89">
        <v>20.05</v>
      </c>
      <c r="M191" s="43">
        <v>5.12</v>
      </c>
      <c r="N191" s="75">
        <v>17697</v>
      </c>
      <c r="O191" s="76">
        <f t="shared" ref="O191:O222" si="248">N191*M191</f>
        <v>90608.639999999999</v>
      </c>
      <c r="P191" s="43">
        <v>0</v>
      </c>
      <c r="Q191" s="43"/>
      <c r="R191" s="43"/>
      <c r="S191" s="43">
        <v>1</v>
      </c>
      <c r="T191" s="43"/>
      <c r="U191" s="43"/>
      <c r="V191" s="70">
        <f t="shared" si="231"/>
        <v>1</v>
      </c>
      <c r="W191" s="70">
        <f t="shared" si="206"/>
        <v>0</v>
      </c>
      <c r="X191" s="70">
        <f t="shared" si="232"/>
        <v>0</v>
      </c>
      <c r="Y191" s="76">
        <f t="shared" si="209"/>
        <v>0</v>
      </c>
      <c r="Z191" s="76">
        <f t="shared" ref="Z191:Z222" si="249">SUM(O191/18*Q191)</f>
        <v>0</v>
      </c>
      <c r="AA191" s="76">
        <f t="shared" si="210"/>
        <v>0</v>
      </c>
      <c r="AB191" s="76">
        <f t="shared" si="211"/>
        <v>5033.8133333333335</v>
      </c>
      <c r="AC191" s="76">
        <f t="shared" si="212"/>
        <v>0</v>
      </c>
      <c r="AD191" s="76">
        <f t="shared" si="213"/>
        <v>0</v>
      </c>
      <c r="AE191" s="76">
        <f t="shared" ref="AE191:AE222" si="250">SUM(Y191:AD191)</f>
        <v>5033.8133333333335</v>
      </c>
      <c r="AF191" s="76">
        <f t="shared" ref="AF191:AF222" si="251">AE191*25%</f>
        <v>1258.4533333333334</v>
      </c>
      <c r="AG191" s="76">
        <f t="shared" si="233"/>
        <v>629.22666666666669</v>
      </c>
      <c r="AH191" s="76">
        <f t="shared" si="214"/>
        <v>196.63333333333333</v>
      </c>
      <c r="AI191" s="76">
        <f t="shared" ref="AI191:AI222" si="252">AH191+AG191+AF191+AE191</f>
        <v>7118.126666666667</v>
      </c>
      <c r="AJ191" s="100"/>
      <c r="AK191" s="100"/>
      <c r="AL191" s="84"/>
      <c r="AM191" s="99"/>
      <c r="AN191" s="78">
        <f t="shared" si="234"/>
        <v>0</v>
      </c>
      <c r="AO191" s="99"/>
      <c r="AP191" s="78">
        <f t="shared" si="235"/>
        <v>0</v>
      </c>
      <c r="AQ191" s="78">
        <f t="shared" si="236"/>
        <v>0</v>
      </c>
      <c r="AR191" s="78">
        <f t="shared" si="236"/>
        <v>0</v>
      </c>
      <c r="AS191" s="99"/>
      <c r="AT191" s="78">
        <f t="shared" si="237"/>
        <v>0</v>
      </c>
      <c r="AU191" s="99"/>
      <c r="AV191" s="78">
        <f t="shared" si="238"/>
        <v>0</v>
      </c>
      <c r="AW191" s="77">
        <f t="shared" si="239"/>
        <v>0</v>
      </c>
      <c r="AX191" s="78">
        <f t="shared" si="240"/>
        <v>0</v>
      </c>
      <c r="AY191" s="77">
        <f t="shared" si="241"/>
        <v>0</v>
      </c>
      <c r="AZ191" s="78">
        <f t="shared" si="242"/>
        <v>0</v>
      </c>
      <c r="BA191" s="100"/>
      <c r="BB191" s="177"/>
      <c r="BC191" s="177"/>
      <c r="BD191" s="177"/>
      <c r="BE191" s="78">
        <f t="shared" si="243"/>
        <v>0</v>
      </c>
      <c r="BF191" s="43"/>
      <c r="BG191" s="43"/>
      <c r="BH191" s="43"/>
      <c r="BI191" s="76">
        <f t="shared" si="244"/>
        <v>0</v>
      </c>
      <c r="BJ191" s="101"/>
      <c r="BK191" s="101">
        <f>(O191/18*BJ191)*30%</f>
        <v>0</v>
      </c>
      <c r="BL191" s="101"/>
      <c r="BM191" s="101">
        <f>(O191/18*BL191)*30%</f>
        <v>0</v>
      </c>
      <c r="BN191" s="76">
        <f t="shared" si="190"/>
        <v>1</v>
      </c>
      <c r="BO191" s="76">
        <f t="shared" si="245"/>
        <v>2202.2933333333331</v>
      </c>
      <c r="BP191" s="76"/>
      <c r="BQ191" s="101">
        <f t="shared" si="246"/>
        <v>0</v>
      </c>
      <c r="BR191" s="76">
        <f t="shared" si="247"/>
        <v>2202.2933333333331</v>
      </c>
      <c r="BS191" s="76">
        <f t="shared" ref="BS191:BS222" si="253">AE191+AG191+AH191+AJ191+AK191+AL191+BI191+BQ191</f>
        <v>5859.6733333333332</v>
      </c>
      <c r="BT191" s="76">
        <f t="shared" ref="BT191:BT222" si="254">AZ191+BE191+BK191+BM191</f>
        <v>0</v>
      </c>
      <c r="BU191" s="76">
        <f t="shared" ref="BU191:BU222" si="255">AF191+BO191</f>
        <v>3460.7466666666664</v>
      </c>
      <c r="BV191" s="76">
        <f t="shared" ref="BV191:BV222" si="256">SUM(AI191+BR191)</f>
        <v>9320.42</v>
      </c>
      <c r="BW191" s="173">
        <f t="shared" ref="BW191:BW222" si="257">BV191*12</f>
        <v>111845.04000000001</v>
      </c>
      <c r="BX191" s="3" t="s">
        <v>265</v>
      </c>
    </row>
    <row r="192" spans="1:76" s="11" customFormat="1" ht="14.25" customHeight="1" x14ac:dyDescent="0.3">
      <c r="A192" s="250">
        <v>169</v>
      </c>
      <c r="B192" s="48" t="s">
        <v>84</v>
      </c>
      <c r="C192" s="48" t="s">
        <v>258</v>
      </c>
      <c r="D192" s="43" t="s">
        <v>61</v>
      </c>
      <c r="E192" s="108" t="s">
        <v>303</v>
      </c>
      <c r="F192" s="48">
        <v>58</v>
      </c>
      <c r="G192" s="111">
        <v>42901</v>
      </c>
      <c r="H192" s="111">
        <v>44727</v>
      </c>
      <c r="I192" s="48" t="s">
        <v>185</v>
      </c>
      <c r="J192" s="43">
        <v>1</v>
      </c>
      <c r="K192" s="43" t="s">
        <v>72</v>
      </c>
      <c r="L192" s="89">
        <v>20.05</v>
      </c>
      <c r="M192" s="43">
        <v>5.12</v>
      </c>
      <c r="N192" s="75">
        <v>17697</v>
      </c>
      <c r="O192" s="76">
        <f t="shared" si="248"/>
        <v>90608.639999999999</v>
      </c>
      <c r="P192" s="43">
        <v>0</v>
      </c>
      <c r="Q192" s="43"/>
      <c r="R192" s="43"/>
      <c r="S192" s="43">
        <v>1</v>
      </c>
      <c r="T192" s="43"/>
      <c r="U192" s="43"/>
      <c r="V192" s="70">
        <f t="shared" si="231"/>
        <v>1</v>
      </c>
      <c r="W192" s="70">
        <f t="shared" si="206"/>
        <v>0</v>
      </c>
      <c r="X192" s="70">
        <f t="shared" si="232"/>
        <v>0</v>
      </c>
      <c r="Y192" s="76">
        <f t="shared" si="209"/>
        <v>0</v>
      </c>
      <c r="Z192" s="76">
        <f t="shared" si="249"/>
        <v>0</v>
      </c>
      <c r="AA192" s="76">
        <f t="shared" si="210"/>
        <v>0</v>
      </c>
      <c r="AB192" s="76">
        <f t="shared" si="211"/>
        <v>5033.8133333333335</v>
      </c>
      <c r="AC192" s="76">
        <f t="shared" si="212"/>
        <v>0</v>
      </c>
      <c r="AD192" s="76">
        <f t="shared" si="213"/>
        <v>0</v>
      </c>
      <c r="AE192" s="76">
        <f t="shared" si="250"/>
        <v>5033.8133333333335</v>
      </c>
      <c r="AF192" s="76">
        <f t="shared" si="251"/>
        <v>1258.4533333333334</v>
      </c>
      <c r="AG192" s="76">
        <f t="shared" si="233"/>
        <v>629.22666666666669</v>
      </c>
      <c r="AH192" s="76">
        <f t="shared" si="214"/>
        <v>196.63333333333333</v>
      </c>
      <c r="AI192" s="76">
        <f t="shared" si="252"/>
        <v>7118.126666666667</v>
      </c>
      <c r="AJ192" s="100"/>
      <c r="AK192" s="100"/>
      <c r="AL192" s="84"/>
      <c r="AM192" s="99"/>
      <c r="AN192" s="78">
        <f t="shared" si="234"/>
        <v>0</v>
      </c>
      <c r="AO192" s="99"/>
      <c r="AP192" s="78">
        <f t="shared" si="235"/>
        <v>0</v>
      </c>
      <c r="AQ192" s="78">
        <f t="shared" si="236"/>
        <v>0</v>
      </c>
      <c r="AR192" s="78">
        <f t="shared" si="236"/>
        <v>0</v>
      </c>
      <c r="AS192" s="99"/>
      <c r="AT192" s="78">
        <f t="shared" si="237"/>
        <v>0</v>
      </c>
      <c r="AU192" s="99"/>
      <c r="AV192" s="78">
        <f t="shared" si="238"/>
        <v>0</v>
      </c>
      <c r="AW192" s="77">
        <f t="shared" si="239"/>
        <v>0</v>
      </c>
      <c r="AX192" s="78">
        <f t="shared" si="240"/>
        <v>0</v>
      </c>
      <c r="AY192" s="77">
        <f t="shared" si="241"/>
        <v>0</v>
      </c>
      <c r="AZ192" s="78">
        <f t="shared" si="242"/>
        <v>0</v>
      </c>
      <c r="BA192" s="100"/>
      <c r="BB192" s="177"/>
      <c r="BC192" s="177"/>
      <c r="BD192" s="177"/>
      <c r="BE192" s="78">
        <f t="shared" si="243"/>
        <v>0</v>
      </c>
      <c r="BF192" s="43"/>
      <c r="BG192" s="43"/>
      <c r="BH192" s="43"/>
      <c r="BI192" s="76">
        <f t="shared" si="244"/>
        <v>0</v>
      </c>
      <c r="BJ192" s="101"/>
      <c r="BK192" s="101">
        <f>(O192/18*BJ192)*30%</f>
        <v>0</v>
      </c>
      <c r="BL192" s="101"/>
      <c r="BM192" s="101">
        <f>(O192/18*BL192)*30%</f>
        <v>0</v>
      </c>
      <c r="BN192" s="76">
        <f t="shared" si="190"/>
        <v>1</v>
      </c>
      <c r="BO192" s="76">
        <f t="shared" si="245"/>
        <v>2202.2933333333331</v>
      </c>
      <c r="BP192" s="76"/>
      <c r="BQ192" s="101">
        <f t="shared" si="246"/>
        <v>0</v>
      </c>
      <c r="BR192" s="76">
        <f t="shared" si="247"/>
        <v>2202.2933333333331</v>
      </c>
      <c r="BS192" s="76">
        <f t="shared" si="253"/>
        <v>5859.6733333333332</v>
      </c>
      <c r="BT192" s="76">
        <f t="shared" si="254"/>
        <v>0</v>
      </c>
      <c r="BU192" s="76">
        <f t="shared" si="255"/>
        <v>3460.7466666666664</v>
      </c>
      <c r="BV192" s="76">
        <f t="shared" si="256"/>
        <v>9320.42</v>
      </c>
      <c r="BW192" s="173">
        <f t="shared" si="257"/>
        <v>111845.04000000001</v>
      </c>
      <c r="BX192" s="3" t="s">
        <v>265</v>
      </c>
    </row>
    <row r="193" spans="1:77" s="3" customFormat="1" ht="14.25" customHeight="1" x14ac:dyDescent="0.3">
      <c r="A193" s="251">
        <v>170</v>
      </c>
      <c r="B193" s="48" t="s">
        <v>414</v>
      </c>
      <c r="C193" s="48" t="s">
        <v>415</v>
      </c>
      <c r="D193" s="43" t="s">
        <v>61</v>
      </c>
      <c r="E193" s="43" t="s">
        <v>436</v>
      </c>
      <c r="F193" s="97"/>
      <c r="G193" s="98"/>
      <c r="H193" s="98"/>
      <c r="I193" s="97"/>
      <c r="J193" s="43" t="s">
        <v>453</v>
      </c>
      <c r="K193" s="43" t="s">
        <v>64</v>
      </c>
      <c r="L193" s="89">
        <v>29.03</v>
      </c>
      <c r="M193" s="89">
        <v>5.41</v>
      </c>
      <c r="N193" s="108">
        <v>17697</v>
      </c>
      <c r="O193" s="76">
        <f t="shared" si="248"/>
        <v>95740.77</v>
      </c>
      <c r="P193" s="43"/>
      <c r="Q193" s="43"/>
      <c r="R193" s="43"/>
      <c r="S193" s="43"/>
      <c r="T193" s="43">
        <v>2</v>
      </c>
      <c r="U193" s="43"/>
      <c r="V193" s="70">
        <f t="shared" si="231"/>
        <v>0</v>
      </c>
      <c r="W193" s="70">
        <f t="shared" si="206"/>
        <v>2</v>
      </c>
      <c r="X193" s="70">
        <f t="shared" si="232"/>
        <v>0</v>
      </c>
      <c r="Y193" s="76">
        <f t="shared" si="209"/>
        <v>0</v>
      </c>
      <c r="Z193" s="76">
        <f t="shared" si="249"/>
        <v>0</v>
      </c>
      <c r="AA193" s="76">
        <f t="shared" si="210"/>
        <v>0</v>
      </c>
      <c r="AB193" s="76">
        <f t="shared" si="211"/>
        <v>0</v>
      </c>
      <c r="AC193" s="76">
        <f t="shared" si="212"/>
        <v>10637.863333333335</v>
      </c>
      <c r="AD193" s="76">
        <f t="shared" si="213"/>
        <v>0</v>
      </c>
      <c r="AE193" s="76">
        <f t="shared" si="250"/>
        <v>10637.863333333335</v>
      </c>
      <c r="AF193" s="76">
        <f t="shared" si="251"/>
        <v>2659.4658333333336</v>
      </c>
      <c r="AG193" s="101"/>
      <c r="AH193" s="76">
        <f t="shared" si="214"/>
        <v>393.26666666666665</v>
      </c>
      <c r="AI193" s="76">
        <f t="shared" si="252"/>
        <v>13690.595833333335</v>
      </c>
      <c r="AJ193" s="100"/>
      <c r="AK193" s="100"/>
      <c r="AL193" s="100"/>
      <c r="AM193" s="100"/>
      <c r="AN193" s="78">
        <f t="shared" si="234"/>
        <v>0</v>
      </c>
      <c r="AO193" s="99"/>
      <c r="AP193" s="78">
        <f t="shared" si="235"/>
        <v>0</v>
      </c>
      <c r="AQ193" s="78"/>
      <c r="AR193" s="78">
        <f t="shared" ref="AR193:AR234" si="258">AN193+AP193</f>
        <v>0</v>
      </c>
      <c r="AS193" s="99"/>
      <c r="AT193" s="78">
        <f t="shared" si="237"/>
        <v>0</v>
      </c>
      <c r="AU193" s="99"/>
      <c r="AV193" s="78">
        <f t="shared" si="238"/>
        <v>0</v>
      </c>
      <c r="AW193" s="77">
        <f t="shared" si="239"/>
        <v>0</v>
      </c>
      <c r="AX193" s="78">
        <f t="shared" si="240"/>
        <v>0</v>
      </c>
      <c r="AY193" s="77">
        <f t="shared" si="241"/>
        <v>0</v>
      </c>
      <c r="AZ193" s="78">
        <f t="shared" si="242"/>
        <v>0</v>
      </c>
      <c r="BA193" s="100"/>
      <c r="BB193" s="177"/>
      <c r="BC193" s="177"/>
      <c r="BD193" s="177"/>
      <c r="BE193" s="78">
        <f t="shared" si="243"/>
        <v>0</v>
      </c>
      <c r="BF193" s="43"/>
      <c r="BG193" s="43"/>
      <c r="BH193" s="43"/>
      <c r="BI193" s="76">
        <f t="shared" si="244"/>
        <v>0</v>
      </c>
      <c r="BJ193" s="76"/>
      <c r="BK193" s="101"/>
      <c r="BL193" s="101"/>
      <c r="BM193" s="101"/>
      <c r="BN193" s="76"/>
      <c r="BO193" s="76"/>
      <c r="BP193" s="101"/>
      <c r="BQ193" s="101">
        <f t="shared" si="246"/>
        <v>0</v>
      </c>
      <c r="BR193" s="76">
        <f t="shared" si="247"/>
        <v>0</v>
      </c>
      <c r="BS193" s="76">
        <f t="shared" si="253"/>
        <v>11031.130000000001</v>
      </c>
      <c r="BT193" s="76">
        <f t="shared" si="254"/>
        <v>0</v>
      </c>
      <c r="BU193" s="76">
        <f t="shared" si="255"/>
        <v>2659.4658333333336</v>
      </c>
      <c r="BV193" s="76">
        <f t="shared" si="256"/>
        <v>13690.595833333335</v>
      </c>
      <c r="BW193" s="173">
        <f t="shared" si="257"/>
        <v>164287.15000000002</v>
      </c>
      <c r="BX193" s="2"/>
    </row>
    <row r="194" spans="1:77" s="129" customFormat="1" ht="14.25" customHeight="1" x14ac:dyDescent="0.3">
      <c r="A194" s="250">
        <v>171</v>
      </c>
      <c r="B194" s="48" t="s">
        <v>177</v>
      </c>
      <c r="C194" s="48" t="s">
        <v>275</v>
      </c>
      <c r="D194" s="48" t="s">
        <v>61</v>
      </c>
      <c r="E194" s="48" t="s">
        <v>234</v>
      </c>
      <c r="F194" s="48">
        <v>102</v>
      </c>
      <c r="G194" s="111">
        <v>43817</v>
      </c>
      <c r="H194" s="111">
        <v>45644</v>
      </c>
      <c r="I194" s="48" t="s">
        <v>355</v>
      </c>
      <c r="J194" s="43">
        <v>2</v>
      </c>
      <c r="K194" s="43" t="s">
        <v>68</v>
      </c>
      <c r="L194" s="89">
        <v>5.0999999999999996</v>
      </c>
      <c r="M194" s="43">
        <v>4.66</v>
      </c>
      <c r="N194" s="108">
        <v>17697</v>
      </c>
      <c r="O194" s="76">
        <f t="shared" si="248"/>
        <v>82468.02</v>
      </c>
      <c r="P194" s="43">
        <v>2</v>
      </c>
      <c r="Q194" s="43">
        <v>1</v>
      </c>
      <c r="R194" s="43"/>
      <c r="S194" s="43"/>
      <c r="T194" s="43"/>
      <c r="U194" s="43"/>
      <c r="V194" s="70">
        <f t="shared" si="231"/>
        <v>2</v>
      </c>
      <c r="W194" s="70">
        <f t="shared" ref="W194:W225" si="259">SUM(Q194+T194)</f>
        <v>1</v>
      </c>
      <c r="X194" s="70">
        <f t="shared" si="232"/>
        <v>0</v>
      </c>
      <c r="Y194" s="76">
        <f t="shared" si="209"/>
        <v>9163.1133333333346</v>
      </c>
      <c r="Z194" s="76">
        <f t="shared" si="249"/>
        <v>4581.5566666666673</v>
      </c>
      <c r="AA194" s="76">
        <f t="shared" si="210"/>
        <v>0</v>
      </c>
      <c r="AB194" s="76">
        <f t="shared" si="211"/>
        <v>0</v>
      </c>
      <c r="AC194" s="76">
        <f t="shared" si="212"/>
        <v>0</v>
      </c>
      <c r="AD194" s="76">
        <f t="shared" si="213"/>
        <v>0</v>
      </c>
      <c r="AE194" s="76">
        <f t="shared" si="250"/>
        <v>13744.670000000002</v>
      </c>
      <c r="AF194" s="76">
        <f t="shared" si="251"/>
        <v>3436.1675000000005</v>
      </c>
      <c r="AG194" s="76"/>
      <c r="AH194" s="76">
        <f t="shared" si="214"/>
        <v>0</v>
      </c>
      <c r="AI194" s="76">
        <f t="shared" si="252"/>
        <v>17180.837500000001</v>
      </c>
      <c r="AJ194" s="100"/>
      <c r="AK194" s="100"/>
      <c r="AL194" s="100"/>
      <c r="AM194" s="100"/>
      <c r="AN194" s="78">
        <f t="shared" si="234"/>
        <v>0</v>
      </c>
      <c r="AO194" s="100"/>
      <c r="AP194" s="78">
        <f t="shared" si="235"/>
        <v>0</v>
      </c>
      <c r="AQ194" s="78"/>
      <c r="AR194" s="78">
        <f t="shared" si="258"/>
        <v>0</v>
      </c>
      <c r="AS194" s="100"/>
      <c r="AT194" s="78">
        <f t="shared" si="237"/>
        <v>0</v>
      </c>
      <c r="AU194" s="100"/>
      <c r="AV194" s="78">
        <f t="shared" si="238"/>
        <v>0</v>
      </c>
      <c r="AW194" s="77">
        <f t="shared" si="239"/>
        <v>0</v>
      </c>
      <c r="AX194" s="78">
        <f t="shared" si="240"/>
        <v>0</v>
      </c>
      <c r="AY194" s="77">
        <f t="shared" si="241"/>
        <v>0</v>
      </c>
      <c r="AZ194" s="78">
        <f t="shared" si="242"/>
        <v>0</v>
      </c>
      <c r="BA194" s="100"/>
      <c r="BB194" s="100"/>
      <c r="BC194" s="100"/>
      <c r="BD194" s="100"/>
      <c r="BE194" s="78">
        <f t="shared" si="243"/>
        <v>0</v>
      </c>
      <c r="BF194" s="43"/>
      <c r="BG194" s="43"/>
      <c r="BH194" s="43"/>
      <c r="BI194" s="76">
        <f t="shared" si="244"/>
        <v>0</v>
      </c>
      <c r="BJ194" s="101">
        <f>V194+W194+X194</f>
        <v>3</v>
      </c>
      <c r="BK194" s="101">
        <f>(O194/18*BJ194)*1.25*30%</f>
        <v>5154.2512500000003</v>
      </c>
      <c r="BL194" s="101"/>
      <c r="BM194" s="101">
        <f>(O194/18*BL194)*30%</f>
        <v>0</v>
      </c>
      <c r="BN194" s="76">
        <f t="shared" si="190"/>
        <v>3</v>
      </c>
      <c r="BO194" s="76">
        <f>(AE194+AF194)*30%</f>
        <v>5154.2512500000003</v>
      </c>
      <c r="BP194" s="76">
        <f>V194+W194+X194</f>
        <v>3</v>
      </c>
      <c r="BQ194" s="101">
        <f t="shared" si="246"/>
        <v>1179.8333333333333</v>
      </c>
      <c r="BR194" s="76">
        <f t="shared" si="247"/>
        <v>11488.335833333334</v>
      </c>
      <c r="BS194" s="76">
        <f t="shared" si="253"/>
        <v>14924.503333333336</v>
      </c>
      <c r="BT194" s="76">
        <f t="shared" si="254"/>
        <v>5154.2512500000003</v>
      </c>
      <c r="BU194" s="76">
        <f t="shared" si="255"/>
        <v>8590.4187500000007</v>
      </c>
      <c r="BV194" s="76">
        <f t="shared" si="256"/>
        <v>28669.173333333336</v>
      </c>
      <c r="BW194" s="173">
        <f t="shared" si="257"/>
        <v>344030.08</v>
      </c>
      <c r="BX194" s="3" t="s">
        <v>271</v>
      </c>
    </row>
    <row r="195" spans="1:77" s="129" customFormat="1" ht="14.25" customHeight="1" x14ac:dyDescent="0.3">
      <c r="A195" s="251">
        <v>172</v>
      </c>
      <c r="B195" s="48" t="s">
        <v>177</v>
      </c>
      <c r="C195" s="48" t="s">
        <v>329</v>
      </c>
      <c r="D195" s="48" t="s">
        <v>61</v>
      </c>
      <c r="E195" s="48" t="s">
        <v>234</v>
      </c>
      <c r="F195" s="48"/>
      <c r="G195" s="111"/>
      <c r="H195" s="111"/>
      <c r="I195" s="48"/>
      <c r="J195" s="43" t="s">
        <v>65</v>
      </c>
      <c r="K195" s="43" t="s">
        <v>62</v>
      </c>
      <c r="L195" s="89">
        <v>5.0999999999999996</v>
      </c>
      <c r="M195" s="43">
        <v>4.2699999999999996</v>
      </c>
      <c r="N195" s="108">
        <v>17697</v>
      </c>
      <c r="O195" s="76">
        <f t="shared" si="248"/>
        <v>75566.189999999988</v>
      </c>
      <c r="P195" s="43"/>
      <c r="Q195" s="43"/>
      <c r="R195" s="43"/>
      <c r="S195" s="43"/>
      <c r="T195" s="43">
        <v>2</v>
      </c>
      <c r="U195" s="43"/>
      <c r="V195" s="70">
        <f t="shared" si="231"/>
        <v>0</v>
      </c>
      <c r="W195" s="70">
        <f t="shared" si="259"/>
        <v>2</v>
      </c>
      <c r="X195" s="70">
        <f t="shared" si="232"/>
        <v>0</v>
      </c>
      <c r="Y195" s="76">
        <f t="shared" ref="Y195:Y226" si="260">SUM(O195/18*P195)</f>
        <v>0</v>
      </c>
      <c r="Z195" s="76">
        <f t="shared" si="249"/>
        <v>0</v>
      </c>
      <c r="AA195" s="76">
        <f t="shared" ref="AA195:AA226" si="261">SUM(O195/18*R195)</f>
        <v>0</v>
      </c>
      <c r="AB195" s="76">
        <f t="shared" ref="AB195:AB226" si="262">SUM(O195/18*S195)</f>
        <v>0</v>
      </c>
      <c r="AC195" s="76">
        <f t="shared" ref="AC195:AC226" si="263">SUM(O195/18*T195)</f>
        <v>8396.243333333332</v>
      </c>
      <c r="AD195" s="76">
        <f t="shared" ref="AD195:AD226" si="264">SUM(O195/18*U195)</f>
        <v>0</v>
      </c>
      <c r="AE195" s="76">
        <f t="shared" si="250"/>
        <v>8396.243333333332</v>
      </c>
      <c r="AF195" s="76">
        <f t="shared" si="251"/>
        <v>2099.060833333333</v>
      </c>
      <c r="AG195" s="101"/>
      <c r="AH195" s="76">
        <f t="shared" ref="AH195:AH226" si="265">SUM(N195/18*S195+N195/18*T195+N195/18*U195)*20%</f>
        <v>393.26666666666665</v>
      </c>
      <c r="AI195" s="76">
        <f t="shared" si="252"/>
        <v>10888.570833333331</v>
      </c>
      <c r="AJ195" s="100"/>
      <c r="AK195" s="100"/>
      <c r="AL195" s="100"/>
      <c r="AM195" s="100"/>
      <c r="AN195" s="78">
        <f t="shared" si="234"/>
        <v>0</v>
      </c>
      <c r="AO195" s="100"/>
      <c r="AP195" s="78">
        <f t="shared" si="235"/>
        <v>0</v>
      </c>
      <c r="AQ195" s="78"/>
      <c r="AR195" s="78">
        <f t="shared" si="258"/>
        <v>0</v>
      </c>
      <c r="AS195" s="100"/>
      <c r="AT195" s="78">
        <f t="shared" si="237"/>
        <v>0</v>
      </c>
      <c r="AU195" s="100"/>
      <c r="AV195" s="78">
        <f t="shared" si="238"/>
        <v>0</v>
      </c>
      <c r="AW195" s="77">
        <f t="shared" si="239"/>
        <v>0</v>
      </c>
      <c r="AX195" s="78">
        <f t="shared" si="240"/>
        <v>0</v>
      </c>
      <c r="AY195" s="77">
        <f t="shared" si="241"/>
        <v>0</v>
      </c>
      <c r="AZ195" s="78">
        <f t="shared" si="242"/>
        <v>0</v>
      </c>
      <c r="BA195" s="100"/>
      <c r="BB195" s="100"/>
      <c r="BC195" s="100"/>
      <c r="BD195" s="100"/>
      <c r="BE195" s="78">
        <f t="shared" si="243"/>
        <v>0</v>
      </c>
      <c r="BF195" s="43"/>
      <c r="BG195" s="43"/>
      <c r="BH195" s="43"/>
      <c r="BI195" s="76">
        <f t="shared" si="244"/>
        <v>0</v>
      </c>
      <c r="BJ195" s="76"/>
      <c r="BK195" s="101">
        <f>(O195/18*BJ195)*30%</f>
        <v>0</v>
      </c>
      <c r="BL195" s="101"/>
      <c r="BM195" s="101">
        <f>(O195/18*BL195)*30%</f>
        <v>0</v>
      </c>
      <c r="BN195" s="76"/>
      <c r="BO195" s="76"/>
      <c r="BP195" s="101"/>
      <c r="BQ195" s="101">
        <f t="shared" si="246"/>
        <v>0</v>
      </c>
      <c r="BR195" s="76">
        <f t="shared" si="247"/>
        <v>0</v>
      </c>
      <c r="BS195" s="76">
        <f t="shared" si="253"/>
        <v>8789.5099999999984</v>
      </c>
      <c r="BT195" s="76">
        <f t="shared" si="254"/>
        <v>0</v>
      </c>
      <c r="BU195" s="76">
        <f t="shared" si="255"/>
        <v>2099.060833333333</v>
      </c>
      <c r="BV195" s="76">
        <f t="shared" si="256"/>
        <v>10888.570833333331</v>
      </c>
      <c r="BW195" s="173">
        <f t="shared" si="257"/>
        <v>130662.84999999998</v>
      </c>
      <c r="BX195" s="2"/>
    </row>
    <row r="196" spans="1:77" s="135" customFormat="1" ht="14.25" customHeight="1" x14ac:dyDescent="0.3">
      <c r="A196" s="250">
        <v>173</v>
      </c>
      <c r="B196" s="48" t="s">
        <v>177</v>
      </c>
      <c r="C196" s="48" t="s">
        <v>418</v>
      </c>
      <c r="D196" s="48" t="s">
        <v>61</v>
      </c>
      <c r="E196" s="48" t="s">
        <v>234</v>
      </c>
      <c r="F196" s="48"/>
      <c r="G196" s="111"/>
      <c r="H196" s="111"/>
      <c r="I196" s="48"/>
      <c r="J196" s="43" t="s">
        <v>65</v>
      </c>
      <c r="K196" s="43" t="s">
        <v>62</v>
      </c>
      <c r="L196" s="89">
        <v>5.0999999999999996</v>
      </c>
      <c r="M196" s="43">
        <v>4.2699999999999996</v>
      </c>
      <c r="N196" s="108">
        <v>17697</v>
      </c>
      <c r="O196" s="76">
        <f t="shared" si="248"/>
        <v>75566.189999999988</v>
      </c>
      <c r="P196" s="43"/>
      <c r="Q196" s="43"/>
      <c r="R196" s="43"/>
      <c r="S196" s="43"/>
      <c r="T196" s="43">
        <v>1</v>
      </c>
      <c r="U196" s="43"/>
      <c r="V196" s="70">
        <f t="shared" si="231"/>
        <v>0</v>
      </c>
      <c r="W196" s="70">
        <f t="shared" si="259"/>
        <v>1</v>
      </c>
      <c r="X196" s="70">
        <f t="shared" si="232"/>
        <v>0</v>
      </c>
      <c r="Y196" s="76">
        <f t="shared" si="260"/>
        <v>0</v>
      </c>
      <c r="Z196" s="76">
        <f t="shared" si="249"/>
        <v>0</v>
      </c>
      <c r="AA196" s="76">
        <f t="shared" si="261"/>
        <v>0</v>
      </c>
      <c r="AB196" s="76">
        <f t="shared" si="262"/>
        <v>0</v>
      </c>
      <c r="AC196" s="76">
        <f t="shared" si="263"/>
        <v>4198.121666666666</v>
      </c>
      <c r="AD196" s="76">
        <f t="shared" si="264"/>
        <v>0</v>
      </c>
      <c r="AE196" s="76">
        <f t="shared" si="250"/>
        <v>4198.121666666666</v>
      </c>
      <c r="AF196" s="76">
        <f t="shared" si="251"/>
        <v>1049.5304166666665</v>
      </c>
      <c r="AG196" s="101"/>
      <c r="AH196" s="76">
        <f t="shared" si="265"/>
        <v>196.63333333333333</v>
      </c>
      <c r="AI196" s="76">
        <f t="shared" si="252"/>
        <v>5444.2854166666657</v>
      </c>
      <c r="AJ196" s="100"/>
      <c r="AK196" s="100"/>
      <c r="AL196" s="100"/>
      <c r="AM196" s="100"/>
      <c r="AN196" s="78">
        <f t="shared" si="234"/>
        <v>0</v>
      </c>
      <c r="AO196" s="100"/>
      <c r="AP196" s="78">
        <f t="shared" si="235"/>
        <v>0</v>
      </c>
      <c r="AQ196" s="78"/>
      <c r="AR196" s="78">
        <f t="shared" si="258"/>
        <v>0</v>
      </c>
      <c r="AS196" s="100"/>
      <c r="AT196" s="78">
        <f t="shared" si="237"/>
        <v>0</v>
      </c>
      <c r="AU196" s="100"/>
      <c r="AV196" s="78">
        <f t="shared" si="238"/>
        <v>0</v>
      </c>
      <c r="AW196" s="77">
        <f t="shared" si="239"/>
        <v>0</v>
      </c>
      <c r="AX196" s="78">
        <f t="shared" si="240"/>
        <v>0</v>
      </c>
      <c r="AY196" s="77">
        <f t="shared" si="241"/>
        <v>0</v>
      </c>
      <c r="AZ196" s="78">
        <f t="shared" si="242"/>
        <v>0</v>
      </c>
      <c r="BA196" s="100"/>
      <c r="BB196" s="100"/>
      <c r="BC196" s="100"/>
      <c r="BD196" s="100"/>
      <c r="BE196" s="78">
        <f t="shared" si="243"/>
        <v>0</v>
      </c>
      <c r="BF196" s="43"/>
      <c r="BG196" s="43"/>
      <c r="BH196" s="43"/>
      <c r="BI196" s="76">
        <f t="shared" si="244"/>
        <v>0</v>
      </c>
      <c r="BJ196" s="76"/>
      <c r="BK196" s="101">
        <f>(O196/18*BJ196)*30%</f>
        <v>0</v>
      </c>
      <c r="BL196" s="101"/>
      <c r="BM196" s="101">
        <f>(O196/18*BL196)*30%</f>
        <v>0</v>
      </c>
      <c r="BN196" s="76"/>
      <c r="BO196" s="76"/>
      <c r="BP196" s="101"/>
      <c r="BQ196" s="101">
        <f t="shared" si="246"/>
        <v>0</v>
      </c>
      <c r="BR196" s="76">
        <f t="shared" si="247"/>
        <v>0</v>
      </c>
      <c r="BS196" s="76">
        <f t="shared" si="253"/>
        <v>4394.7549999999992</v>
      </c>
      <c r="BT196" s="76">
        <f t="shared" si="254"/>
        <v>0</v>
      </c>
      <c r="BU196" s="76">
        <f t="shared" si="255"/>
        <v>1049.5304166666665</v>
      </c>
      <c r="BV196" s="76">
        <f t="shared" si="256"/>
        <v>5444.2854166666657</v>
      </c>
      <c r="BW196" s="173">
        <f t="shared" si="257"/>
        <v>65331.424999999988</v>
      </c>
      <c r="BX196" s="2"/>
    </row>
    <row r="197" spans="1:77" s="11" customFormat="1" ht="14.25" customHeight="1" x14ac:dyDescent="0.3">
      <c r="A197" s="251">
        <v>174</v>
      </c>
      <c r="B197" s="48" t="s">
        <v>223</v>
      </c>
      <c r="C197" s="48" t="s">
        <v>257</v>
      </c>
      <c r="D197" s="43" t="s">
        <v>178</v>
      </c>
      <c r="E197" s="93" t="s">
        <v>225</v>
      </c>
      <c r="F197" s="97">
        <v>101</v>
      </c>
      <c r="G197" s="98">
        <v>43817</v>
      </c>
      <c r="H197" s="98">
        <v>45644</v>
      </c>
      <c r="I197" s="97" t="s">
        <v>354</v>
      </c>
      <c r="J197" s="43">
        <v>2</v>
      </c>
      <c r="K197" s="43" t="s">
        <v>68</v>
      </c>
      <c r="L197" s="89">
        <v>14.09</v>
      </c>
      <c r="M197" s="89">
        <v>4.9000000000000004</v>
      </c>
      <c r="N197" s="108">
        <v>17697</v>
      </c>
      <c r="O197" s="76">
        <f t="shared" si="248"/>
        <v>86715.3</v>
      </c>
      <c r="P197" s="43">
        <v>1</v>
      </c>
      <c r="Q197" s="43">
        <v>4</v>
      </c>
      <c r="R197" s="43"/>
      <c r="S197" s="43"/>
      <c r="T197" s="43"/>
      <c r="U197" s="43"/>
      <c r="V197" s="70">
        <f t="shared" si="231"/>
        <v>1</v>
      </c>
      <c r="W197" s="70">
        <f t="shared" si="259"/>
        <v>4</v>
      </c>
      <c r="X197" s="70">
        <f t="shared" si="232"/>
        <v>0</v>
      </c>
      <c r="Y197" s="76">
        <f t="shared" si="260"/>
        <v>4817.5166666666664</v>
      </c>
      <c r="Z197" s="76">
        <f t="shared" si="249"/>
        <v>19270.066666666666</v>
      </c>
      <c r="AA197" s="76">
        <f t="shared" si="261"/>
        <v>0</v>
      </c>
      <c r="AB197" s="76">
        <f t="shared" si="262"/>
        <v>0</v>
      </c>
      <c r="AC197" s="76">
        <f t="shared" si="263"/>
        <v>0</v>
      </c>
      <c r="AD197" s="76">
        <f t="shared" si="264"/>
        <v>0</v>
      </c>
      <c r="AE197" s="76">
        <f t="shared" si="250"/>
        <v>24087.583333333332</v>
      </c>
      <c r="AF197" s="76">
        <f t="shared" si="251"/>
        <v>6021.895833333333</v>
      </c>
      <c r="AG197" s="76"/>
      <c r="AH197" s="76">
        <f t="shared" si="265"/>
        <v>0</v>
      </c>
      <c r="AI197" s="76">
        <f t="shared" si="252"/>
        <v>30109.479166666664</v>
      </c>
      <c r="AJ197" s="100"/>
      <c r="AK197" s="100"/>
      <c r="AL197" s="100"/>
      <c r="AM197" s="100"/>
      <c r="AN197" s="78">
        <f t="shared" si="234"/>
        <v>0</v>
      </c>
      <c r="AO197" s="99"/>
      <c r="AP197" s="78">
        <f t="shared" si="235"/>
        <v>0</v>
      </c>
      <c r="AQ197" s="78"/>
      <c r="AR197" s="78">
        <f t="shared" si="258"/>
        <v>0</v>
      </c>
      <c r="AS197" s="99"/>
      <c r="AT197" s="78">
        <f t="shared" si="237"/>
        <v>0</v>
      </c>
      <c r="AU197" s="99"/>
      <c r="AV197" s="78">
        <f t="shared" si="238"/>
        <v>0</v>
      </c>
      <c r="AW197" s="77">
        <f t="shared" si="239"/>
        <v>0</v>
      </c>
      <c r="AX197" s="78">
        <f t="shared" si="240"/>
        <v>0</v>
      </c>
      <c r="AY197" s="77">
        <f t="shared" si="241"/>
        <v>0</v>
      </c>
      <c r="AZ197" s="78">
        <f t="shared" si="242"/>
        <v>0</v>
      </c>
      <c r="BA197" s="100"/>
      <c r="BB197" s="177"/>
      <c r="BC197" s="177"/>
      <c r="BD197" s="177"/>
      <c r="BE197" s="78">
        <f t="shared" si="243"/>
        <v>0</v>
      </c>
      <c r="BF197" s="43"/>
      <c r="BG197" s="43"/>
      <c r="BH197" s="43"/>
      <c r="BI197" s="76">
        <f t="shared" si="244"/>
        <v>0</v>
      </c>
      <c r="BJ197" s="101">
        <f>V197+W197+X197</f>
        <v>5</v>
      </c>
      <c r="BK197" s="101">
        <f>(O197/18*BJ197)*1.25*30%</f>
        <v>9032.8437499999982</v>
      </c>
      <c r="BL197" s="101"/>
      <c r="BM197" s="101">
        <f>(O197/18*BL197)*30%</f>
        <v>0</v>
      </c>
      <c r="BN197" s="76">
        <f t="shared" si="190"/>
        <v>5</v>
      </c>
      <c r="BO197" s="76">
        <f>(AE197+AF197)*30%</f>
        <v>9032.8437499999982</v>
      </c>
      <c r="BP197" s="76">
        <v>3.5</v>
      </c>
      <c r="BQ197" s="101">
        <f t="shared" si="246"/>
        <v>1376.4722222222222</v>
      </c>
      <c r="BR197" s="76">
        <f t="shared" si="247"/>
        <v>19442.159722222219</v>
      </c>
      <c r="BS197" s="76">
        <f t="shared" si="253"/>
        <v>25464.055555555555</v>
      </c>
      <c r="BT197" s="76">
        <f t="shared" si="254"/>
        <v>9032.8437499999982</v>
      </c>
      <c r="BU197" s="76">
        <f t="shared" si="255"/>
        <v>15054.739583333332</v>
      </c>
      <c r="BV197" s="76">
        <f t="shared" si="256"/>
        <v>49551.638888888883</v>
      </c>
      <c r="BW197" s="173">
        <f t="shared" si="257"/>
        <v>594619.66666666663</v>
      </c>
      <c r="BX197" s="3" t="s">
        <v>271</v>
      </c>
    </row>
    <row r="198" spans="1:77" s="3" customFormat="1" ht="14.25" customHeight="1" x14ac:dyDescent="0.3">
      <c r="A198" s="250">
        <v>175</v>
      </c>
      <c r="B198" s="48" t="s">
        <v>223</v>
      </c>
      <c r="C198" s="48" t="s">
        <v>269</v>
      </c>
      <c r="D198" s="43" t="s">
        <v>178</v>
      </c>
      <c r="E198" s="93" t="s">
        <v>225</v>
      </c>
      <c r="F198" s="97"/>
      <c r="G198" s="98"/>
      <c r="H198" s="98"/>
      <c r="I198" s="97"/>
      <c r="J198" s="43" t="s">
        <v>65</v>
      </c>
      <c r="K198" s="43" t="s">
        <v>62</v>
      </c>
      <c r="L198" s="89">
        <v>14.09</v>
      </c>
      <c r="M198" s="89">
        <v>4.49</v>
      </c>
      <c r="N198" s="108">
        <v>17697</v>
      </c>
      <c r="O198" s="76">
        <f t="shared" si="248"/>
        <v>79459.53</v>
      </c>
      <c r="P198" s="43"/>
      <c r="Q198" s="43"/>
      <c r="R198" s="43"/>
      <c r="S198" s="43"/>
      <c r="T198" s="43">
        <v>1</v>
      </c>
      <c r="U198" s="43"/>
      <c r="V198" s="70">
        <f t="shared" si="231"/>
        <v>0</v>
      </c>
      <c r="W198" s="70">
        <f t="shared" si="259"/>
        <v>1</v>
      </c>
      <c r="X198" s="70">
        <f t="shared" si="232"/>
        <v>0</v>
      </c>
      <c r="Y198" s="76">
        <f t="shared" si="260"/>
        <v>0</v>
      </c>
      <c r="Z198" s="76">
        <f t="shared" si="249"/>
        <v>0</v>
      </c>
      <c r="AA198" s="76">
        <f t="shared" si="261"/>
        <v>0</v>
      </c>
      <c r="AB198" s="76">
        <f t="shared" si="262"/>
        <v>0</v>
      </c>
      <c r="AC198" s="76">
        <f t="shared" si="263"/>
        <v>4414.4183333333331</v>
      </c>
      <c r="AD198" s="76">
        <f t="shared" si="264"/>
        <v>0</v>
      </c>
      <c r="AE198" s="76">
        <f t="shared" si="250"/>
        <v>4414.4183333333331</v>
      </c>
      <c r="AF198" s="76">
        <f t="shared" si="251"/>
        <v>1103.6045833333333</v>
      </c>
      <c r="AG198" s="101"/>
      <c r="AH198" s="76">
        <f t="shared" si="265"/>
        <v>196.63333333333333</v>
      </c>
      <c r="AI198" s="76">
        <f t="shared" si="252"/>
        <v>5714.65625</v>
      </c>
      <c r="AJ198" s="100"/>
      <c r="AK198" s="100"/>
      <c r="AL198" s="100"/>
      <c r="AM198" s="100"/>
      <c r="AN198" s="78">
        <f t="shared" si="234"/>
        <v>0</v>
      </c>
      <c r="AO198" s="99"/>
      <c r="AP198" s="78">
        <f t="shared" si="235"/>
        <v>0</v>
      </c>
      <c r="AQ198" s="78"/>
      <c r="AR198" s="78">
        <f t="shared" si="258"/>
        <v>0</v>
      </c>
      <c r="AS198" s="99"/>
      <c r="AT198" s="78">
        <f t="shared" si="237"/>
        <v>0</v>
      </c>
      <c r="AU198" s="99"/>
      <c r="AV198" s="78">
        <f t="shared" si="238"/>
        <v>0</v>
      </c>
      <c r="AW198" s="77">
        <f t="shared" si="239"/>
        <v>0</v>
      </c>
      <c r="AX198" s="78">
        <f t="shared" si="240"/>
        <v>0</v>
      </c>
      <c r="AY198" s="77">
        <f t="shared" si="241"/>
        <v>0</v>
      </c>
      <c r="AZ198" s="78">
        <f t="shared" si="242"/>
        <v>0</v>
      </c>
      <c r="BA198" s="100"/>
      <c r="BB198" s="177"/>
      <c r="BC198" s="177"/>
      <c r="BD198" s="177"/>
      <c r="BE198" s="78">
        <f t="shared" si="243"/>
        <v>0</v>
      </c>
      <c r="BF198" s="43"/>
      <c r="BG198" s="43"/>
      <c r="BH198" s="43"/>
      <c r="BI198" s="76">
        <f t="shared" si="244"/>
        <v>0</v>
      </c>
      <c r="BJ198" s="76"/>
      <c r="BK198" s="101">
        <f>(O198/18*BJ198)*30%</f>
        <v>0</v>
      </c>
      <c r="BL198" s="101"/>
      <c r="BM198" s="101">
        <f>(O198/18*BL198)*30%</f>
        <v>0</v>
      </c>
      <c r="BN198" s="76"/>
      <c r="BO198" s="76"/>
      <c r="BP198" s="101"/>
      <c r="BQ198" s="101">
        <f t="shared" si="246"/>
        <v>0</v>
      </c>
      <c r="BR198" s="76">
        <f t="shared" si="247"/>
        <v>0</v>
      </c>
      <c r="BS198" s="76">
        <f t="shared" si="253"/>
        <v>4611.0516666666663</v>
      </c>
      <c r="BT198" s="76">
        <f t="shared" si="254"/>
        <v>0</v>
      </c>
      <c r="BU198" s="76">
        <f t="shared" si="255"/>
        <v>1103.6045833333333</v>
      </c>
      <c r="BV198" s="76">
        <f t="shared" si="256"/>
        <v>5714.65625</v>
      </c>
      <c r="BW198" s="173">
        <f t="shared" si="257"/>
        <v>68575.875</v>
      </c>
      <c r="BX198" s="2"/>
    </row>
    <row r="199" spans="1:77" s="11" customFormat="1" ht="14.25" customHeight="1" x14ac:dyDescent="0.3">
      <c r="A199" s="251">
        <v>176</v>
      </c>
      <c r="B199" s="48" t="s">
        <v>305</v>
      </c>
      <c r="C199" s="48" t="s">
        <v>100</v>
      </c>
      <c r="D199" s="43" t="s">
        <v>61</v>
      </c>
      <c r="E199" s="108" t="s">
        <v>306</v>
      </c>
      <c r="F199" s="48"/>
      <c r="G199" s="111"/>
      <c r="H199" s="111"/>
      <c r="I199" s="48"/>
      <c r="J199" s="43" t="s">
        <v>65</v>
      </c>
      <c r="K199" s="43" t="s">
        <v>62</v>
      </c>
      <c r="L199" s="89">
        <v>1</v>
      </c>
      <c r="M199" s="43">
        <v>4.1399999999999997</v>
      </c>
      <c r="N199" s="75">
        <v>17697</v>
      </c>
      <c r="O199" s="76">
        <f t="shared" si="248"/>
        <v>73265.579999999987</v>
      </c>
      <c r="P199" s="43"/>
      <c r="Q199" s="43"/>
      <c r="R199" s="43"/>
      <c r="S199" s="43"/>
      <c r="T199" s="43">
        <v>6</v>
      </c>
      <c r="U199" s="43"/>
      <c r="V199" s="70">
        <f t="shared" si="231"/>
        <v>0</v>
      </c>
      <c r="W199" s="70">
        <f t="shared" si="259"/>
        <v>6</v>
      </c>
      <c r="X199" s="70">
        <f t="shared" si="232"/>
        <v>0</v>
      </c>
      <c r="Y199" s="76">
        <f t="shared" si="260"/>
        <v>0</v>
      </c>
      <c r="Z199" s="76">
        <f t="shared" si="249"/>
        <v>0</v>
      </c>
      <c r="AA199" s="76">
        <f t="shared" si="261"/>
        <v>0</v>
      </c>
      <c r="AB199" s="76">
        <f t="shared" si="262"/>
        <v>0</v>
      </c>
      <c r="AC199" s="76">
        <f t="shared" si="263"/>
        <v>24421.859999999997</v>
      </c>
      <c r="AD199" s="76">
        <f t="shared" si="264"/>
        <v>0</v>
      </c>
      <c r="AE199" s="76">
        <f t="shared" si="250"/>
        <v>24421.859999999997</v>
      </c>
      <c r="AF199" s="76">
        <f t="shared" si="251"/>
        <v>6105.4649999999992</v>
      </c>
      <c r="AG199" s="76"/>
      <c r="AH199" s="76">
        <f t="shared" si="265"/>
        <v>1179.8</v>
      </c>
      <c r="AI199" s="76">
        <f t="shared" si="252"/>
        <v>31707.124999999996</v>
      </c>
      <c r="AJ199" s="82"/>
      <c r="AK199" s="82"/>
      <c r="AL199" s="82"/>
      <c r="AM199" s="99"/>
      <c r="AN199" s="78">
        <f t="shared" si="234"/>
        <v>0</v>
      </c>
      <c r="AO199" s="99"/>
      <c r="AP199" s="78">
        <f t="shared" si="235"/>
        <v>0</v>
      </c>
      <c r="AQ199" s="78"/>
      <c r="AR199" s="78">
        <f t="shared" si="258"/>
        <v>0</v>
      </c>
      <c r="AS199" s="99"/>
      <c r="AT199" s="78">
        <f t="shared" si="237"/>
        <v>0</v>
      </c>
      <c r="AU199" s="99">
        <v>5</v>
      </c>
      <c r="AV199" s="78">
        <f t="shared" si="238"/>
        <v>1966.3333333333333</v>
      </c>
      <c r="AW199" s="77">
        <f t="shared" si="239"/>
        <v>5</v>
      </c>
      <c r="AX199" s="78">
        <f t="shared" si="240"/>
        <v>1966.3333333333333</v>
      </c>
      <c r="AY199" s="77">
        <f t="shared" si="241"/>
        <v>5</v>
      </c>
      <c r="AZ199" s="78">
        <f t="shared" si="242"/>
        <v>1966.3333333333333</v>
      </c>
      <c r="BA199" s="100" t="s">
        <v>384</v>
      </c>
      <c r="BB199" s="177"/>
      <c r="BC199" s="177">
        <v>1</v>
      </c>
      <c r="BD199" s="177"/>
      <c r="BE199" s="78">
        <f t="shared" si="243"/>
        <v>10618.199999999999</v>
      </c>
      <c r="BF199" s="43"/>
      <c r="BG199" s="43"/>
      <c r="BH199" s="43"/>
      <c r="BI199" s="76">
        <f t="shared" si="244"/>
        <v>0</v>
      </c>
      <c r="BJ199" s="76">
        <f>V199+W199+X199</f>
        <v>6</v>
      </c>
      <c r="BK199" s="76">
        <f t="shared" ref="BK199:BK211" si="266">(O199/18*BJ199)*1.25*30%</f>
        <v>9158.1974999999984</v>
      </c>
      <c r="BL199" s="101"/>
      <c r="BM199" s="101"/>
      <c r="BN199" s="76"/>
      <c r="BO199" s="76"/>
      <c r="BP199" s="101"/>
      <c r="BQ199" s="101">
        <f t="shared" si="246"/>
        <v>0</v>
      </c>
      <c r="BR199" s="76">
        <f t="shared" si="247"/>
        <v>21742.730833333331</v>
      </c>
      <c r="BS199" s="76">
        <f t="shared" si="253"/>
        <v>25601.659999999996</v>
      </c>
      <c r="BT199" s="76">
        <f t="shared" si="254"/>
        <v>21742.730833333331</v>
      </c>
      <c r="BU199" s="76">
        <f t="shared" si="255"/>
        <v>6105.4649999999992</v>
      </c>
      <c r="BV199" s="76">
        <f t="shared" si="256"/>
        <v>53449.855833333328</v>
      </c>
      <c r="BW199" s="173">
        <f t="shared" si="257"/>
        <v>641398.2699999999</v>
      </c>
      <c r="BX199" s="2"/>
      <c r="BY199" s="12"/>
    </row>
    <row r="200" spans="1:77" s="11" customFormat="1" ht="14.25" customHeight="1" x14ac:dyDescent="0.3">
      <c r="A200" s="250">
        <v>177</v>
      </c>
      <c r="B200" s="48" t="s">
        <v>305</v>
      </c>
      <c r="C200" s="48" t="s">
        <v>314</v>
      </c>
      <c r="D200" s="43" t="s">
        <v>61</v>
      </c>
      <c r="E200" s="108" t="s">
        <v>306</v>
      </c>
      <c r="F200" s="48"/>
      <c r="G200" s="111"/>
      <c r="H200" s="111"/>
      <c r="I200" s="48"/>
      <c r="J200" s="43" t="s">
        <v>65</v>
      </c>
      <c r="K200" s="43" t="s">
        <v>62</v>
      </c>
      <c r="L200" s="89">
        <v>1</v>
      </c>
      <c r="M200" s="43">
        <v>4.1399999999999997</v>
      </c>
      <c r="N200" s="108">
        <v>17697</v>
      </c>
      <c r="O200" s="76">
        <f t="shared" si="248"/>
        <v>73265.579999999987</v>
      </c>
      <c r="P200" s="43"/>
      <c r="Q200" s="43"/>
      <c r="R200" s="43"/>
      <c r="S200" s="43"/>
      <c r="T200" s="43">
        <v>2</v>
      </c>
      <c r="U200" s="43"/>
      <c r="V200" s="70">
        <f t="shared" si="231"/>
        <v>0</v>
      </c>
      <c r="W200" s="70">
        <f t="shared" si="259"/>
        <v>2</v>
      </c>
      <c r="X200" s="70">
        <f t="shared" si="232"/>
        <v>0</v>
      </c>
      <c r="Y200" s="76">
        <f t="shared" si="260"/>
        <v>0</v>
      </c>
      <c r="Z200" s="76">
        <f t="shared" si="249"/>
        <v>0</v>
      </c>
      <c r="AA200" s="76">
        <f t="shared" si="261"/>
        <v>0</v>
      </c>
      <c r="AB200" s="76">
        <f t="shared" si="262"/>
        <v>0</v>
      </c>
      <c r="AC200" s="76">
        <f t="shared" si="263"/>
        <v>8140.619999999999</v>
      </c>
      <c r="AD200" s="76">
        <f t="shared" si="264"/>
        <v>0</v>
      </c>
      <c r="AE200" s="76">
        <f t="shared" si="250"/>
        <v>8140.619999999999</v>
      </c>
      <c r="AF200" s="76">
        <f t="shared" si="251"/>
        <v>2035.1549999999997</v>
      </c>
      <c r="AG200" s="101"/>
      <c r="AH200" s="76">
        <f t="shared" si="265"/>
        <v>393.26666666666665</v>
      </c>
      <c r="AI200" s="76">
        <f t="shared" si="252"/>
        <v>10569.041666666664</v>
      </c>
      <c r="AJ200" s="100"/>
      <c r="AK200" s="100"/>
      <c r="AL200" s="84"/>
      <c r="AM200" s="99"/>
      <c r="AN200" s="78">
        <f t="shared" si="234"/>
        <v>0</v>
      </c>
      <c r="AO200" s="99"/>
      <c r="AP200" s="78">
        <f t="shared" si="235"/>
        <v>0</v>
      </c>
      <c r="AQ200" s="78"/>
      <c r="AR200" s="78">
        <f t="shared" si="258"/>
        <v>0</v>
      </c>
      <c r="AS200" s="99"/>
      <c r="AT200" s="78">
        <f t="shared" si="237"/>
        <v>0</v>
      </c>
      <c r="AU200" s="99"/>
      <c r="AV200" s="78">
        <f t="shared" si="238"/>
        <v>0</v>
      </c>
      <c r="AW200" s="77">
        <f t="shared" si="239"/>
        <v>0</v>
      </c>
      <c r="AX200" s="78">
        <f t="shared" si="240"/>
        <v>0</v>
      </c>
      <c r="AY200" s="77">
        <f t="shared" si="241"/>
        <v>0</v>
      </c>
      <c r="AZ200" s="78">
        <f t="shared" si="242"/>
        <v>0</v>
      </c>
      <c r="BA200" s="100"/>
      <c r="BB200" s="177"/>
      <c r="BC200" s="177"/>
      <c r="BD200" s="177"/>
      <c r="BE200" s="78">
        <f t="shared" si="243"/>
        <v>0</v>
      </c>
      <c r="BF200" s="43"/>
      <c r="BG200" s="43"/>
      <c r="BH200" s="43"/>
      <c r="BI200" s="76">
        <f t="shared" si="244"/>
        <v>0</v>
      </c>
      <c r="BJ200" s="76">
        <f>V200+W200+X200</f>
        <v>2</v>
      </c>
      <c r="BK200" s="76">
        <f t="shared" si="266"/>
        <v>3052.7324999999992</v>
      </c>
      <c r="BL200" s="101"/>
      <c r="BM200" s="101"/>
      <c r="BN200" s="76"/>
      <c r="BO200" s="76"/>
      <c r="BP200" s="101"/>
      <c r="BQ200" s="101">
        <f t="shared" si="246"/>
        <v>0</v>
      </c>
      <c r="BR200" s="76">
        <f t="shared" si="247"/>
        <v>3052.7324999999992</v>
      </c>
      <c r="BS200" s="76">
        <f t="shared" si="253"/>
        <v>8533.8866666666654</v>
      </c>
      <c r="BT200" s="76">
        <f t="shared" si="254"/>
        <v>3052.7324999999992</v>
      </c>
      <c r="BU200" s="76">
        <f t="shared" si="255"/>
        <v>2035.1549999999997</v>
      </c>
      <c r="BV200" s="76">
        <f t="shared" si="256"/>
        <v>13621.774166666662</v>
      </c>
      <c r="BW200" s="173">
        <f t="shared" si="257"/>
        <v>163461.28999999995</v>
      </c>
      <c r="BX200" s="1"/>
      <c r="BY200" s="12"/>
    </row>
    <row r="201" spans="1:77" s="11" customFormat="1" ht="14.25" customHeight="1" x14ac:dyDescent="0.3">
      <c r="A201" s="251">
        <v>178</v>
      </c>
      <c r="B201" s="48" t="s">
        <v>305</v>
      </c>
      <c r="C201" s="48" t="s">
        <v>445</v>
      </c>
      <c r="D201" s="43" t="s">
        <v>61</v>
      </c>
      <c r="E201" s="108" t="s">
        <v>306</v>
      </c>
      <c r="F201" s="48"/>
      <c r="G201" s="111"/>
      <c r="H201" s="111"/>
      <c r="I201" s="48"/>
      <c r="J201" s="43" t="s">
        <v>65</v>
      </c>
      <c r="K201" s="43" t="s">
        <v>62</v>
      </c>
      <c r="L201" s="89">
        <v>1</v>
      </c>
      <c r="M201" s="43">
        <v>4.1399999999999997</v>
      </c>
      <c r="N201" s="75">
        <v>17697</v>
      </c>
      <c r="O201" s="76">
        <f t="shared" si="248"/>
        <v>73265.579999999987</v>
      </c>
      <c r="P201" s="43"/>
      <c r="Q201" s="43"/>
      <c r="R201" s="43"/>
      <c r="S201" s="43"/>
      <c r="T201" s="43">
        <v>3</v>
      </c>
      <c r="U201" s="43"/>
      <c r="V201" s="70">
        <f t="shared" si="231"/>
        <v>0</v>
      </c>
      <c r="W201" s="70">
        <f t="shared" si="259"/>
        <v>3</v>
      </c>
      <c r="X201" s="70">
        <f t="shared" si="232"/>
        <v>0</v>
      </c>
      <c r="Y201" s="76">
        <f t="shared" si="260"/>
        <v>0</v>
      </c>
      <c r="Z201" s="76">
        <f t="shared" si="249"/>
        <v>0</v>
      </c>
      <c r="AA201" s="76">
        <f t="shared" si="261"/>
        <v>0</v>
      </c>
      <c r="AB201" s="76">
        <f t="shared" si="262"/>
        <v>0</v>
      </c>
      <c r="AC201" s="76">
        <f t="shared" si="263"/>
        <v>12210.929999999998</v>
      </c>
      <c r="AD201" s="76">
        <f t="shared" si="264"/>
        <v>0</v>
      </c>
      <c r="AE201" s="76">
        <f t="shared" si="250"/>
        <v>12210.929999999998</v>
      </c>
      <c r="AF201" s="76">
        <f t="shared" si="251"/>
        <v>3052.7324999999996</v>
      </c>
      <c r="AG201" s="76"/>
      <c r="AH201" s="76">
        <f t="shared" si="265"/>
        <v>589.9</v>
      </c>
      <c r="AI201" s="76">
        <f t="shared" si="252"/>
        <v>15853.562499999998</v>
      </c>
      <c r="AJ201" s="82"/>
      <c r="AK201" s="82"/>
      <c r="AL201" s="82"/>
      <c r="AM201" s="99"/>
      <c r="AN201" s="78">
        <f t="shared" si="234"/>
        <v>0</v>
      </c>
      <c r="AO201" s="99"/>
      <c r="AP201" s="78">
        <f t="shared" si="235"/>
        <v>0</v>
      </c>
      <c r="AQ201" s="78"/>
      <c r="AR201" s="78">
        <f t="shared" si="258"/>
        <v>0</v>
      </c>
      <c r="AS201" s="99"/>
      <c r="AT201" s="78">
        <f t="shared" si="237"/>
        <v>0</v>
      </c>
      <c r="AU201" s="99"/>
      <c r="AV201" s="78">
        <f t="shared" si="238"/>
        <v>0</v>
      </c>
      <c r="AW201" s="77">
        <f t="shared" si="239"/>
        <v>0</v>
      </c>
      <c r="AX201" s="78">
        <f t="shared" si="240"/>
        <v>0</v>
      </c>
      <c r="AY201" s="77">
        <f t="shared" si="241"/>
        <v>0</v>
      </c>
      <c r="AZ201" s="78">
        <f t="shared" si="242"/>
        <v>0</v>
      </c>
      <c r="BA201" s="100"/>
      <c r="BB201" s="177"/>
      <c r="BC201" s="177"/>
      <c r="BD201" s="177"/>
      <c r="BE201" s="78">
        <f t="shared" si="243"/>
        <v>0</v>
      </c>
      <c r="BF201" s="43"/>
      <c r="BG201" s="43"/>
      <c r="BH201" s="43"/>
      <c r="BI201" s="76">
        <f t="shared" si="244"/>
        <v>0</v>
      </c>
      <c r="BJ201" s="76">
        <f>V201+W201+X201</f>
        <v>3</v>
      </c>
      <c r="BK201" s="76">
        <f t="shared" si="266"/>
        <v>4579.0987499999992</v>
      </c>
      <c r="BL201" s="101"/>
      <c r="BM201" s="101"/>
      <c r="BN201" s="76"/>
      <c r="BO201" s="76"/>
      <c r="BP201" s="101"/>
      <c r="BQ201" s="101">
        <f t="shared" si="246"/>
        <v>0</v>
      </c>
      <c r="BR201" s="76">
        <f t="shared" si="247"/>
        <v>4579.0987499999992</v>
      </c>
      <c r="BS201" s="76">
        <f t="shared" si="253"/>
        <v>12800.829999999998</v>
      </c>
      <c r="BT201" s="76">
        <f t="shared" si="254"/>
        <v>4579.0987499999992</v>
      </c>
      <c r="BU201" s="76">
        <f t="shared" si="255"/>
        <v>3052.7324999999996</v>
      </c>
      <c r="BV201" s="76">
        <f t="shared" si="256"/>
        <v>20432.661249999997</v>
      </c>
      <c r="BW201" s="173">
        <f t="shared" si="257"/>
        <v>245191.93499999997</v>
      </c>
      <c r="BX201" s="2"/>
      <c r="BY201" s="12"/>
    </row>
    <row r="202" spans="1:77" s="11" customFormat="1" ht="14.25" customHeight="1" x14ac:dyDescent="0.3">
      <c r="A202" s="250">
        <v>179</v>
      </c>
      <c r="B202" s="48" t="s">
        <v>305</v>
      </c>
      <c r="C202" s="48" t="s">
        <v>444</v>
      </c>
      <c r="D202" s="43" t="s">
        <v>61</v>
      </c>
      <c r="E202" s="108" t="s">
        <v>306</v>
      </c>
      <c r="F202" s="48"/>
      <c r="G202" s="111"/>
      <c r="H202" s="111"/>
      <c r="I202" s="48"/>
      <c r="J202" s="43" t="s">
        <v>65</v>
      </c>
      <c r="K202" s="43" t="s">
        <v>62</v>
      </c>
      <c r="L202" s="89">
        <v>1</v>
      </c>
      <c r="M202" s="43">
        <v>4.1399999999999997</v>
      </c>
      <c r="N202" s="75">
        <v>17697</v>
      </c>
      <c r="O202" s="76">
        <f t="shared" si="248"/>
        <v>73265.579999999987</v>
      </c>
      <c r="P202" s="43"/>
      <c r="Q202" s="43"/>
      <c r="R202" s="43"/>
      <c r="S202" s="43"/>
      <c r="T202" s="43">
        <v>2</v>
      </c>
      <c r="U202" s="43"/>
      <c r="V202" s="70">
        <f t="shared" si="231"/>
        <v>0</v>
      </c>
      <c r="W202" s="70">
        <f t="shared" si="259"/>
        <v>2</v>
      </c>
      <c r="X202" s="70">
        <f t="shared" si="232"/>
        <v>0</v>
      </c>
      <c r="Y202" s="76">
        <f t="shared" si="260"/>
        <v>0</v>
      </c>
      <c r="Z202" s="76">
        <f t="shared" si="249"/>
        <v>0</v>
      </c>
      <c r="AA202" s="76">
        <f t="shared" si="261"/>
        <v>0</v>
      </c>
      <c r="AB202" s="76">
        <f t="shared" si="262"/>
        <v>0</v>
      </c>
      <c r="AC202" s="76">
        <f t="shared" si="263"/>
        <v>8140.619999999999</v>
      </c>
      <c r="AD202" s="76">
        <f t="shared" si="264"/>
        <v>0</v>
      </c>
      <c r="AE202" s="76">
        <f t="shared" si="250"/>
        <v>8140.619999999999</v>
      </c>
      <c r="AF202" s="76">
        <f t="shared" si="251"/>
        <v>2035.1549999999997</v>
      </c>
      <c r="AG202" s="76"/>
      <c r="AH202" s="76">
        <f t="shared" si="265"/>
        <v>393.26666666666665</v>
      </c>
      <c r="AI202" s="76">
        <f t="shared" si="252"/>
        <v>10569.041666666664</v>
      </c>
      <c r="AJ202" s="82"/>
      <c r="AK202" s="82"/>
      <c r="AL202" s="82"/>
      <c r="AM202" s="99"/>
      <c r="AN202" s="78">
        <f t="shared" si="234"/>
        <v>0</v>
      </c>
      <c r="AO202" s="99"/>
      <c r="AP202" s="78">
        <f t="shared" si="235"/>
        <v>0</v>
      </c>
      <c r="AQ202" s="78"/>
      <c r="AR202" s="78">
        <f t="shared" si="258"/>
        <v>0</v>
      </c>
      <c r="AS202" s="99"/>
      <c r="AT202" s="78">
        <f t="shared" si="237"/>
        <v>0</v>
      </c>
      <c r="AU202" s="99"/>
      <c r="AV202" s="78">
        <f t="shared" si="238"/>
        <v>0</v>
      </c>
      <c r="AW202" s="77">
        <f t="shared" si="239"/>
        <v>0</v>
      </c>
      <c r="AX202" s="78">
        <f t="shared" si="240"/>
        <v>0</v>
      </c>
      <c r="AY202" s="77">
        <f t="shared" si="241"/>
        <v>0</v>
      </c>
      <c r="AZ202" s="78">
        <f t="shared" si="242"/>
        <v>0</v>
      </c>
      <c r="BA202" s="100"/>
      <c r="BB202" s="177"/>
      <c r="BC202" s="177"/>
      <c r="BD202" s="177"/>
      <c r="BE202" s="78">
        <f t="shared" si="243"/>
        <v>0</v>
      </c>
      <c r="BF202" s="43"/>
      <c r="BG202" s="43"/>
      <c r="BH202" s="43"/>
      <c r="BI202" s="76">
        <f t="shared" si="244"/>
        <v>0</v>
      </c>
      <c r="BJ202" s="76">
        <f>V202+W202+X202</f>
        <v>2</v>
      </c>
      <c r="BK202" s="76">
        <f t="shared" si="266"/>
        <v>3052.7324999999992</v>
      </c>
      <c r="BL202" s="101"/>
      <c r="BM202" s="101"/>
      <c r="BN202" s="76"/>
      <c r="BO202" s="76"/>
      <c r="BP202" s="101"/>
      <c r="BQ202" s="101">
        <f t="shared" si="246"/>
        <v>0</v>
      </c>
      <c r="BR202" s="76">
        <f t="shared" si="247"/>
        <v>3052.7324999999992</v>
      </c>
      <c r="BS202" s="76">
        <f t="shared" si="253"/>
        <v>8533.8866666666654</v>
      </c>
      <c r="BT202" s="76">
        <f t="shared" si="254"/>
        <v>3052.7324999999992</v>
      </c>
      <c r="BU202" s="76">
        <f t="shared" si="255"/>
        <v>2035.1549999999997</v>
      </c>
      <c r="BV202" s="76">
        <f t="shared" si="256"/>
        <v>13621.774166666662</v>
      </c>
      <c r="BW202" s="173">
        <f t="shared" si="257"/>
        <v>163461.28999999995</v>
      </c>
      <c r="BX202" s="2"/>
      <c r="BY202" s="12"/>
    </row>
    <row r="203" spans="1:77" s="11" customFormat="1" ht="14.25" customHeight="1" x14ac:dyDescent="0.3">
      <c r="A203" s="251">
        <v>180</v>
      </c>
      <c r="B203" s="48" t="s">
        <v>305</v>
      </c>
      <c r="C203" s="48" t="s">
        <v>409</v>
      </c>
      <c r="D203" s="43" t="s">
        <v>61</v>
      </c>
      <c r="E203" s="108" t="s">
        <v>306</v>
      </c>
      <c r="F203" s="48"/>
      <c r="G203" s="111"/>
      <c r="H203" s="111"/>
      <c r="I203" s="48"/>
      <c r="J203" s="43" t="s">
        <v>65</v>
      </c>
      <c r="K203" s="43" t="s">
        <v>62</v>
      </c>
      <c r="L203" s="89">
        <v>1</v>
      </c>
      <c r="M203" s="43">
        <v>4.1399999999999997</v>
      </c>
      <c r="N203" s="75">
        <v>17697</v>
      </c>
      <c r="O203" s="76">
        <f t="shared" si="248"/>
        <v>73265.579999999987</v>
      </c>
      <c r="P203" s="43"/>
      <c r="Q203" s="43"/>
      <c r="R203" s="43"/>
      <c r="S203" s="43"/>
      <c r="T203" s="43">
        <v>1</v>
      </c>
      <c r="U203" s="43"/>
      <c r="V203" s="70">
        <f t="shared" si="231"/>
        <v>0</v>
      </c>
      <c r="W203" s="70">
        <f t="shared" si="259"/>
        <v>1</v>
      </c>
      <c r="X203" s="70">
        <f t="shared" si="232"/>
        <v>0</v>
      </c>
      <c r="Y203" s="76">
        <f t="shared" si="260"/>
        <v>0</v>
      </c>
      <c r="Z203" s="76">
        <f t="shared" si="249"/>
        <v>0</v>
      </c>
      <c r="AA203" s="76">
        <f t="shared" si="261"/>
        <v>0</v>
      </c>
      <c r="AB203" s="76">
        <f t="shared" si="262"/>
        <v>0</v>
      </c>
      <c r="AC203" s="76">
        <f t="shared" si="263"/>
        <v>4070.3099999999995</v>
      </c>
      <c r="AD203" s="76">
        <f t="shared" si="264"/>
        <v>0</v>
      </c>
      <c r="AE203" s="76">
        <f t="shared" si="250"/>
        <v>4070.3099999999995</v>
      </c>
      <c r="AF203" s="76">
        <f t="shared" si="251"/>
        <v>1017.5774999999999</v>
      </c>
      <c r="AG203" s="76"/>
      <c r="AH203" s="76">
        <f t="shared" si="265"/>
        <v>196.63333333333333</v>
      </c>
      <c r="AI203" s="76">
        <f t="shared" si="252"/>
        <v>5284.5208333333321</v>
      </c>
      <c r="AJ203" s="82"/>
      <c r="AK203" s="82"/>
      <c r="AL203" s="82"/>
      <c r="AM203" s="99"/>
      <c r="AN203" s="78">
        <f t="shared" si="234"/>
        <v>0</v>
      </c>
      <c r="AO203" s="99"/>
      <c r="AP203" s="78">
        <f t="shared" si="235"/>
        <v>0</v>
      </c>
      <c r="AQ203" s="78"/>
      <c r="AR203" s="78">
        <f t="shared" si="258"/>
        <v>0</v>
      </c>
      <c r="AS203" s="99"/>
      <c r="AT203" s="78">
        <f t="shared" si="237"/>
        <v>0</v>
      </c>
      <c r="AU203" s="99"/>
      <c r="AV203" s="78">
        <f t="shared" si="238"/>
        <v>0</v>
      </c>
      <c r="AW203" s="77">
        <f t="shared" si="239"/>
        <v>0</v>
      </c>
      <c r="AX203" s="78">
        <f t="shared" si="240"/>
        <v>0</v>
      </c>
      <c r="AY203" s="77">
        <f t="shared" si="241"/>
        <v>0</v>
      </c>
      <c r="AZ203" s="78">
        <f t="shared" si="242"/>
        <v>0</v>
      </c>
      <c r="BA203" s="100"/>
      <c r="BB203" s="177"/>
      <c r="BC203" s="177"/>
      <c r="BD203" s="177"/>
      <c r="BE203" s="78">
        <f t="shared" si="243"/>
        <v>0</v>
      </c>
      <c r="BF203" s="43"/>
      <c r="BG203" s="43"/>
      <c r="BH203" s="43"/>
      <c r="BI203" s="76">
        <f t="shared" si="244"/>
        <v>0</v>
      </c>
      <c r="BJ203" s="76"/>
      <c r="BK203" s="76">
        <f t="shared" si="266"/>
        <v>0</v>
      </c>
      <c r="BL203" s="101"/>
      <c r="BM203" s="101"/>
      <c r="BN203" s="76"/>
      <c r="BO203" s="76"/>
      <c r="BP203" s="101"/>
      <c r="BQ203" s="101">
        <f t="shared" si="246"/>
        <v>0</v>
      </c>
      <c r="BR203" s="76">
        <f t="shared" si="247"/>
        <v>0</v>
      </c>
      <c r="BS203" s="76">
        <f t="shared" si="253"/>
        <v>4266.9433333333327</v>
      </c>
      <c r="BT203" s="76">
        <f t="shared" si="254"/>
        <v>0</v>
      </c>
      <c r="BU203" s="76">
        <f t="shared" si="255"/>
        <v>1017.5774999999999</v>
      </c>
      <c r="BV203" s="76">
        <f t="shared" si="256"/>
        <v>5284.5208333333321</v>
      </c>
      <c r="BW203" s="173">
        <f t="shared" si="257"/>
        <v>63414.249999999985</v>
      </c>
      <c r="BX203" s="2"/>
      <c r="BY203" s="12"/>
    </row>
    <row r="204" spans="1:77" s="11" customFormat="1" ht="14.25" customHeight="1" x14ac:dyDescent="0.3">
      <c r="A204" s="250">
        <v>181</v>
      </c>
      <c r="B204" s="48" t="s">
        <v>254</v>
      </c>
      <c r="C204" s="48" t="s">
        <v>106</v>
      </c>
      <c r="D204" s="43" t="s">
        <v>61</v>
      </c>
      <c r="E204" s="93" t="s">
        <v>255</v>
      </c>
      <c r="F204" s="86">
        <v>121</v>
      </c>
      <c r="G204" s="87">
        <v>43189</v>
      </c>
      <c r="H204" s="87">
        <v>45015</v>
      </c>
      <c r="I204" s="86" t="s">
        <v>256</v>
      </c>
      <c r="J204" s="43" t="s">
        <v>58</v>
      </c>
      <c r="K204" s="43" t="s">
        <v>64</v>
      </c>
      <c r="L204" s="89">
        <v>19.079999999999998</v>
      </c>
      <c r="M204" s="89">
        <v>5.24</v>
      </c>
      <c r="N204" s="75">
        <v>17697</v>
      </c>
      <c r="O204" s="76">
        <f t="shared" si="248"/>
        <v>92732.28</v>
      </c>
      <c r="P204" s="43"/>
      <c r="Q204" s="43"/>
      <c r="R204" s="43"/>
      <c r="S204" s="43"/>
      <c r="T204" s="43">
        <v>6</v>
      </c>
      <c r="U204" s="43"/>
      <c r="V204" s="70">
        <f t="shared" si="231"/>
        <v>0</v>
      </c>
      <c r="W204" s="70">
        <f t="shared" si="259"/>
        <v>6</v>
      </c>
      <c r="X204" s="70">
        <f t="shared" si="232"/>
        <v>0</v>
      </c>
      <c r="Y204" s="76">
        <f t="shared" si="260"/>
        <v>0</v>
      </c>
      <c r="Z204" s="76">
        <f t="shared" si="249"/>
        <v>0</v>
      </c>
      <c r="AA204" s="76">
        <f t="shared" si="261"/>
        <v>0</v>
      </c>
      <c r="AB204" s="76">
        <f t="shared" si="262"/>
        <v>0</v>
      </c>
      <c r="AC204" s="76">
        <f t="shared" si="263"/>
        <v>30910.76</v>
      </c>
      <c r="AD204" s="76">
        <f t="shared" si="264"/>
        <v>0</v>
      </c>
      <c r="AE204" s="76">
        <f t="shared" si="250"/>
        <v>30910.76</v>
      </c>
      <c r="AF204" s="76">
        <f t="shared" si="251"/>
        <v>7727.69</v>
      </c>
      <c r="AG204" s="76">
        <f t="shared" ref="AG204:AG234" si="267">(AE204+AF204)*10%</f>
        <v>3863.8449999999998</v>
      </c>
      <c r="AH204" s="76">
        <f t="shared" si="265"/>
        <v>1179.8</v>
      </c>
      <c r="AI204" s="76">
        <f t="shared" si="252"/>
        <v>43682.095000000001</v>
      </c>
      <c r="AJ204" s="82"/>
      <c r="AK204" s="82"/>
      <c r="AL204" s="82"/>
      <c r="AM204" s="99"/>
      <c r="AN204" s="78">
        <f t="shared" si="234"/>
        <v>0</v>
      </c>
      <c r="AO204" s="99"/>
      <c r="AP204" s="78">
        <f t="shared" si="235"/>
        <v>0</v>
      </c>
      <c r="AQ204" s="78">
        <f t="shared" ref="AQ204:AQ213" si="268">AM204+AO204</f>
        <v>0</v>
      </c>
      <c r="AR204" s="78">
        <f t="shared" si="258"/>
        <v>0</v>
      </c>
      <c r="AS204" s="99"/>
      <c r="AT204" s="78">
        <f t="shared" si="237"/>
        <v>0</v>
      </c>
      <c r="AU204" s="99">
        <v>5</v>
      </c>
      <c r="AV204" s="78">
        <f t="shared" si="238"/>
        <v>1966.3333333333333</v>
      </c>
      <c r="AW204" s="77">
        <f t="shared" si="239"/>
        <v>5</v>
      </c>
      <c r="AX204" s="78">
        <f t="shared" si="240"/>
        <v>1966.3333333333333</v>
      </c>
      <c r="AY204" s="77">
        <f t="shared" si="241"/>
        <v>5</v>
      </c>
      <c r="AZ204" s="78">
        <f t="shared" si="242"/>
        <v>1966.3333333333333</v>
      </c>
      <c r="BA204" s="100"/>
      <c r="BB204" s="177"/>
      <c r="BC204" s="177"/>
      <c r="BD204" s="177"/>
      <c r="BE204" s="78">
        <f t="shared" si="243"/>
        <v>0</v>
      </c>
      <c r="BF204" s="43"/>
      <c r="BG204" s="43"/>
      <c r="BH204" s="43"/>
      <c r="BI204" s="76">
        <f t="shared" si="244"/>
        <v>0</v>
      </c>
      <c r="BJ204" s="76">
        <f>V204+W204+X204</f>
        <v>6</v>
      </c>
      <c r="BK204" s="76">
        <f t="shared" si="266"/>
        <v>11591.534999999998</v>
      </c>
      <c r="BL204" s="101"/>
      <c r="BM204" s="101">
        <f t="shared" ref="BM204:BM213" si="269">(O204/18*BL204)*30%</f>
        <v>0</v>
      </c>
      <c r="BN204" s="76">
        <f t="shared" si="190"/>
        <v>6</v>
      </c>
      <c r="BO204" s="76">
        <f>(AE204+AF204)*40%</f>
        <v>15455.38</v>
      </c>
      <c r="BP204" s="101"/>
      <c r="BQ204" s="101">
        <f t="shared" si="246"/>
        <v>0</v>
      </c>
      <c r="BR204" s="76">
        <f t="shared" si="247"/>
        <v>29013.248333333329</v>
      </c>
      <c r="BS204" s="76">
        <f t="shared" si="253"/>
        <v>35954.404999999999</v>
      </c>
      <c r="BT204" s="76">
        <f t="shared" si="254"/>
        <v>13557.868333333332</v>
      </c>
      <c r="BU204" s="76">
        <f t="shared" si="255"/>
        <v>23183.07</v>
      </c>
      <c r="BV204" s="76">
        <f t="shared" si="256"/>
        <v>72695.343333333323</v>
      </c>
      <c r="BW204" s="173">
        <f t="shared" si="257"/>
        <v>872344.11999999988</v>
      </c>
      <c r="BX204" s="3" t="s">
        <v>339</v>
      </c>
      <c r="BY204" s="12"/>
    </row>
    <row r="205" spans="1:77" s="11" customFormat="1" ht="14.25" customHeight="1" x14ac:dyDescent="0.3">
      <c r="A205" s="251">
        <v>182</v>
      </c>
      <c r="B205" s="48" t="s">
        <v>171</v>
      </c>
      <c r="C205" s="48" t="s">
        <v>80</v>
      </c>
      <c r="D205" s="43" t="s">
        <v>61</v>
      </c>
      <c r="E205" s="93" t="s">
        <v>172</v>
      </c>
      <c r="F205" s="86">
        <v>5</v>
      </c>
      <c r="G205" s="87">
        <v>42607</v>
      </c>
      <c r="H205" s="87">
        <v>44433</v>
      </c>
      <c r="I205" s="86" t="s">
        <v>186</v>
      </c>
      <c r="J205" s="43" t="s">
        <v>58</v>
      </c>
      <c r="K205" s="43" t="s">
        <v>64</v>
      </c>
      <c r="L205" s="89">
        <v>25.1</v>
      </c>
      <c r="M205" s="89">
        <v>5.41</v>
      </c>
      <c r="N205" s="75">
        <v>17697</v>
      </c>
      <c r="O205" s="76">
        <f t="shared" si="248"/>
        <v>95740.77</v>
      </c>
      <c r="P205" s="43"/>
      <c r="Q205" s="43">
        <v>15</v>
      </c>
      <c r="R205" s="43"/>
      <c r="S205" s="43"/>
      <c r="T205" s="43">
        <v>5</v>
      </c>
      <c r="U205" s="43"/>
      <c r="V205" s="70">
        <f t="shared" si="231"/>
        <v>0</v>
      </c>
      <c r="W205" s="70">
        <f t="shared" si="259"/>
        <v>20</v>
      </c>
      <c r="X205" s="70">
        <f t="shared" si="232"/>
        <v>0</v>
      </c>
      <c r="Y205" s="76">
        <f t="shared" si="260"/>
        <v>0</v>
      </c>
      <c r="Z205" s="76">
        <f t="shared" si="249"/>
        <v>79783.975000000006</v>
      </c>
      <c r="AA205" s="76">
        <f t="shared" si="261"/>
        <v>0</v>
      </c>
      <c r="AB205" s="76">
        <f t="shared" si="262"/>
        <v>0</v>
      </c>
      <c r="AC205" s="76">
        <f t="shared" si="263"/>
        <v>26594.658333333336</v>
      </c>
      <c r="AD205" s="76">
        <f t="shared" si="264"/>
        <v>0</v>
      </c>
      <c r="AE205" s="76">
        <f t="shared" si="250"/>
        <v>106378.63333333335</v>
      </c>
      <c r="AF205" s="76">
        <f t="shared" si="251"/>
        <v>26594.658333333336</v>
      </c>
      <c r="AG205" s="76">
        <f t="shared" si="267"/>
        <v>13297.32916666667</v>
      </c>
      <c r="AH205" s="76">
        <f t="shared" si="265"/>
        <v>983.16666666666663</v>
      </c>
      <c r="AI205" s="76">
        <f t="shared" si="252"/>
        <v>147253.78750000003</v>
      </c>
      <c r="AJ205" s="82"/>
      <c r="AK205" s="82"/>
      <c r="AL205" s="82"/>
      <c r="AM205" s="99"/>
      <c r="AN205" s="78">
        <f t="shared" si="234"/>
        <v>0</v>
      </c>
      <c r="AO205" s="99"/>
      <c r="AP205" s="78">
        <f t="shared" si="235"/>
        <v>0</v>
      </c>
      <c r="AQ205" s="78">
        <f t="shared" si="268"/>
        <v>0</v>
      </c>
      <c r="AR205" s="78">
        <f t="shared" si="258"/>
        <v>0</v>
      </c>
      <c r="AS205" s="99"/>
      <c r="AT205" s="78">
        <f t="shared" si="237"/>
        <v>0</v>
      </c>
      <c r="AU205" s="99">
        <v>20</v>
      </c>
      <c r="AV205" s="78">
        <f t="shared" si="238"/>
        <v>7865.333333333333</v>
      </c>
      <c r="AW205" s="77">
        <f t="shared" si="239"/>
        <v>20</v>
      </c>
      <c r="AX205" s="78">
        <f t="shared" si="240"/>
        <v>7865.333333333333</v>
      </c>
      <c r="AY205" s="77">
        <f t="shared" si="241"/>
        <v>20</v>
      </c>
      <c r="AZ205" s="78">
        <f t="shared" si="242"/>
        <v>7865.333333333333</v>
      </c>
      <c r="BA205" s="100"/>
      <c r="BB205" s="177"/>
      <c r="BC205" s="177"/>
      <c r="BD205" s="177"/>
      <c r="BE205" s="78">
        <f t="shared" si="243"/>
        <v>0</v>
      </c>
      <c r="BF205" s="43"/>
      <c r="BG205" s="43"/>
      <c r="BH205" s="43"/>
      <c r="BI205" s="76">
        <f t="shared" si="244"/>
        <v>0</v>
      </c>
      <c r="BJ205" s="76">
        <f>V205+W205+X205</f>
        <v>20</v>
      </c>
      <c r="BK205" s="76">
        <f t="shared" si="266"/>
        <v>39891.987500000003</v>
      </c>
      <c r="BL205" s="101"/>
      <c r="BM205" s="101">
        <f t="shared" si="269"/>
        <v>0</v>
      </c>
      <c r="BN205" s="76">
        <f t="shared" si="190"/>
        <v>20</v>
      </c>
      <c r="BO205" s="76">
        <f>(AE205+AF205)*40%</f>
        <v>53189.31666666668</v>
      </c>
      <c r="BP205" s="101"/>
      <c r="BQ205" s="101">
        <f t="shared" si="246"/>
        <v>0</v>
      </c>
      <c r="BR205" s="76">
        <f t="shared" si="247"/>
        <v>100946.63750000001</v>
      </c>
      <c r="BS205" s="76">
        <f t="shared" si="253"/>
        <v>120659.12916666669</v>
      </c>
      <c r="BT205" s="76">
        <f t="shared" si="254"/>
        <v>47757.320833333339</v>
      </c>
      <c r="BU205" s="76">
        <f t="shared" si="255"/>
        <v>79783.97500000002</v>
      </c>
      <c r="BV205" s="76">
        <f t="shared" si="256"/>
        <v>248200.42500000005</v>
      </c>
      <c r="BW205" s="173">
        <f t="shared" si="257"/>
        <v>2978405.1000000006</v>
      </c>
      <c r="BX205" s="3" t="s">
        <v>339</v>
      </c>
    </row>
    <row r="206" spans="1:77" s="11" customFormat="1" ht="14.25" customHeight="1" x14ac:dyDescent="0.3">
      <c r="A206" s="250">
        <v>183</v>
      </c>
      <c r="B206" s="48" t="s">
        <v>171</v>
      </c>
      <c r="C206" s="48" t="s">
        <v>80</v>
      </c>
      <c r="D206" s="43" t="s">
        <v>61</v>
      </c>
      <c r="E206" s="93" t="s">
        <v>172</v>
      </c>
      <c r="F206" s="86">
        <v>5</v>
      </c>
      <c r="G206" s="87">
        <v>42607</v>
      </c>
      <c r="H206" s="87">
        <v>44433</v>
      </c>
      <c r="I206" s="86" t="s">
        <v>186</v>
      </c>
      <c r="J206" s="43" t="s">
        <v>58</v>
      </c>
      <c r="K206" s="43" t="s">
        <v>64</v>
      </c>
      <c r="L206" s="89">
        <v>25.1</v>
      </c>
      <c r="M206" s="89">
        <v>5.41</v>
      </c>
      <c r="N206" s="75">
        <v>17697</v>
      </c>
      <c r="O206" s="76">
        <f t="shared" si="248"/>
        <v>95740.77</v>
      </c>
      <c r="P206" s="43"/>
      <c r="Q206" s="43">
        <v>5</v>
      </c>
      <c r="R206" s="43"/>
      <c r="S206" s="43"/>
      <c r="T206" s="43"/>
      <c r="U206" s="43"/>
      <c r="V206" s="70">
        <f t="shared" si="231"/>
        <v>0</v>
      </c>
      <c r="W206" s="70">
        <f t="shared" si="259"/>
        <v>5</v>
      </c>
      <c r="X206" s="70">
        <f t="shared" si="232"/>
        <v>0</v>
      </c>
      <c r="Y206" s="76">
        <f t="shared" si="260"/>
        <v>0</v>
      </c>
      <c r="Z206" s="76">
        <f t="shared" si="249"/>
        <v>26594.658333333336</v>
      </c>
      <c r="AA206" s="76">
        <f t="shared" si="261"/>
        <v>0</v>
      </c>
      <c r="AB206" s="76">
        <f t="shared" si="262"/>
        <v>0</v>
      </c>
      <c r="AC206" s="76">
        <f t="shared" si="263"/>
        <v>0</v>
      </c>
      <c r="AD206" s="76">
        <f t="shared" si="264"/>
        <v>0</v>
      </c>
      <c r="AE206" s="76">
        <f t="shared" si="250"/>
        <v>26594.658333333336</v>
      </c>
      <c r="AF206" s="76">
        <f t="shared" si="251"/>
        <v>6648.6645833333341</v>
      </c>
      <c r="AG206" s="76">
        <f t="shared" si="267"/>
        <v>3324.3322916666675</v>
      </c>
      <c r="AH206" s="76">
        <f t="shared" si="265"/>
        <v>0</v>
      </c>
      <c r="AI206" s="76">
        <f t="shared" si="252"/>
        <v>36567.655208333337</v>
      </c>
      <c r="AJ206" s="82"/>
      <c r="AK206" s="82"/>
      <c r="AL206" s="82"/>
      <c r="AM206" s="99"/>
      <c r="AN206" s="78">
        <f t="shared" si="234"/>
        <v>0</v>
      </c>
      <c r="AO206" s="99"/>
      <c r="AP206" s="78">
        <f t="shared" si="235"/>
        <v>0</v>
      </c>
      <c r="AQ206" s="78">
        <f t="shared" si="268"/>
        <v>0</v>
      </c>
      <c r="AR206" s="78">
        <f t="shared" si="258"/>
        <v>0</v>
      </c>
      <c r="AS206" s="99"/>
      <c r="AT206" s="78">
        <f t="shared" si="237"/>
        <v>0</v>
      </c>
      <c r="AU206" s="99">
        <v>5</v>
      </c>
      <c r="AV206" s="78">
        <f t="shared" si="238"/>
        <v>1966.3333333333333</v>
      </c>
      <c r="AW206" s="77">
        <f t="shared" si="239"/>
        <v>5</v>
      </c>
      <c r="AX206" s="78">
        <f t="shared" si="240"/>
        <v>1966.3333333333333</v>
      </c>
      <c r="AY206" s="77">
        <f t="shared" si="241"/>
        <v>5</v>
      </c>
      <c r="AZ206" s="78">
        <f t="shared" si="242"/>
        <v>1966.3333333333333</v>
      </c>
      <c r="BA206" s="100"/>
      <c r="BB206" s="177"/>
      <c r="BC206" s="177"/>
      <c r="BD206" s="177"/>
      <c r="BE206" s="78">
        <f t="shared" si="243"/>
        <v>0</v>
      </c>
      <c r="BF206" s="43"/>
      <c r="BG206" s="43"/>
      <c r="BH206" s="43"/>
      <c r="BI206" s="76">
        <f t="shared" si="244"/>
        <v>0</v>
      </c>
      <c r="BJ206" s="76">
        <f>V206+W206+X206</f>
        <v>5</v>
      </c>
      <c r="BK206" s="76">
        <f t="shared" si="266"/>
        <v>9972.9968750000007</v>
      </c>
      <c r="BL206" s="101"/>
      <c r="BM206" s="101">
        <f t="shared" si="269"/>
        <v>0</v>
      </c>
      <c r="BN206" s="76">
        <f t="shared" si="190"/>
        <v>5</v>
      </c>
      <c r="BO206" s="76">
        <f>(AE206+AF206)*40%</f>
        <v>13297.32916666667</v>
      </c>
      <c r="BP206" s="101"/>
      <c r="BQ206" s="101">
        <f t="shared" si="246"/>
        <v>0</v>
      </c>
      <c r="BR206" s="76">
        <f t="shared" si="247"/>
        <v>25236.659375000003</v>
      </c>
      <c r="BS206" s="76">
        <f t="shared" si="253"/>
        <v>29918.990625000006</v>
      </c>
      <c r="BT206" s="76">
        <f t="shared" si="254"/>
        <v>11939.330208333335</v>
      </c>
      <c r="BU206" s="76">
        <f t="shared" si="255"/>
        <v>19945.993750000005</v>
      </c>
      <c r="BV206" s="76">
        <f t="shared" si="256"/>
        <v>61804.31458333334</v>
      </c>
      <c r="BW206" s="173">
        <f t="shared" si="257"/>
        <v>741651.77500000014</v>
      </c>
      <c r="BX206" s="3" t="s">
        <v>339</v>
      </c>
    </row>
    <row r="207" spans="1:77" s="11" customFormat="1" ht="14.25" customHeight="1" x14ac:dyDescent="0.3">
      <c r="A207" s="251">
        <v>184</v>
      </c>
      <c r="B207" s="48" t="s">
        <v>171</v>
      </c>
      <c r="C207" s="48" t="s">
        <v>406</v>
      </c>
      <c r="D207" s="43" t="s">
        <v>61</v>
      </c>
      <c r="E207" s="93" t="s">
        <v>172</v>
      </c>
      <c r="F207" s="86">
        <v>5</v>
      </c>
      <c r="G207" s="87">
        <v>42607</v>
      </c>
      <c r="H207" s="87">
        <v>44433</v>
      </c>
      <c r="I207" s="86" t="s">
        <v>186</v>
      </c>
      <c r="J207" s="43" t="s">
        <v>58</v>
      </c>
      <c r="K207" s="43" t="s">
        <v>64</v>
      </c>
      <c r="L207" s="89">
        <v>25.1</v>
      </c>
      <c r="M207" s="89">
        <v>5.41</v>
      </c>
      <c r="N207" s="75">
        <v>17697</v>
      </c>
      <c r="O207" s="76">
        <f t="shared" si="248"/>
        <v>95740.77</v>
      </c>
      <c r="P207" s="43">
        <v>0</v>
      </c>
      <c r="Q207" s="43"/>
      <c r="R207" s="43"/>
      <c r="S207" s="43">
        <v>0</v>
      </c>
      <c r="T207" s="43">
        <v>1</v>
      </c>
      <c r="U207" s="43"/>
      <c r="V207" s="70">
        <f t="shared" si="231"/>
        <v>0</v>
      </c>
      <c r="W207" s="70">
        <f t="shared" si="259"/>
        <v>1</v>
      </c>
      <c r="X207" s="70">
        <f t="shared" si="232"/>
        <v>0</v>
      </c>
      <c r="Y207" s="76">
        <f t="shared" si="260"/>
        <v>0</v>
      </c>
      <c r="Z207" s="76">
        <f t="shared" si="249"/>
        <v>0</v>
      </c>
      <c r="AA207" s="76">
        <f t="shared" si="261"/>
        <v>0</v>
      </c>
      <c r="AB207" s="76">
        <f t="shared" si="262"/>
        <v>0</v>
      </c>
      <c r="AC207" s="76">
        <f t="shared" si="263"/>
        <v>5318.9316666666673</v>
      </c>
      <c r="AD207" s="76">
        <f t="shared" si="264"/>
        <v>0</v>
      </c>
      <c r="AE207" s="76">
        <f t="shared" si="250"/>
        <v>5318.9316666666673</v>
      </c>
      <c r="AF207" s="76">
        <f t="shared" si="251"/>
        <v>1329.7329166666668</v>
      </c>
      <c r="AG207" s="76">
        <f t="shared" si="267"/>
        <v>664.86645833333341</v>
      </c>
      <c r="AH207" s="76">
        <f t="shared" si="265"/>
        <v>196.63333333333333</v>
      </c>
      <c r="AI207" s="76">
        <f t="shared" si="252"/>
        <v>7510.1643750000003</v>
      </c>
      <c r="AJ207" s="82"/>
      <c r="AK207" s="82"/>
      <c r="AL207" s="82"/>
      <c r="AM207" s="99"/>
      <c r="AN207" s="78">
        <f t="shared" si="234"/>
        <v>0</v>
      </c>
      <c r="AO207" s="99"/>
      <c r="AP207" s="78">
        <f t="shared" si="235"/>
        <v>0</v>
      </c>
      <c r="AQ207" s="78">
        <f t="shared" si="268"/>
        <v>0</v>
      </c>
      <c r="AR207" s="78">
        <f t="shared" si="258"/>
        <v>0</v>
      </c>
      <c r="AS207" s="99"/>
      <c r="AT207" s="78">
        <f t="shared" si="237"/>
        <v>0</v>
      </c>
      <c r="AU207" s="99"/>
      <c r="AV207" s="78">
        <f t="shared" si="238"/>
        <v>0</v>
      </c>
      <c r="AW207" s="77">
        <f t="shared" si="239"/>
        <v>0</v>
      </c>
      <c r="AX207" s="78">
        <f t="shared" si="240"/>
        <v>0</v>
      </c>
      <c r="AY207" s="77">
        <f t="shared" si="241"/>
        <v>0</v>
      </c>
      <c r="AZ207" s="78">
        <f t="shared" si="242"/>
        <v>0</v>
      </c>
      <c r="BA207" s="100"/>
      <c r="BB207" s="177"/>
      <c r="BC207" s="177"/>
      <c r="BD207" s="177"/>
      <c r="BE207" s="78">
        <f t="shared" si="243"/>
        <v>0</v>
      </c>
      <c r="BF207" s="43"/>
      <c r="BG207" s="43"/>
      <c r="BH207" s="43"/>
      <c r="BI207" s="76">
        <f t="shared" si="244"/>
        <v>0</v>
      </c>
      <c r="BJ207" s="101"/>
      <c r="BK207" s="76">
        <f t="shared" si="266"/>
        <v>0</v>
      </c>
      <c r="BL207" s="101"/>
      <c r="BM207" s="101">
        <f t="shared" si="269"/>
        <v>0</v>
      </c>
      <c r="BN207" s="76">
        <f t="shared" si="190"/>
        <v>1</v>
      </c>
      <c r="BO207" s="76">
        <f>(AE207+AF207)*40%</f>
        <v>2659.4658333333336</v>
      </c>
      <c r="BP207" s="101"/>
      <c r="BQ207" s="101">
        <f t="shared" si="246"/>
        <v>0</v>
      </c>
      <c r="BR207" s="76">
        <f t="shared" si="247"/>
        <v>2659.4658333333336</v>
      </c>
      <c r="BS207" s="76">
        <f t="shared" si="253"/>
        <v>6180.4314583333344</v>
      </c>
      <c r="BT207" s="76">
        <f t="shared" si="254"/>
        <v>0</v>
      </c>
      <c r="BU207" s="76">
        <f t="shared" si="255"/>
        <v>3989.1987500000005</v>
      </c>
      <c r="BV207" s="76">
        <f t="shared" si="256"/>
        <v>10169.630208333334</v>
      </c>
      <c r="BW207" s="173">
        <f t="shared" si="257"/>
        <v>122035.5625</v>
      </c>
      <c r="BX207" s="3" t="s">
        <v>339</v>
      </c>
    </row>
    <row r="208" spans="1:77" s="7" customFormat="1" ht="14.25" customHeight="1" x14ac:dyDescent="0.3">
      <c r="A208" s="250">
        <v>185</v>
      </c>
      <c r="B208" s="48" t="s">
        <v>137</v>
      </c>
      <c r="C208" s="48" t="s">
        <v>73</v>
      </c>
      <c r="D208" s="43" t="s">
        <v>61</v>
      </c>
      <c r="E208" s="93" t="s">
        <v>74</v>
      </c>
      <c r="F208" s="86">
        <v>75</v>
      </c>
      <c r="G208" s="87">
        <v>43207</v>
      </c>
      <c r="H208" s="87">
        <v>45033</v>
      </c>
      <c r="I208" s="86" t="s">
        <v>73</v>
      </c>
      <c r="J208" s="43">
        <v>1</v>
      </c>
      <c r="K208" s="43" t="s">
        <v>72</v>
      </c>
      <c r="L208" s="89">
        <v>22.05</v>
      </c>
      <c r="M208" s="43">
        <v>5.12</v>
      </c>
      <c r="N208" s="75">
        <v>17697</v>
      </c>
      <c r="O208" s="76">
        <f t="shared" si="248"/>
        <v>90608.639999999999</v>
      </c>
      <c r="P208" s="43"/>
      <c r="Q208" s="43">
        <v>7</v>
      </c>
      <c r="R208" s="43">
        <v>7</v>
      </c>
      <c r="S208" s="43"/>
      <c r="T208" s="43">
        <v>13</v>
      </c>
      <c r="U208" s="43"/>
      <c r="V208" s="70">
        <f t="shared" si="231"/>
        <v>0</v>
      </c>
      <c r="W208" s="70">
        <f t="shared" si="259"/>
        <v>20</v>
      </c>
      <c r="X208" s="70">
        <f t="shared" si="232"/>
        <v>7</v>
      </c>
      <c r="Y208" s="76">
        <f t="shared" si="260"/>
        <v>0</v>
      </c>
      <c r="Z208" s="76">
        <f t="shared" si="249"/>
        <v>35236.693333333336</v>
      </c>
      <c r="AA208" s="76">
        <f t="shared" si="261"/>
        <v>35236.693333333336</v>
      </c>
      <c r="AB208" s="76">
        <f t="shared" si="262"/>
        <v>0</v>
      </c>
      <c r="AC208" s="76">
        <f t="shared" si="263"/>
        <v>65439.573333333334</v>
      </c>
      <c r="AD208" s="76">
        <f t="shared" si="264"/>
        <v>0</v>
      </c>
      <c r="AE208" s="76">
        <f t="shared" si="250"/>
        <v>135912.96000000002</v>
      </c>
      <c r="AF208" s="76">
        <f t="shared" si="251"/>
        <v>33978.240000000005</v>
      </c>
      <c r="AG208" s="76">
        <f t="shared" si="267"/>
        <v>16989.120000000003</v>
      </c>
      <c r="AH208" s="76">
        <f t="shared" si="265"/>
        <v>2556.2333333333336</v>
      </c>
      <c r="AI208" s="76">
        <f t="shared" si="252"/>
        <v>189436.55333333334</v>
      </c>
      <c r="AJ208" s="82"/>
      <c r="AK208" s="82"/>
      <c r="AL208" s="82"/>
      <c r="AM208" s="99"/>
      <c r="AN208" s="78">
        <f t="shared" si="234"/>
        <v>0</v>
      </c>
      <c r="AO208" s="99"/>
      <c r="AP208" s="78">
        <f t="shared" si="235"/>
        <v>0</v>
      </c>
      <c r="AQ208" s="78">
        <f t="shared" si="268"/>
        <v>0</v>
      </c>
      <c r="AR208" s="78">
        <f t="shared" si="258"/>
        <v>0</v>
      </c>
      <c r="AS208" s="99"/>
      <c r="AT208" s="78">
        <f t="shared" si="237"/>
        <v>0</v>
      </c>
      <c r="AU208" s="99"/>
      <c r="AV208" s="78">
        <f t="shared" si="238"/>
        <v>0</v>
      </c>
      <c r="AW208" s="77">
        <f t="shared" si="239"/>
        <v>0</v>
      </c>
      <c r="AX208" s="78">
        <f t="shared" si="240"/>
        <v>0</v>
      </c>
      <c r="AY208" s="77">
        <f t="shared" si="241"/>
        <v>0</v>
      </c>
      <c r="AZ208" s="78">
        <f t="shared" si="242"/>
        <v>0</v>
      </c>
      <c r="BA208" s="100" t="s">
        <v>392</v>
      </c>
      <c r="BB208" s="100"/>
      <c r="BC208" s="100">
        <v>1</v>
      </c>
      <c r="BD208" s="100"/>
      <c r="BE208" s="78">
        <f t="shared" si="243"/>
        <v>10618.199999999999</v>
      </c>
      <c r="BF208" s="43"/>
      <c r="BG208" s="43"/>
      <c r="BH208" s="43"/>
      <c r="BI208" s="76">
        <f t="shared" si="244"/>
        <v>0</v>
      </c>
      <c r="BJ208" s="76">
        <f>V208+W208+X208</f>
        <v>27</v>
      </c>
      <c r="BK208" s="76">
        <f t="shared" si="266"/>
        <v>50967.359999999993</v>
      </c>
      <c r="BL208" s="101"/>
      <c r="BM208" s="101">
        <f t="shared" si="269"/>
        <v>0</v>
      </c>
      <c r="BN208" s="76"/>
      <c r="BO208" s="76"/>
      <c r="BP208" s="101"/>
      <c r="BQ208" s="101">
        <f t="shared" si="246"/>
        <v>0</v>
      </c>
      <c r="BR208" s="76">
        <f t="shared" si="247"/>
        <v>61585.55999999999</v>
      </c>
      <c r="BS208" s="76">
        <f t="shared" si="253"/>
        <v>155458.31333333335</v>
      </c>
      <c r="BT208" s="76">
        <f t="shared" si="254"/>
        <v>61585.55999999999</v>
      </c>
      <c r="BU208" s="76">
        <f t="shared" si="255"/>
        <v>33978.240000000005</v>
      </c>
      <c r="BV208" s="76">
        <f t="shared" si="256"/>
        <v>251022.11333333334</v>
      </c>
      <c r="BW208" s="173">
        <f t="shared" si="257"/>
        <v>3012265.3600000003</v>
      </c>
      <c r="BX208" s="2"/>
    </row>
    <row r="209" spans="1:77" s="7" customFormat="1" ht="14.25" customHeight="1" x14ac:dyDescent="0.3">
      <c r="A209" s="251">
        <v>186</v>
      </c>
      <c r="B209" s="48" t="s">
        <v>137</v>
      </c>
      <c r="C209" s="48" t="s">
        <v>396</v>
      </c>
      <c r="D209" s="43" t="s">
        <v>61</v>
      </c>
      <c r="E209" s="93" t="s">
        <v>74</v>
      </c>
      <c r="F209" s="86">
        <v>75</v>
      </c>
      <c r="G209" s="87">
        <v>43207</v>
      </c>
      <c r="H209" s="87">
        <v>45033</v>
      </c>
      <c r="I209" s="86" t="s">
        <v>73</v>
      </c>
      <c r="J209" s="43">
        <v>1</v>
      </c>
      <c r="K209" s="43" t="s">
        <v>72</v>
      </c>
      <c r="L209" s="89">
        <v>22.05</v>
      </c>
      <c r="M209" s="43">
        <v>5.12</v>
      </c>
      <c r="N209" s="108">
        <v>17697</v>
      </c>
      <c r="O209" s="76">
        <f t="shared" si="248"/>
        <v>90608.639999999999</v>
      </c>
      <c r="P209" s="43"/>
      <c r="Q209" s="43"/>
      <c r="R209" s="43">
        <v>1</v>
      </c>
      <c r="S209" s="43"/>
      <c r="T209" s="43"/>
      <c r="U209" s="43"/>
      <c r="V209" s="70">
        <f t="shared" si="231"/>
        <v>0</v>
      </c>
      <c r="W209" s="70">
        <f t="shared" si="259"/>
        <v>0</v>
      </c>
      <c r="X209" s="70">
        <f t="shared" si="232"/>
        <v>1</v>
      </c>
      <c r="Y209" s="76">
        <f t="shared" si="260"/>
        <v>0</v>
      </c>
      <c r="Z209" s="76">
        <f t="shared" si="249"/>
        <v>0</v>
      </c>
      <c r="AA209" s="76">
        <f t="shared" si="261"/>
        <v>5033.8133333333335</v>
      </c>
      <c r="AB209" s="76">
        <f t="shared" si="262"/>
        <v>0</v>
      </c>
      <c r="AC209" s="76">
        <f t="shared" si="263"/>
        <v>0</v>
      </c>
      <c r="AD209" s="76">
        <f t="shared" si="264"/>
        <v>0</v>
      </c>
      <c r="AE209" s="76">
        <f t="shared" si="250"/>
        <v>5033.8133333333335</v>
      </c>
      <c r="AF209" s="76">
        <f t="shared" si="251"/>
        <v>1258.4533333333334</v>
      </c>
      <c r="AG209" s="101">
        <f t="shared" si="267"/>
        <v>629.22666666666669</v>
      </c>
      <c r="AH209" s="76">
        <f t="shared" si="265"/>
        <v>0</v>
      </c>
      <c r="AI209" s="76">
        <f t="shared" si="252"/>
        <v>6921.4933333333338</v>
      </c>
      <c r="AJ209" s="100"/>
      <c r="AK209" s="100"/>
      <c r="AL209" s="100"/>
      <c r="AM209" s="99"/>
      <c r="AN209" s="78">
        <f t="shared" si="234"/>
        <v>0</v>
      </c>
      <c r="AO209" s="99"/>
      <c r="AP209" s="78">
        <f t="shared" si="235"/>
        <v>0</v>
      </c>
      <c r="AQ209" s="78">
        <f t="shared" si="268"/>
        <v>0</v>
      </c>
      <c r="AR209" s="78">
        <f t="shared" si="258"/>
        <v>0</v>
      </c>
      <c r="AS209" s="99"/>
      <c r="AT209" s="78">
        <f t="shared" si="237"/>
        <v>0</v>
      </c>
      <c r="AU209" s="99"/>
      <c r="AV209" s="78">
        <f t="shared" si="238"/>
        <v>0</v>
      </c>
      <c r="AW209" s="77">
        <f t="shared" si="239"/>
        <v>0</v>
      </c>
      <c r="AX209" s="78">
        <f t="shared" si="240"/>
        <v>0</v>
      </c>
      <c r="AY209" s="77">
        <f t="shared" si="241"/>
        <v>0</v>
      </c>
      <c r="AZ209" s="78">
        <f t="shared" si="242"/>
        <v>0</v>
      </c>
      <c r="BA209" s="100"/>
      <c r="BB209" s="100"/>
      <c r="BC209" s="100"/>
      <c r="BD209" s="100"/>
      <c r="BE209" s="78">
        <f t="shared" si="243"/>
        <v>0</v>
      </c>
      <c r="BF209" s="43"/>
      <c r="BG209" s="43"/>
      <c r="BH209" s="43"/>
      <c r="BI209" s="76">
        <f t="shared" si="244"/>
        <v>0</v>
      </c>
      <c r="BJ209" s="76">
        <f>V209+W209+X209</f>
        <v>1</v>
      </c>
      <c r="BK209" s="76">
        <f t="shared" si="266"/>
        <v>1887.6799999999998</v>
      </c>
      <c r="BL209" s="101"/>
      <c r="BM209" s="101">
        <f t="shared" si="269"/>
        <v>0</v>
      </c>
      <c r="BN209" s="76"/>
      <c r="BO209" s="76"/>
      <c r="BP209" s="101"/>
      <c r="BQ209" s="101">
        <f t="shared" si="246"/>
        <v>0</v>
      </c>
      <c r="BR209" s="76">
        <f t="shared" si="247"/>
        <v>1887.6799999999998</v>
      </c>
      <c r="BS209" s="76">
        <f t="shared" si="253"/>
        <v>5663.04</v>
      </c>
      <c r="BT209" s="76">
        <f t="shared" si="254"/>
        <v>1887.6799999999998</v>
      </c>
      <c r="BU209" s="76">
        <f t="shared" si="255"/>
        <v>1258.4533333333334</v>
      </c>
      <c r="BV209" s="76">
        <f t="shared" si="256"/>
        <v>8809.1733333333341</v>
      </c>
      <c r="BW209" s="173">
        <f t="shared" si="257"/>
        <v>105710.08000000002</v>
      </c>
      <c r="BX209" s="2"/>
    </row>
    <row r="210" spans="1:77" s="135" customFormat="1" ht="14.25" customHeight="1" x14ac:dyDescent="0.3">
      <c r="A210" s="250">
        <v>187</v>
      </c>
      <c r="B210" s="48" t="s">
        <v>137</v>
      </c>
      <c r="C210" s="48" t="s">
        <v>397</v>
      </c>
      <c r="D210" s="43" t="s">
        <v>61</v>
      </c>
      <c r="E210" s="93" t="s">
        <v>74</v>
      </c>
      <c r="F210" s="86">
        <v>75</v>
      </c>
      <c r="G210" s="87">
        <v>43207</v>
      </c>
      <c r="H210" s="87">
        <v>45033</v>
      </c>
      <c r="I210" s="86" t="s">
        <v>73</v>
      </c>
      <c r="J210" s="43">
        <v>1</v>
      </c>
      <c r="K210" s="43" t="s">
        <v>72</v>
      </c>
      <c r="L210" s="89">
        <v>22.05</v>
      </c>
      <c r="M210" s="43">
        <v>5.12</v>
      </c>
      <c r="N210" s="108">
        <v>17697</v>
      </c>
      <c r="O210" s="76">
        <f t="shared" si="248"/>
        <v>90608.639999999999</v>
      </c>
      <c r="P210" s="43"/>
      <c r="Q210" s="43"/>
      <c r="R210" s="43">
        <v>1</v>
      </c>
      <c r="S210" s="43"/>
      <c r="T210" s="43"/>
      <c r="U210" s="43"/>
      <c r="V210" s="70">
        <f t="shared" si="231"/>
        <v>0</v>
      </c>
      <c r="W210" s="70">
        <f t="shared" si="259"/>
        <v>0</v>
      </c>
      <c r="X210" s="70">
        <f t="shared" si="232"/>
        <v>1</v>
      </c>
      <c r="Y210" s="76">
        <f t="shared" si="260"/>
        <v>0</v>
      </c>
      <c r="Z210" s="76">
        <f t="shared" si="249"/>
        <v>0</v>
      </c>
      <c r="AA210" s="76">
        <f t="shared" si="261"/>
        <v>5033.8133333333335</v>
      </c>
      <c r="AB210" s="76">
        <f t="shared" si="262"/>
        <v>0</v>
      </c>
      <c r="AC210" s="76">
        <f t="shared" si="263"/>
        <v>0</v>
      </c>
      <c r="AD210" s="76">
        <f t="shared" si="264"/>
        <v>0</v>
      </c>
      <c r="AE210" s="76">
        <f t="shared" si="250"/>
        <v>5033.8133333333335</v>
      </c>
      <c r="AF210" s="76">
        <f t="shared" si="251"/>
        <v>1258.4533333333334</v>
      </c>
      <c r="AG210" s="101">
        <f t="shared" si="267"/>
        <v>629.22666666666669</v>
      </c>
      <c r="AH210" s="76">
        <f t="shared" si="265"/>
        <v>0</v>
      </c>
      <c r="AI210" s="76">
        <f t="shared" si="252"/>
        <v>6921.4933333333338</v>
      </c>
      <c r="AJ210" s="100"/>
      <c r="AK210" s="100"/>
      <c r="AL210" s="100"/>
      <c r="AM210" s="99"/>
      <c r="AN210" s="78">
        <f t="shared" si="234"/>
        <v>0</v>
      </c>
      <c r="AO210" s="99"/>
      <c r="AP210" s="78">
        <f t="shared" si="235"/>
        <v>0</v>
      </c>
      <c r="AQ210" s="78">
        <f t="shared" si="268"/>
        <v>0</v>
      </c>
      <c r="AR210" s="78">
        <f t="shared" si="258"/>
        <v>0</v>
      </c>
      <c r="AS210" s="99"/>
      <c r="AT210" s="78">
        <f t="shared" si="237"/>
        <v>0</v>
      </c>
      <c r="AU210" s="99"/>
      <c r="AV210" s="78">
        <f t="shared" si="238"/>
        <v>0</v>
      </c>
      <c r="AW210" s="77">
        <f t="shared" si="239"/>
        <v>0</v>
      </c>
      <c r="AX210" s="78">
        <f t="shared" si="240"/>
        <v>0</v>
      </c>
      <c r="AY210" s="77">
        <f t="shared" si="241"/>
        <v>0</v>
      </c>
      <c r="AZ210" s="78">
        <f t="shared" si="242"/>
        <v>0</v>
      </c>
      <c r="BA210" s="100"/>
      <c r="BB210" s="100"/>
      <c r="BC210" s="100"/>
      <c r="BD210" s="100"/>
      <c r="BE210" s="78">
        <f t="shared" si="243"/>
        <v>0</v>
      </c>
      <c r="BF210" s="43"/>
      <c r="BG210" s="43"/>
      <c r="BH210" s="43"/>
      <c r="BI210" s="76">
        <f t="shared" si="244"/>
        <v>0</v>
      </c>
      <c r="BJ210" s="76">
        <f>V210+W210+X210</f>
        <v>1</v>
      </c>
      <c r="BK210" s="76">
        <f t="shared" si="266"/>
        <v>1887.6799999999998</v>
      </c>
      <c r="BL210" s="101"/>
      <c r="BM210" s="101">
        <f t="shared" si="269"/>
        <v>0</v>
      </c>
      <c r="BN210" s="76"/>
      <c r="BO210" s="76"/>
      <c r="BP210" s="101"/>
      <c r="BQ210" s="101">
        <f t="shared" si="246"/>
        <v>0</v>
      </c>
      <c r="BR210" s="76">
        <f t="shared" si="247"/>
        <v>1887.6799999999998</v>
      </c>
      <c r="BS210" s="76">
        <f t="shared" si="253"/>
        <v>5663.04</v>
      </c>
      <c r="BT210" s="76">
        <f t="shared" si="254"/>
        <v>1887.6799999999998</v>
      </c>
      <c r="BU210" s="76">
        <f t="shared" si="255"/>
        <v>1258.4533333333334</v>
      </c>
      <c r="BV210" s="76">
        <f t="shared" si="256"/>
        <v>8809.1733333333341</v>
      </c>
      <c r="BW210" s="173">
        <f t="shared" si="257"/>
        <v>105710.08000000002</v>
      </c>
      <c r="BX210" s="2"/>
    </row>
    <row r="211" spans="1:77" s="11" customFormat="1" ht="14.25" customHeight="1" x14ac:dyDescent="0.3">
      <c r="A211" s="251">
        <v>188</v>
      </c>
      <c r="B211" s="48" t="s">
        <v>137</v>
      </c>
      <c r="C211" s="48" t="s">
        <v>464</v>
      </c>
      <c r="D211" s="43" t="s">
        <v>61</v>
      </c>
      <c r="E211" s="93" t="s">
        <v>74</v>
      </c>
      <c r="F211" s="86">
        <v>75</v>
      </c>
      <c r="G211" s="87">
        <v>43207</v>
      </c>
      <c r="H211" s="87">
        <v>45033</v>
      </c>
      <c r="I211" s="86" t="s">
        <v>73</v>
      </c>
      <c r="J211" s="43">
        <v>1</v>
      </c>
      <c r="K211" s="43" t="s">
        <v>72</v>
      </c>
      <c r="L211" s="89">
        <v>22.05</v>
      </c>
      <c r="M211" s="43">
        <v>5.12</v>
      </c>
      <c r="N211" s="108">
        <v>17697</v>
      </c>
      <c r="O211" s="76">
        <f t="shared" si="248"/>
        <v>90608.639999999999</v>
      </c>
      <c r="P211" s="43"/>
      <c r="Q211" s="43">
        <v>0.5</v>
      </c>
      <c r="R211" s="43"/>
      <c r="S211" s="43"/>
      <c r="T211" s="43"/>
      <c r="U211" s="43"/>
      <c r="V211" s="70">
        <f t="shared" si="231"/>
        <v>0</v>
      </c>
      <c r="W211" s="70">
        <f t="shared" si="259"/>
        <v>0.5</v>
      </c>
      <c r="X211" s="70">
        <f t="shared" si="232"/>
        <v>0</v>
      </c>
      <c r="Y211" s="76">
        <f t="shared" si="260"/>
        <v>0</v>
      </c>
      <c r="Z211" s="76">
        <f t="shared" si="249"/>
        <v>2516.9066666666668</v>
      </c>
      <c r="AA211" s="76">
        <f t="shared" si="261"/>
        <v>0</v>
      </c>
      <c r="AB211" s="76">
        <f t="shared" si="262"/>
        <v>0</v>
      </c>
      <c r="AC211" s="76">
        <f t="shared" si="263"/>
        <v>0</v>
      </c>
      <c r="AD211" s="76">
        <f t="shared" si="264"/>
        <v>0</v>
      </c>
      <c r="AE211" s="76">
        <f t="shared" si="250"/>
        <v>2516.9066666666668</v>
      </c>
      <c r="AF211" s="76">
        <f t="shared" si="251"/>
        <v>629.22666666666669</v>
      </c>
      <c r="AG211" s="76">
        <f t="shared" si="267"/>
        <v>314.61333333333334</v>
      </c>
      <c r="AH211" s="76">
        <f t="shared" si="265"/>
        <v>0</v>
      </c>
      <c r="AI211" s="76">
        <f t="shared" si="252"/>
        <v>3460.7466666666669</v>
      </c>
      <c r="AJ211" s="100"/>
      <c r="AK211" s="100"/>
      <c r="AL211" s="100"/>
      <c r="AM211" s="100"/>
      <c r="AN211" s="78">
        <f t="shared" si="234"/>
        <v>0</v>
      </c>
      <c r="AO211" s="99"/>
      <c r="AP211" s="78">
        <f t="shared" si="235"/>
        <v>0</v>
      </c>
      <c r="AQ211" s="78">
        <f t="shared" si="268"/>
        <v>0</v>
      </c>
      <c r="AR211" s="78">
        <f t="shared" si="258"/>
        <v>0</v>
      </c>
      <c r="AS211" s="99"/>
      <c r="AT211" s="78">
        <f t="shared" si="237"/>
        <v>0</v>
      </c>
      <c r="AU211" s="99"/>
      <c r="AV211" s="78">
        <f t="shared" si="238"/>
        <v>0</v>
      </c>
      <c r="AW211" s="77">
        <f t="shared" si="239"/>
        <v>0</v>
      </c>
      <c r="AX211" s="78">
        <f t="shared" si="240"/>
        <v>0</v>
      </c>
      <c r="AY211" s="77">
        <f t="shared" si="241"/>
        <v>0</v>
      </c>
      <c r="AZ211" s="78">
        <f t="shared" si="242"/>
        <v>0</v>
      </c>
      <c r="BA211" s="100"/>
      <c r="BB211" s="100"/>
      <c r="BC211" s="100"/>
      <c r="BD211" s="100"/>
      <c r="BE211" s="78">
        <f t="shared" si="243"/>
        <v>0</v>
      </c>
      <c r="BF211" s="43"/>
      <c r="BG211" s="43"/>
      <c r="BH211" s="43"/>
      <c r="BI211" s="76">
        <f t="shared" si="244"/>
        <v>0</v>
      </c>
      <c r="BJ211" s="101">
        <f>V211+W211+X211</f>
        <v>0.5</v>
      </c>
      <c r="BK211" s="101">
        <f t="shared" si="266"/>
        <v>943.83999999999992</v>
      </c>
      <c r="BL211" s="101"/>
      <c r="BM211" s="101">
        <f t="shared" si="269"/>
        <v>0</v>
      </c>
      <c r="BN211" s="76"/>
      <c r="BO211" s="76"/>
      <c r="BP211" s="76">
        <v>2</v>
      </c>
      <c r="BQ211" s="101">
        <f t="shared" si="246"/>
        <v>786.55555555555554</v>
      </c>
      <c r="BR211" s="76">
        <f t="shared" si="247"/>
        <v>1730.3955555555553</v>
      </c>
      <c r="BS211" s="76">
        <f t="shared" si="253"/>
        <v>3618.0755555555556</v>
      </c>
      <c r="BT211" s="76">
        <f t="shared" si="254"/>
        <v>943.83999999999992</v>
      </c>
      <c r="BU211" s="76">
        <f t="shared" si="255"/>
        <v>629.22666666666669</v>
      </c>
      <c r="BV211" s="76">
        <f t="shared" si="256"/>
        <v>5191.1422222222227</v>
      </c>
      <c r="BW211" s="173">
        <f t="shared" si="257"/>
        <v>62293.706666666672</v>
      </c>
      <c r="BX211" s="136"/>
    </row>
    <row r="212" spans="1:77" s="11" customFormat="1" ht="14.25" customHeight="1" x14ac:dyDescent="0.3">
      <c r="A212" s="250">
        <v>189</v>
      </c>
      <c r="B212" s="48" t="s">
        <v>137</v>
      </c>
      <c r="C212" s="48" t="s">
        <v>441</v>
      </c>
      <c r="D212" s="43" t="s">
        <v>61</v>
      </c>
      <c r="E212" s="93" t="s">
        <v>74</v>
      </c>
      <c r="F212" s="86">
        <v>75</v>
      </c>
      <c r="G212" s="87">
        <v>43207</v>
      </c>
      <c r="H212" s="87">
        <v>45033</v>
      </c>
      <c r="I212" s="86" t="s">
        <v>73</v>
      </c>
      <c r="J212" s="43">
        <v>1</v>
      </c>
      <c r="K212" s="43" t="s">
        <v>72</v>
      </c>
      <c r="L212" s="89">
        <v>22.05</v>
      </c>
      <c r="M212" s="43">
        <v>5.12</v>
      </c>
      <c r="N212" s="108">
        <v>17697</v>
      </c>
      <c r="O212" s="76">
        <f t="shared" si="248"/>
        <v>90608.639999999999</v>
      </c>
      <c r="P212" s="43"/>
      <c r="Q212" s="43"/>
      <c r="R212" s="43"/>
      <c r="S212" s="43"/>
      <c r="T212" s="43">
        <v>1</v>
      </c>
      <c r="U212" s="43"/>
      <c r="V212" s="70">
        <f t="shared" si="231"/>
        <v>0</v>
      </c>
      <c r="W212" s="70">
        <f t="shared" si="259"/>
        <v>1</v>
      </c>
      <c r="X212" s="70">
        <f t="shared" si="232"/>
        <v>0</v>
      </c>
      <c r="Y212" s="76">
        <f t="shared" si="260"/>
        <v>0</v>
      </c>
      <c r="Z212" s="76">
        <f t="shared" si="249"/>
        <v>0</v>
      </c>
      <c r="AA212" s="76">
        <f t="shared" si="261"/>
        <v>0</v>
      </c>
      <c r="AB212" s="76">
        <f t="shared" si="262"/>
        <v>0</v>
      </c>
      <c r="AC212" s="76">
        <f t="shared" si="263"/>
        <v>5033.8133333333335</v>
      </c>
      <c r="AD212" s="76">
        <f t="shared" si="264"/>
        <v>0</v>
      </c>
      <c r="AE212" s="76">
        <f t="shared" si="250"/>
        <v>5033.8133333333335</v>
      </c>
      <c r="AF212" s="76">
        <f t="shared" si="251"/>
        <v>1258.4533333333334</v>
      </c>
      <c r="AG212" s="76">
        <f t="shared" si="267"/>
        <v>629.22666666666669</v>
      </c>
      <c r="AH212" s="76">
        <f t="shared" si="265"/>
        <v>196.63333333333333</v>
      </c>
      <c r="AI212" s="76">
        <f t="shared" si="252"/>
        <v>7118.126666666667</v>
      </c>
      <c r="AJ212" s="100"/>
      <c r="AK212" s="100"/>
      <c r="AL212" s="100"/>
      <c r="AM212" s="99"/>
      <c r="AN212" s="78">
        <f t="shared" si="234"/>
        <v>0</v>
      </c>
      <c r="AO212" s="99"/>
      <c r="AP212" s="78">
        <f t="shared" si="235"/>
        <v>0</v>
      </c>
      <c r="AQ212" s="78">
        <f t="shared" si="268"/>
        <v>0</v>
      </c>
      <c r="AR212" s="78">
        <f t="shared" si="258"/>
        <v>0</v>
      </c>
      <c r="AS212" s="99"/>
      <c r="AT212" s="78">
        <f t="shared" si="237"/>
        <v>0</v>
      </c>
      <c r="AU212" s="99"/>
      <c r="AV212" s="78">
        <f t="shared" si="238"/>
        <v>0</v>
      </c>
      <c r="AW212" s="77">
        <f t="shared" si="239"/>
        <v>0</v>
      </c>
      <c r="AX212" s="78">
        <f t="shared" si="240"/>
        <v>0</v>
      </c>
      <c r="AY212" s="77">
        <f t="shared" si="241"/>
        <v>0</v>
      </c>
      <c r="AZ212" s="78">
        <f t="shared" si="242"/>
        <v>0</v>
      </c>
      <c r="BA212" s="100"/>
      <c r="BB212" s="100"/>
      <c r="BC212" s="100"/>
      <c r="BD212" s="100"/>
      <c r="BE212" s="78">
        <f t="shared" si="243"/>
        <v>0</v>
      </c>
      <c r="BF212" s="43"/>
      <c r="BG212" s="43"/>
      <c r="BH212" s="43"/>
      <c r="BI212" s="76">
        <f t="shared" si="244"/>
        <v>0</v>
      </c>
      <c r="BJ212" s="101"/>
      <c r="BK212" s="101">
        <f>(O212/18*BJ212)*30%</f>
        <v>0</v>
      </c>
      <c r="BL212" s="101"/>
      <c r="BM212" s="101">
        <f t="shared" si="269"/>
        <v>0</v>
      </c>
      <c r="BN212" s="76"/>
      <c r="BO212" s="76"/>
      <c r="BP212" s="101"/>
      <c r="BQ212" s="101">
        <f t="shared" si="246"/>
        <v>0</v>
      </c>
      <c r="BR212" s="76">
        <f t="shared" si="247"/>
        <v>0</v>
      </c>
      <c r="BS212" s="76">
        <f t="shared" si="253"/>
        <v>5859.6733333333332</v>
      </c>
      <c r="BT212" s="76">
        <f t="shared" si="254"/>
        <v>0</v>
      </c>
      <c r="BU212" s="76">
        <f t="shared" si="255"/>
        <v>1258.4533333333334</v>
      </c>
      <c r="BV212" s="76">
        <f t="shared" si="256"/>
        <v>7118.126666666667</v>
      </c>
      <c r="BW212" s="173">
        <f t="shared" si="257"/>
        <v>85417.52</v>
      </c>
      <c r="BX212" s="2"/>
    </row>
    <row r="213" spans="1:77" s="11" customFormat="1" ht="14.25" customHeight="1" x14ac:dyDescent="0.3">
      <c r="A213" s="251">
        <v>190</v>
      </c>
      <c r="B213" s="48" t="s">
        <v>137</v>
      </c>
      <c r="C213" s="48" t="s">
        <v>328</v>
      </c>
      <c r="D213" s="43" t="s">
        <v>61</v>
      </c>
      <c r="E213" s="93" t="s">
        <v>74</v>
      </c>
      <c r="F213" s="86">
        <v>75</v>
      </c>
      <c r="G213" s="87">
        <v>43207</v>
      </c>
      <c r="H213" s="87">
        <v>45033</v>
      </c>
      <c r="I213" s="86" t="s">
        <v>73</v>
      </c>
      <c r="J213" s="43">
        <v>1</v>
      </c>
      <c r="K213" s="43" t="s">
        <v>72</v>
      </c>
      <c r="L213" s="89">
        <v>22.05</v>
      </c>
      <c r="M213" s="43">
        <v>5.12</v>
      </c>
      <c r="N213" s="75">
        <v>17697</v>
      </c>
      <c r="O213" s="76">
        <f t="shared" si="248"/>
        <v>90608.639999999999</v>
      </c>
      <c r="P213" s="43">
        <v>0</v>
      </c>
      <c r="Q213" s="43"/>
      <c r="R213" s="43"/>
      <c r="S213" s="43">
        <v>0</v>
      </c>
      <c r="T213" s="43">
        <v>1</v>
      </c>
      <c r="U213" s="43"/>
      <c r="V213" s="70">
        <f t="shared" si="231"/>
        <v>0</v>
      </c>
      <c r="W213" s="70">
        <f t="shared" si="259"/>
        <v>1</v>
      </c>
      <c r="X213" s="70">
        <f t="shared" si="232"/>
        <v>0</v>
      </c>
      <c r="Y213" s="76">
        <f t="shared" si="260"/>
        <v>0</v>
      </c>
      <c r="Z213" s="76">
        <f t="shared" si="249"/>
        <v>0</v>
      </c>
      <c r="AA213" s="76">
        <f t="shared" si="261"/>
        <v>0</v>
      </c>
      <c r="AB213" s="76">
        <f t="shared" si="262"/>
        <v>0</v>
      </c>
      <c r="AC213" s="76">
        <f t="shared" si="263"/>
        <v>5033.8133333333335</v>
      </c>
      <c r="AD213" s="76">
        <f t="shared" si="264"/>
        <v>0</v>
      </c>
      <c r="AE213" s="76">
        <f t="shared" si="250"/>
        <v>5033.8133333333335</v>
      </c>
      <c r="AF213" s="76">
        <f t="shared" si="251"/>
        <v>1258.4533333333334</v>
      </c>
      <c r="AG213" s="76">
        <f t="shared" si="267"/>
        <v>629.22666666666669</v>
      </c>
      <c r="AH213" s="76">
        <f t="shared" si="265"/>
        <v>196.63333333333333</v>
      </c>
      <c r="AI213" s="76">
        <f t="shared" si="252"/>
        <v>7118.126666666667</v>
      </c>
      <c r="AJ213" s="100"/>
      <c r="AK213" s="100"/>
      <c r="AL213" s="100"/>
      <c r="AM213" s="99"/>
      <c r="AN213" s="78">
        <f t="shared" si="234"/>
        <v>0</v>
      </c>
      <c r="AO213" s="99"/>
      <c r="AP213" s="78">
        <f t="shared" si="235"/>
        <v>0</v>
      </c>
      <c r="AQ213" s="78">
        <f t="shared" si="268"/>
        <v>0</v>
      </c>
      <c r="AR213" s="78">
        <f t="shared" si="258"/>
        <v>0</v>
      </c>
      <c r="AS213" s="99"/>
      <c r="AT213" s="78">
        <f t="shared" si="237"/>
        <v>0</v>
      </c>
      <c r="AU213" s="99"/>
      <c r="AV213" s="78">
        <f t="shared" si="238"/>
        <v>0</v>
      </c>
      <c r="AW213" s="77">
        <f t="shared" si="239"/>
        <v>0</v>
      </c>
      <c r="AX213" s="78">
        <f t="shared" si="240"/>
        <v>0</v>
      </c>
      <c r="AY213" s="77">
        <f t="shared" si="241"/>
        <v>0</v>
      </c>
      <c r="AZ213" s="78">
        <f t="shared" si="242"/>
        <v>0</v>
      </c>
      <c r="BA213" s="100"/>
      <c r="BB213" s="100"/>
      <c r="BC213" s="100"/>
      <c r="BD213" s="100"/>
      <c r="BE213" s="78">
        <f t="shared" si="243"/>
        <v>0</v>
      </c>
      <c r="BF213" s="43"/>
      <c r="BG213" s="43"/>
      <c r="BH213" s="43"/>
      <c r="BI213" s="76">
        <f t="shared" si="244"/>
        <v>0</v>
      </c>
      <c r="BJ213" s="101"/>
      <c r="BK213" s="101">
        <f>(O213/18*BJ213)*30%</f>
        <v>0</v>
      </c>
      <c r="BL213" s="101"/>
      <c r="BM213" s="101">
        <f t="shared" si="269"/>
        <v>0</v>
      </c>
      <c r="BN213" s="76"/>
      <c r="BO213" s="76"/>
      <c r="BP213" s="101"/>
      <c r="BQ213" s="101">
        <f t="shared" si="246"/>
        <v>0</v>
      </c>
      <c r="BR213" s="76">
        <f t="shared" si="247"/>
        <v>0</v>
      </c>
      <c r="BS213" s="76">
        <f t="shared" si="253"/>
        <v>5859.6733333333332</v>
      </c>
      <c r="BT213" s="76">
        <f t="shared" si="254"/>
        <v>0</v>
      </c>
      <c r="BU213" s="76">
        <f t="shared" si="255"/>
        <v>1258.4533333333334</v>
      </c>
      <c r="BV213" s="76">
        <f t="shared" si="256"/>
        <v>7118.126666666667</v>
      </c>
      <c r="BW213" s="173">
        <f t="shared" si="257"/>
        <v>85417.52</v>
      </c>
      <c r="BX213" s="2"/>
    </row>
    <row r="214" spans="1:77" s="2" customFormat="1" ht="14.25" customHeight="1" x14ac:dyDescent="0.3">
      <c r="A214" s="250">
        <v>191</v>
      </c>
      <c r="B214" s="48" t="s">
        <v>382</v>
      </c>
      <c r="C214" s="48" t="s">
        <v>245</v>
      </c>
      <c r="D214" s="43" t="s">
        <v>61</v>
      </c>
      <c r="E214" s="108" t="s">
        <v>383</v>
      </c>
      <c r="F214" s="48"/>
      <c r="G214" s="111"/>
      <c r="H214" s="111"/>
      <c r="I214" s="48"/>
      <c r="J214" s="43" t="s">
        <v>65</v>
      </c>
      <c r="K214" s="43" t="s">
        <v>62</v>
      </c>
      <c r="L214" s="89">
        <v>11.02</v>
      </c>
      <c r="M214" s="43">
        <v>4.38</v>
      </c>
      <c r="N214" s="75">
        <v>17697</v>
      </c>
      <c r="O214" s="76">
        <f t="shared" si="248"/>
        <v>77512.86</v>
      </c>
      <c r="P214" s="43"/>
      <c r="Q214" s="43"/>
      <c r="R214" s="43"/>
      <c r="S214" s="43"/>
      <c r="T214" s="43">
        <v>4</v>
      </c>
      <c r="U214" s="43"/>
      <c r="V214" s="70">
        <f t="shared" si="231"/>
        <v>0</v>
      </c>
      <c r="W214" s="70">
        <f t="shared" si="259"/>
        <v>4</v>
      </c>
      <c r="X214" s="70">
        <f t="shared" si="232"/>
        <v>0</v>
      </c>
      <c r="Y214" s="76">
        <f t="shared" si="260"/>
        <v>0</v>
      </c>
      <c r="Z214" s="76">
        <f t="shared" si="249"/>
        <v>0</v>
      </c>
      <c r="AA214" s="76">
        <f t="shared" si="261"/>
        <v>0</v>
      </c>
      <c r="AB214" s="76">
        <f t="shared" si="262"/>
        <v>0</v>
      </c>
      <c r="AC214" s="76">
        <f t="shared" si="263"/>
        <v>17225.080000000002</v>
      </c>
      <c r="AD214" s="76">
        <f t="shared" si="264"/>
        <v>0</v>
      </c>
      <c r="AE214" s="76">
        <f t="shared" si="250"/>
        <v>17225.080000000002</v>
      </c>
      <c r="AF214" s="76">
        <f t="shared" si="251"/>
        <v>4306.2700000000004</v>
      </c>
      <c r="AG214" s="76">
        <f t="shared" si="267"/>
        <v>2153.1350000000002</v>
      </c>
      <c r="AH214" s="76">
        <f t="shared" si="265"/>
        <v>786.5333333333333</v>
      </c>
      <c r="AI214" s="76">
        <f t="shared" si="252"/>
        <v>24471.018333333333</v>
      </c>
      <c r="AJ214" s="82"/>
      <c r="AK214" s="82"/>
      <c r="AL214" s="82"/>
      <c r="AM214" s="99"/>
      <c r="AN214" s="78">
        <f t="shared" si="234"/>
        <v>0</v>
      </c>
      <c r="AO214" s="99"/>
      <c r="AP214" s="78">
        <f t="shared" si="235"/>
        <v>0</v>
      </c>
      <c r="AQ214" s="78"/>
      <c r="AR214" s="78">
        <f t="shared" si="258"/>
        <v>0</v>
      </c>
      <c r="AS214" s="99"/>
      <c r="AT214" s="78">
        <f t="shared" si="237"/>
        <v>0</v>
      </c>
      <c r="AU214" s="99"/>
      <c r="AV214" s="78">
        <f t="shared" si="238"/>
        <v>0</v>
      </c>
      <c r="AW214" s="77">
        <f t="shared" si="239"/>
        <v>0</v>
      </c>
      <c r="AX214" s="78">
        <f t="shared" si="240"/>
        <v>0</v>
      </c>
      <c r="AY214" s="77">
        <f t="shared" si="241"/>
        <v>0</v>
      </c>
      <c r="AZ214" s="78">
        <f t="shared" si="242"/>
        <v>0</v>
      </c>
      <c r="BA214" s="100"/>
      <c r="BB214" s="177"/>
      <c r="BC214" s="177"/>
      <c r="BD214" s="177"/>
      <c r="BE214" s="78">
        <f t="shared" si="243"/>
        <v>0</v>
      </c>
      <c r="BF214" s="43"/>
      <c r="BG214" s="43"/>
      <c r="BH214" s="43"/>
      <c r="BI214" s="76">
        <f t="shared" si="244"/>
        <v>0</v>
      </c>
      <c r="BJ214" s="76">
        <f t="shared" ref="BJ214:BJ220" si="270">V214+W214+X214</f>
        <v>4</v>
      </c>
      <c r="BK214" s="76">
        <f t="shared" ref="BK214:BK220" si="271">(O214/18*BJ214)*1.25*30%</f>
        <v>6459.4050000000007</v>
      </c>
      <c r="BL214" s="101"/>
      <c r="BM214" s="101"/>
      <c r="BN214" s="76"/>
      <c r="BO214" s="76"/>
      <c r="BP214" s="101"/>
      <c r="BQ214" s="101">
        <f t="shared" si="246"/>
        <v>0</v>
      </c>
      <c r="BR214" s="76">
        <f t="shared" si="247"/>
        <v>6459.4050000000007</v>
      </c>
      <c r="BS214" s="76">
        <f t="shared" si="253"/>
        <v>20164.748333333337</v>
      </c>
      <c r="BT214" s="76">
        <f t="shared" si="254"/>
        <v>6459.4050000000007</v>
      </c>
      <c r="BU214" s="76">
        <f t="shared" si="255"/>
        <v>4306.2700000000004</v>
      </c>
      <c r="BV214" s="76">
        <f t="shared" si="256"/>
        <v>30930.423333333332</v>
      </c>
      <c r="BW214" s="173">
        <f t="shared" si="257"/>
        <v>371165.07999999996</v>
      </c>
      <c r="BY214" s="131"/>
    </row>
    <row r="215" spans="1:77" s="3" customFormat="1" ht="14.25" customHeight="1" x14ac:dyDescent="0.3">
      <c r="A215" s="251">
        <v>192</v>
      </c>
      <c r="B215" s="48" t="s">
        <v>382</v>
      </c>
      <c r="C215" s="48" t="s">
        <v>184</v>
      </c>
      <c r="D215" s="43" t="s">
        <v>61</v>
      </c>
      <c r="E215" s="108" t="s">
        <v>383</v>
      </c>
      <c r="F215" s="48"/>
      <c r="G215" s="111"/>
      <c r="H215" s="111"/>
      <c r="I215" s="48"/>
      <c r="J215" s="43" t="s">
        <v>65</v>
      </c>
      <c r="K215" s="43" t="s">
        <v>62</v>
      </c>
      <c r="L215" s="89">
        <v>11.02</v>
      </c>
      <c r="M215" s="43">
        <v>4.38</v>
      </c>
      <c r="N215" s="75">
        <v>17697</v>
      </c>
      <c r="O215" s="76">
        <f t="shared" si="248"/>
        <v>77512.86</v>
      </c>
      <c r="P215" s="43"/>
      <c r="Q215" s="43"/>
      <c r="R215" s="43"/>
      <c r="S215" s="43"/>
      <c r="T215" s="43">
        <v>6</v>
      </c>
      <c r="U215" s="43"/>
      <c r="V215" s="70">
        <f t="shared" si="231"/>
        <v>0</v>
      </c>
      <c r="W215" s="70">
        <f t="shared" si="259"/>
        <v>6</v>
      </c>
      <c r="X215" s="70">
        <f t="shared" si="232"/>
        <v>0</v>
      </c>
      <c r="Y215" s="76">
        <f t="shared" si="260"/>
        <v>0</v>
      </c>
      <c r="Z215" s="76">
        <f t="shared" si="249"/>
        <v>0</v>
      </c>
      <c r="AA215" s="76">
        <f t="shared" si="261"/>
        <v>0</v>
      </c>
      <c r="AB215" s="76">
        <f t="shared" si="262"/>
        <v>0</v>
      </c>
      <c r="AC215" s="76">
        <f t="shared" si="263"/>
        <v>25837.620000000003</v>
      </c>
      <c r="AD215" s="76">
        <f t="shared" si="264"/>
        <v>0</v>
      </c>
      <c r="AE215" s="76">
        <f t="shared" si="250"/>
        <v>25837.620000000003</v>
      </c>
      <c r="AF215" s="76">
        <f t="shared" si="251"/>
        <v>6459.4050000000007</v>
      </c>
      <c r="AG215" s="76">
        <f t="shared" si="267"/>
        <v>3229.7025000000003</v>
      </c>
      <c r="AH215" s="76">
        <f t="shared" si="265"/>
        <v>1179.8</v>
      </c>
      <c r="AI215" s="76">
        <f t="shared" si="252"/>
        <v>36706.527500000004</v>
      </c>
      <c r="AJ215" s="82"/>
      <c r="AK215" s="82"/>
      <c r="AL215" s="82"/>
      <c r="AM215" s="99"/>
      <c r="AN215" s="78">
        <f t="shared" si="234"/>
        <v>0</v>
      </c>
      <c r="AO215" s="99"/>
      <c r="AP215" s="78">
        <f t="shared" si="235"/>
        <v>0</v>
      </c>
      <c r="AQ215" s="78"/>
      <c r="AR215" s="78">
        <f t="shared" si="258"/>
        <v>0</v>
      </c>
      <c r="AS215" s="99"/>
      <c r="AT215" s="78">
        <f t="shared" si="237"/>
        <v>0</v>
      </c>
      <c r="AU215" s="99"/>
      <c r="AV215" s="78">
        <f t="shared" si="238"/>
        <v>0</v>
      </c>
      <c r="AW215" s="77">
        <f t="shared" si="239"/>
        <v>0</v>
      </c>
      <c r="AX215" s="78">
        <f t="shared" si="240"/>
        <v>0</v>
      </c>
      <c r="AY215" s="77">
        <f t="shared" si="241"/>
        <v>0</v>
      </c>
      <c r="AZ215" s="78">
        <f t="shared" si="242"/>
        <v>0</v>
      </c>
      <c r="BA215" s="100"/>
      <c r="BB215" s="177"/>
      <c r="BC215" s="177"/>
      <c r="BD215" s="177"/>
      <c r="BE215" s="78">
        <f t="shared" si="243"/>
        <v>0</v>
      </c>
      <c r="BF215" s="43"/>
      <c r="BG215" s="43"/>
      <c r="BH215" s="43"/>
      <c r="BI215" s="76">
        <f t="shared" si="244"/>
        <v>0</v>
      </c>
      <c r="BJ215" s="76">
        <f t="shared" si="270"/>
        <v>6</v>
      </c>
      <c r="BK215" s="76">
        <f t="shared" si="271"/>
        <v>9689.1075000000001</v>
      </c>
      <c r="BL215" s="101"/>
      <c r="BM215" s="101"/>
      <c r="BN215" s="76"/>
      <c r="BO215" s="76"/>
      <c r="BP215" s="101"/>
      <c r="BQ215" s="101">
        <f t="shared" si="246"/>
        <v>0</v>
      </c>
      <c r="BR215" s="76">
        <f t="shared" si="247"/>
        <v>9689.1075000000001</v>
      </c>
      <c r="BS215" s="76">
        <f t="shared" si="253"/>
        <v>30247.122500000001</v>
      </c>
      <c r="BT215" s="76">
        <f t="shared" si="254"/>
        <v>9689.1075000000001</v>
      </c>
      <c r="BU215" s="76">
        <f t="shared" si="255"/>
        <v>6459.4050000000007</v>
      </c>
      <c r="BV215" s="76">
        <f t="shared" si="256"/>
        <v>46395.635000000002</v>
      </c>
      <c r="BW215" s="173">
        <f t="shared" si="257"/>
        <v>556747.62</v>
      </c>
      <c r="BX215" s="2"/>
    </row>
    <row r="216" spans="1:77" s="3" customFormat="1" ht="14.25" customHeight="1" x14ac:dyDescent="0.3">
      <c r="A216" s="250">
        <v>193</v>
      </c>
      <c r="B216" s="48" t="s">
        <v>382</v>
      </c>
      <c r="C216" s="48" t="s">
        <v>73</v>
      </c>
      <c r="D216" s="43" t="s">
        <v>61</v>
      </c>
      <c r="E216" s="108" t="s">
        <v>383</v>
      </c>
      <c r="F216" s="48"/>
      <c r="G216" s="111"/>
      <c r="H216" s="111"/>
      <c r="I216" s="48"/>
      <c r="J216" s="43" t="s">
        <v>65</v>
      </c>
      <c r="K216" s="43" t="s">
        <v>62</v>
      </c>
      <c r="L216" s="89">
        <v>11.02</v>
      </c>
      <c r="M216" s="43">
        <v>4.38</v>
      </c>
      <c r="N216" s="75">
        <v>17697</v>
      </c>
      <c r="O216" s="76">
        <f t="shared" si="248"/>
        <v>77512.86</v>
      </c>
      <c r="P216" s="43"/>
      <c r="Q216" s="43"/>
      <c r="R216" s="43"/>
      <c r="S216" s="43"/>
      <c r="T216" s="43">
        <v>9</v>
      </c>
      <c r="U216" s="43"/>
      <c r="V216" s="70">
        <f t="shared" si="231"/>
        <v>0</v>
      </c>
      <c r="W216" s="70">
        <f t="shared" si="259"/>
        <v>9</v>
      </c>
      <c r="X216" s="70">
        <f t="shared" si="232"/>
        <v>0</v>
      </c>
      <c r="Y216" s="76">
        <f t="shared" si="260"/>
        <v>0</v>
      </c>
      <c r="Z216" s="76">
        <f t="shared" si="249"/>
        <v>0</v>
      </c>
      <c r="AA216" s="76">
        <f t="shared" si="261"/>
        <v>0</v>
      </c>
      <c r="AB216" s="76">
        <f t="shared" si="262"/>
        <v>0</v>
      </c>
      <c r="AC216" s="76">
        <f t="shared" si="263"/>
        <v>38756.430000000008</v>
      </c>
      <c r="AD216" s="76">
        <f t="shared" si="264"/>
        <v>0</v>
      </c>
      <c r="AE216" s="76">
        <f t="shared" si="250"/>
        <v>38756.430000000008</v>
      </c>
      <c r="AF216" s="76">
        <f t="shared" si="251"/>
        <v>9689.1075000000019</v>
      </c>
      <c r="AG216" s="76">
        <f t="shared" si="267"/>
        <v>4844.5537500000009</v>
      </c>
      <c r="AH216" s="76">
        <f t="shared" si="265"/>
        <v>1769.7</v>
      </c>
      <c r="AI216" s="76">
        <f t="shared" si="252"/>
        <v>55059.791250000009</v>
      </c>
      <c r="AJ216" s="82"/>
      <c r="AK216" s="82"/>
      <c r="AL216" s="82"/>
      <c r="AM216" s="99"/>
      <c r="AN216" s="78">
        <f t="shared" si="234"/>
        <v>0</v>
      </c>
      <c r="AO216" s="99"/>
      <c r="AP216" s="78">
        <f t="shared" si="235"/>
        <v>0</v>
      </c>
      <c r="AQ216" s="78"/>
      <c r="AR216" s="78">
        <f t="shared" si="258"/>
        <v>0</v>
      </c>
      <c r="AS216" s="99"/>
      <c r="AT216" s="78">
        <f t="shared" si="237"/>
        <v>0</v>
      </c>
      <c r="AU216" s="99"/>
      <c r="AV216" s="78">
        <f t="shared" si="238"/>
        <v>0</v>
      </c>
      <c r="AW216" s="77">
        <f t="shared" si="239"/>
        <v>0</v>
      </c>
      <c r="AX216" s="78">
        <f t="shared" si="240"/>
        <v>0</v>
      </c>
      <c r="AY216" s="77">
        <f t="shared" si="241"/>
        <v>0</v>
      </c>
      <c r="AZ216" s="78">
        <f t="shared" si="242"/>
        <v>0</v>
      </c>
      <c r="BA216" s="100"/>
      <c r="BB216" s="177"/>
      <c r="BC216" s="177"/>
      <c r="BD216" s="177"/>
      <c r="BE216" s="78">
        <f t="shared" si="243"/>
        <v>0</v>
      </c>
      <c r="BF216" s="43"/>
      <c r="BG216" s="43"/>
      <c r="BH216" s="43"/>
      <c r="BI216" s="76">
        <f t="shared" si="244"/>
        <v>0</v>
      </c>
      <c r="BJ216" s="76">
        <f t="shared" si="270"/>
        <v>9</v>
      </c>
      <c r="BK216" s="76">
        <f t="shared" si="271"/>
        <v>14533.661250000001</v>
      </c>
      <c r="BL216" s="101"/>
      <c r="BM216" s="101"/>
      <c r="BN216" s="76"/>
      <c r="BO216" s="76"/>
      <c r="BP216" s="101"/>
      <c r="BQ216" s="101">
        <f t="shared" si="246"/>
        <v>0</v>
      </c>
      <c r="BR216" s="76">
        <f t="shared" si="247"/>
        <v>14533.661250000001</v>
      </c>
      <c r="BS216" s="76">
        <f t="shared" si="253"/>
        <v>45370.683750000004</v>
      </c>
      <c r="BT216" s="76">
        <f t="shared" si="254"/>
        <v>14533.661250000001</v>
      </c>
      <c r="BU216" s="76">
        <f t="shared" si="255"/>
        <v>9689.1075000000019</v>
      </c>
      <c r="BV216" s="76">
        <f t="shared" si="256"/>
        <v>69593.452500000014</v>
      </c>
      <c r="BW216" s="173">
        <f t="shared" si="257"/>
        <v>835121.43000000017</v>
      </c>
      <c r="BX216" s="2"/>
    </row>
    <row r="217" spans="1:77" s="3" customFormat="1" ht="14.25" customHeight="1" x14ac:dyDescent="0.3">
      <c r="A217" s="251">
        <v>194</v>
      </c>
      <c r="B217" s="48" t="s">
        <v>121</v>
      </c>
      <c r="C217" s="48" t="s">
        <v>122</v>
      </c>
      <c r="D217" s="43" t="s">
        <v>61</v>
      </c>
      <c r="E217" s="93" t="s">
        <v>123</v>
      </c>
      <c r="F217" s="86">
        <v>81</v>
      </c>
      <c r="G217" s="98">
        <v>43335</v>
      </c>
      <c r="H217" s="88">
        <v>45161</v>
      </c>
      <c r="I217" s="86" t="s">
        <v>192</v>
      </c>
      <c r="J217" s="43" t="s">
        <v>58</v>
      </c>
      <c r="K217" s="43" t="s">
        <v>64</v>
      </c>
      <c r="L217" s="89">
        <v>25.02</v>
      </c>
      <c r="M217" s="43">
        <v>5.41</v>
      </c>
      <c r="N217" s="75">
        <v>17697</v>
      </c>
      <c r="O217" s="76">
        <f t="shared" si="248"/>
        <v>95740.77</v>
      </c>
      <c r="P217" s="43"/>
      <c r="Q217" s="43">
        <v>4</v>
      </c>
      <c r="R217" s="43">
        <v>6</v>
      </c>
      <c r="S217" s="43"/>
      <c r="T217" s="43">
        <v>6</v>
      </c>
      <c r="U217" s="43"/>
      <c r="V217" s="70">
        <f t="shared" si="231"/>
        <v>0</v>
      </c>
      <c r="W217" s="70">
        <f t="shared" si="259"/>
        <v>10</v>
      </c>
      <c r="X217" s="70">
        <f t="shared" si="232"/>
        <v>6</v>
      </c>
      <c r="Y217" s="76">
        <f t="shared" si="260"/>
        <v>0</v>
      </c>
      <c r="Z217" s="76">
        <f t="shared" si="249"/>
        <v>21275.726666666669</v>
      </c>
      <c r="AA217" s="76">
        <f t="shared" si="261"/>
        <v>31913.590000000004</v>
      </c>
      <c r="AB217" s="76">
        <f t="shared" si="262"/>
        <v>0</v>
      </c>
      <c r="AC217" s="76">
        <f t="shared" si="263"/>
        <v>31913.590000000004</v>
      </c>
      <c r="AD217" s="76">
        <f t="shared" si="264"/>
        <v>0</v>
      </c>
      <c r="AE217" s="76">
        <f t="shared" si="250"/>
        <v>85102.906666666677</v>
      </c>
      <c r="AF217" s="76">
        <f t="shared" si="251"/>
        <v>21275.726666666669</v>
      </c>
      <c r="AG217" s="76">
        <f t="shared" si="267"/>
        <v>10637.863333333335</v>
      </c>
      <c r="AH217" s="76">
        <f t="shared" si="265"/>
        <v>1179.8</v>
      </c>
      <c r="AI217" s="76">
        <f t="shared" si="252"/>
        <v>118196.29666666668</v>
      </c>
      <c r="AJ217" s="82"/>
      <c r="AK217" s="82"/>
      <c r="AL217" s="82"/>
      <c r="AM217" s="99"/>
      <c r="AN217" s="78">
        <f t="shared" si="234"/>
        <v>0</v>
      </c>
      <c r="AO217" s="99"/>
      <c r="AP217" s="78">
        <f t="shared" si="235"/>
        <v>0</v>
      </c>
      <c r="AQ217" s="78">
        <f t="shared" ref="AQ217:AQ224" si="272">AM217+AO217</f>
        <v>0</v>
      </c>
      <c r="AR217" s="78">
        <f t="shared" si="258"/>
        <v>0</v>
      </c>
      <c r="AS217" s="99"/>
      <c r="AT217" s="78">
        <f t="shared" si="237"/>
        <v>0</v>
      </c>
      <c r="AU217" s="99">
        <v>13</v>
      </c>
      <c r="AV217" s="78">
        <f t="shared" si="238"/>
        <v>5112.4666666666672</v>
      </c>
      <c r="AW217" s="77">
        <f t="shared" si="239"/>
        <v>13</v>
      </c>
      <c r="AX217" s="78">
        <f t="shared" si="240"/>
        <v>5112.4666666666672</v>
      </c>
      <c r="AY217" s="77">
        <f t="shared" si="241"/>
        <v>13</v>
      </c>
      <c r="AZ217" s="78">
        <f t="shared" si="242"/>
        <v>5112.4666666666672</v>
      </c>
      <c r="BA217" s="100" t="s">
        <v>206</v>
      </c>
      <c r="BB217" s="177"/>
      <c r="BC217" s="177"/>
      <c r="BD217" s="177">
        <v>0.5</v>
      </c>
      <c r="BE217" s="78">
        <f t="shared" si="243"/>
        <v>5309.0999999999995</v>
      </c>
      <c r="BF217" s="43">
        <v>1</v>
      </c>
      <c r="BG217" s="43"/>
      <c r="BH217" s="43"/>
      <c r="BI217" s="76">
        <f t="shared" si="244"/>
        <v>3539.4</v>
      </c>
      <c r="BJ217" s="76">
        <f t="shared" si="270"/>
        <v>16</v>
      </c>
      <c r="BK217" s="76">
        <f t="shared" si="271"/>
        <v>31913.590000000004</v>
      </c>
      <c r="BL217" s="101"/>
      <c r="BM217" s="101">
        <v>35394</v>
      </c>
      <c r="BN217" s="76">
        <f t="shared" ref="BN217:BN234" si="273">V217+W217+X217</f>
        <v>16</v>
      </c>
      <c r="BO217" s="76">
        <f t="shared" ref="BO217:BO223" si="274">(AE217+AF217)*40%</f>
        <v>42551.453333333338</v>
      </c>
      <c r="BP217" s="76"/>
      <c r="BQ217" s="101">
        <f t="shared" si="246"/>
        <v>0</v>
      </c>
      <c r="BR217" s="76">
        <f t="shared" si="247"/>
        <v>123820.01000000001</v>
      </c>
      <c r="BS217" s="76">
        <f t="shared" si="253"/>
        <v>100459.97000000002</v>
      </c>
      <c r="BT217" s="76">
        <f t="shared" si="254"/>
        <v>77729.156666666677</v>
      </c>
      <c r="BU217" s="76">
        <f t="shared" si="255"/>
        <v>63827.180000000008</v>
      </c>
      <c r="BV217" s="76">
        <f t="shared" si="256"/>
        <v>242016.3066666667</v>
      </c>
      <c r="BW217" s="173">
        <f t="shared" si="257"/>
        <v>2904195.6800000006</v>
      </c>
      <c r="BX217" s="3" t="s">
        <v>266</v>
      </c>
    </row>
    <row r="218" spans="1:77" s="4" customFormat="1" ht="14.25" customHeight="1" x14ac:dyDescent="0.3">
      <c r="A218" s="250">
        <v>195</v>
      </c>
      <c r="B218" s="48" t="s">
        <v>121</v>
      </c>
      <c r="C218" s="48" t="s">
        <v>70</v>
      </c>
      <c r="D218" s="43" t="s">
        <v>61</v>
      </c>
      <c r="E218" s="93" t="s">
        <v>123</v>
      </c>
      <c r="F218" s="86">
        <v>81</v>
      </c>
      <c r="G218" s="98">
        <v>43335</v>
      </c>
      <c r="H218" s="88">
        <v>45161</v>
      </c>
      <c r="I218" s="86" t="s">
        <v>192</v>
      </c>
      <c r="J218" s="43" t="s">
        <v>58</v>
      </c>
      <c r="K218" s="43" t="s">
        <v>64</v>
      </c>
      <c r="L218" s="89">
        <v>25.02</v>
      </c>
      <c r="M218" s="43">
        <v>5.41</v>
      </c>
      <c r="N218" s="75">
        <v>17697</v>
      </c>
      <c r="O218" s="76">
        <f t="shared" si="248"/>
        <v>95740.77</v>
      </c>
      <c r="P218" s="43"/>
      <c r="Q218" s="43">
        <v>2</v>
      </c>
      <c r="R218" s="43"/>
      <c r="S218" s="43"/>
      <c r="T218" s="43">
        <v>2</v>
      </c>
      <c r="U218" s="43"/>
      <c r="V218" s="70">
        <f t="shared" ref="V218:V234" si="275">SUM(P218+S218)</f>
        <v>0</v>
      </c>
      <c r="W218" s="70">
        <f t="shared" si="259"/>
        <v>4</v>
      </c>
      <c r="X218" s="70">
        <f t="shared" ref="X218:X234" si="276">SUM(R218+U218)</f>
        <v>0</v>
      </c>
      <c r="Y218" s="76">
        <f t="shared" si="260"/>
        <v>0</v>
      </c>
      <c r="Z218" s="76">
        <f t="shared" si="249"/>
        <v>10637.863333333335</v>
      </c>
      <c r="AA218" s="76">
        <f t="shared" si="261"/>
        <v>0</v>
      </c>
      <c r="AB218" s="76">
        <f t="shared" si="262"/>
        <v>0</v>
      </c>
      <c r="AC218" s="76">
        <f t="shared" si="263"/>
        <v>10637.863333333335</v>
      </c>
      <c r="AD218" s="76">
        <f t="shared" si="264"/>
        <v>0</v>
      </c>
      <c r="AE218" s="76">
        <f t="shared" si="250"/>
        <v>21275.726666666669</v>
      </c>
      <c r="AF218" s="76">
        <f t="shared" si="251"/>
        <v>5318.9316666666673</v>
      </c>
      <c r="AG218" s="76">
        <f t="shared" si="267"/>
        <v>2659.4658333333336</v>
      </c>
      <c r="AH218" s="76">
        <f t="shared" si="265"/>
        <v>393.26666666666665</v>
      </c>
      <c r="AI218" s="76">
        <f t="shared" si="252"/>
        <v>29647.390833333338</v>
      </c>
      <c r="AJ218" s="82"/>
      <c r="AK218" s="82"/>
      <c r="AL218" s="82"/>
      <c r="AM218" s="99"/>
      <c r="AN218" s="78">
        <f t="shared" ref="AN218:AN234" si="277">N218/18*AM218*40%</f>
        <v>0</v>
      </c>
      <c r="AO218" s="99"/>
      <c r="AP218" s="78">
        <f t="shared" ref="AP218:AP234" si="278">N218/18*AO218*50%</f>
        <v>0</v>
      </c>
      <c r="AQ218" s="78">
        <f t="shared" si="272"/>
        <v>0</v>
      </c>
      <c r="AR218" s="78">
        <f t="shared" si="258"/>
        <v>0</v>
      </c>
      <c r="AS218" s="99"/>
      <c r="AT218" s="78">
        <f t="shared" ref="AT218:AT234" si="279">N218/18*AS218*50%</f>
        <v>0</v>
      </c>
      <c r="AU218" s="99"/>
      <c r="AV218" s="78">
        <f t="shared" ref="AV218:AV234" si="280">N218/18*AU218*40%</f>
        <v>0</v>
      </c>
      <c r="AW218" s="77">
        <f t="shared" ref="AW218:AW234" si="281">AS218+AU218</f>
        <v>0</v>
      </c>
      <c r="AX218" s="78">
        <f t="shared" ref="AX218:AX234" si="282">AT218+AV218</f>
        <v>0</v>
      </c>
      <c r="AY218" s="77">
        <f t="shared" ref="AY218:AY234" si="283">AQ218+AW218</f>
        <v>0</v>
      </c>
      <c r="AZ218" s="78">
        <f t="shared" ref="AZ218:AZ234" si="284">AR218+AX218</f>
        <v>0</v>
      </c>
      <c r="BA218" s="100"/>
      <c r="BB218" s="177"/>
      <c r="BC218" s="177"/>
      <c r="BD218" s="177"/>
      <c r="BE218" s="78">
        <f t="shared" ref="BE218:BE234" si="285">SUM(N218*BB218)*50%+(N218*BC218)*60%+(N218*BD218)*60%</f>
        <v>0</v>
      </c>
      <c r="BF218" s="43"/>
      <c r="BG218" s="43"/>
      <c r="BH218" s="43"/>
      <c r="BI218" s="76">
        <f t="shared" ref="BI218:BI234" si="286">SUM(N218*BF218*20%)+(N218*BG218)*30%</f>
        <v>0</v>
      </c>
      <c r="BJ218" s="76">
        <f t="shared" si="270"/>
        <v>4</v>
      </c>
      <c r="BK218" s="76">
        <f t="shared" si="271"/>
        <v>7978.3975000000009</v>
      </c>
      <c r="BL218" s="101"/>
      <c r="BM218" s="101">
        <f t="shared" ref="BM218:BM229" si="287">(O218/18*BL218)*30%</f>
        <v>0</v>
      </c>
      <c r="BN218" s="76">
        <f t="shared" si="273"/>
        <v>4</v>
      </c>
      <c r="BO218" s="76">
        <f t="shared" si="274"/>
        <v>10637.863333333335</v>
      </c>
      <c r="BP218" s="76"/>
      <c r="BQ218" s="101">
        <f t="shared" ref="BQ218:BQ234" si="288">7079/18*BP218</f>
        <v>0</v>
      </c>
      <c r="BR218" s="76">
        <f t="shared" ref="BR218:BR234" si="289">AJ218+AK218+AL218+AZ218+BE218+BI218+BK218+BM218+BO218+BQ218</f>
        <v>18616.260833333334</v>
      </c>
      <c r="BS218" s="76">
        <f t="shared" si="253"/>
        <v>24328.459166666671</v>
      </c>
      <c r="BT218" s="76">
        <f t="shared" si="254"/>
        <v>7978.3975000000009</v>
      </c>
      <c r="BU218" s="76">
        <f t="shared" si="255"/>
        <v>15956.795000000002</v>
      </c>
      <c r="BV218" s="76">
        <f t="shared" si="256"/>
        <v>48263.651666666672</v>
      </c>
      <c r="BW218" s="173">
        <f t="shared" si="257"/>
        <v>579163.82000000007</v>
      </c>
      <c r="BX218" s="3" t="s">
        <v>266</v>
      </c>
    </row>
    <row r="219" spans="1:77" s="2" customFormat="1" ht="14.25" customHeight="1" x14ac:dyDescent="0.3">
      <c r="A219" s="251">
        <v>196</v>
      </c>
      <c r="B219" s="48" t="s">
        <v>121</v>
      </c>
      <c r="C219" s="48" t="s">
        <v>130</v>
      </c>
      <c r="D219" s="43" t="s">
        <v>61</v>
      </c>
      <c r="E219" s="93" t="s">
        <v>123</v>
      </c>
      <c r="F219" s="86">
        <v>81</v>
      </c>
      <c r="G219" s="98">
        <v>43335</v>
      </c>
      <c r="H219" s="88">
        <v>45161</v>
      </c>
      <c r="I219" s="86" t="s">
        <v>192</v>
      </c>
      <c r="J219" s="43" t="s">
        <v>58</v>
      </c>
      <c r="K219" s="43" t="s">
        <v>64</v>
      </c>
      <c r="L219" s="89">
        <v>25.02</v>
      </c>
      <c r="M219" s="43">
        <v>5.41</v>
      </c>
      <c r="N219" s="108">
        <v>17697</v>
      </c>
      <c r="O219" s="76">
        <f t="shared" si="248"/>
        <v>95740.77</v>
      </c>
      <c r="P219" s="43"/>
      <c r="Q219" s="43"/>
      <c r="R219" s="43">
        <v>1</v>
      </c>
      <c r="S219" s="43"/>
      <c r="T219" s="43"/>
      <c r="U219" s="43"/>
      <c r="V219" s="70">
        <f t="shared" si="275"/>
        <v>0</v>
      </c>
      <c r="W219" s="70">
        <f t="shared" si="259"/>
        <v>0</v>
      </c>
      <c r="X219" s="70">
        <f t="shared" si="276"/>
        <v>1</v>
      </c>
      <c r="Y219" s="76">
        <f t="shared" si="260"/>
        <v>0</v>
      </c>
      <c r="Z219" s="76">
        <f t="shared" si="249"/>
        <v>0</v>
      </c>
      <c r="AA219" s="76">
        <f t="shared" si="261"/>
        <v>5318.9316666666673</v>
      </c>
      <c r="AB219" s="76">
        <f t="shared" si="262"/>
        <v>0</v>
      </c>
      <c r="AC219" s="76">
        <f t="shared" si="263"/>
        <v>0</v>
      </c>
      <c r="AD219" s="76">
        <f t="shared" si="264"/>
        <v>0</v>
      </c>
      <c r="AE219" s="76">
        <f t="shared" si="250"/>
        <v>5318.9316666666673</v>
      </c>
      <c r="AF219" s="76">
        <f t="shared" si="251"/>
        <v>1329.7329166666668</v>
      </c>
      <c r="AG219" s="101">
        <f t="shared" si="267"/>
        <v>664.86645833333341</v>
      </c>
      <c r="AH219" s="76">
        <f t="shared" si="265"/>
        <v>0</v>
      </c>
      <c r="AI219" s="76">
        <f t="shared" si="252"/>
        <v>7313.5310416666671</v>
      </c>
      <c r="AJ219" s="100"/>
      <c r="AK219" s="100"/>
      <c r="AL219" s="100"/>
      <c r="AM219" s="99"/>
      <c r="AN219" s="78">
        <f t="shared" si="277"/>
        <v>0</v>
      </c>
      <c r="AO219" s="99"/>
      <c r="AP219" s="78">
        <f t="shared" si="278"/>
        <v>0</v>
      </c>
      <c r="AQ219" s="78">
        <f t="shared" si="272"/>
        <v>0</v>
      </c>
      <c r="AR219" s="78">
        <f t="shared" si="258"/>
        <v>0</v>
      </c>
      <c r="AS219" s="99"/>
      <c r="AT219" s="78">
        <f t="shared" si="279"/>
        <v>0</v>
      </c>
      <c r="AU219" s="99"/>
      <c r="AV219" s="78">
        <f t="shared" si="280"/>
        <v>0</v>
      </c>
      <c r="AW219" s="77">
        <f t="shared" si="281"/>
        <v>0</v>
      </c>
      <c r="AX219" s="78">
        <f t="shared" si="282"/>
        <v>0</v>
      </c>
      <c r="AY219" s="77">
        <f t="shared" si="283"/>
        <v>0</v>
      </c>
      <c r="AZ219" s="78">
        <f t="shared" si="284"/>
        <v>0</v>
      </c>
      <c r="BA219" s="100"/>
      <c r="BB219" s="177"/>
      <c r="BC219" s="177"/>
      <c r="BD219" s="177"/>
      <c r="BE219" s="78">
        <f t="shared" si="285"/>
        <v>0</v>
      </c>
      <c r="BF219" s="43"/>
      <c r="BG219" s="43"/>
      <c r="BH219" s="43"/>
      <c r="BI219" s="76">
        <f t="shared" si="286"/>
        <v>0</v>
      </c>
      <c r="BJ219" s="76">
        <f t="shared" si="270"/>
        <v>1</v>
      </c>
      <c r="BK219" s="76">
        <f t="shared" si="271"/>
        <v>1994.5993750000002</v>
      </c>
      <c r="BL219" s="101"/>
      <c r="BM219" s="101">
        <f t="shared" si="287"/>
        <v>0</v>
      </c>
      <c r="BN219" s="76">
        <f t="shared" si="273"/>
        <v>1</v>
      </c>
      <c r="BO219" s="76">
        <f t="shared" si="274"/>
        <v>2659.4658333333336</v>
      </c>
      <c r="BP219" s="76"/>
      <c r="BQ219" s="101">
        <f t="shared" si="288"/>
        <v>0</v>
      </c>
      <c r="BR219" s="76">
        <f t="shared" si="289"/>
        <v>4654.0652083333334</v>
      </c>
      <c r="BS219" s="76">
        <f t="shared" si="253"/>
        <v>5983.7981250000012</v>
      </c>
      <c r="BT219" s="76">
        <f t="shared" si="254"/>
        <v>1994.5993750000002</v>
      </c>
      <c r="BU219" s="76">
        <f t="shared" si="255"/>
        <v>3989.1987500000005</v>
      </c>
      <c r="BV219" s="76">
        <f t="shared" si="256"/>
        <v>11967.596250000001</v>
      </c>
      <c r="BW219" s="173">
        <f t="shared" si="257"/>
        <v>143611.155</v>
      </c>
      <c r="BX219" s="3" t="s">
        <v>266</v>
      </c>
    </row>
    <row r="220" spans="1:77" s="3" customFormat="1" ht="14.25" customHeight="1" x14ac:dyDescent="0.3">
      <c r="A220" s="250">
        <v>197</v>
      </c>
      <c r="B220" s="69" t="s">
        <v>121</v>
      </c>
      <c r="C220" s="69" t="s">
        <v>335</v>
      </c>
      <c r="D220" s="70" t="s">
        <v>61</v>
      </c>
      <c r="E220" s="71" t="s">
        <v>123</v>
      </c>
      <c r="F220" s="86">
        <v>81</v>
      </c>
      <c r="G220" s="87">
        <v>43335</v>
      </c>
      <c r="H220" s="87">
        <v>45161</v>
      </c>
      <c r="I220" s="86" t="s">
        <v>192</v>
      </c>
      <c r="J220" s="43" t="s">
        <v>58</v>
      </c>
      <c r="K220" s="70" t="s">
        <v>64</v>
      </c>
      <c r="L220" s="74">
        <v>25.02</v>
      </c>
      <c r="M220" s="70">
        <v>5.41</v>
      </c>
      <c r="N220" s="108">
        <v>17697</v>
      </c>
      <c r="O220" s="76">
        <f t="shared" si="248"/>
        <v>95740.77</v>
      </c>
      <c r="P220" s="70"/>
      <c r="Q220" s="70"/>
      <c r="R220" s="70">
        <v>1</v>
      </c>
      <c r="S220" s="70"/>
      <c r="T220" s="70"/>
      <c r="U220" s="70"/>
      <c r="V220" s="70">
        <f t="shared" si="275"/>
        <v>0</v>
      </c>
      <c r="W220" s="70">
        <f t="shared" si="259"/>
        <v>0</v>
      </c>
      <c r="X220" s="70">
        <f t="shared" si="276"/>
        <v>1</v>
      </c>
      <c r="Y220" s="76">
        <f t="shared" si="260"/>
        <v>0</v>
      </c>
      <c r="Z220" s="76">
        <f t="shared" si="249"/>
        <v>0</v>
      </c>
      <c r="AA220" s="76">
        <f t="shared" si="261"/>
        <v>5318.9316666666673</v>
      </c>
      <c r="AB220" s="76">
        <f t="shared" si="262"/>
        <v>0</v>
      </c>
      <c r="AC220" s="76">
        <f t="shared" si="263"/>
        <v>0</v>
      </c>
      <c r="AD220" s="76">
        <f t="shared" si="264"/>
        <v>0</v>
      </c>
      <c r="AE220" s="76">
        <f t="shared" si="250"/>
        <v>5318.9316666666673</v>
      </c>
      <c r="AF220" s="76">
        <f t="shared" si="251"/>
        <v>1329.7329166666668</v>
      </c>
      <c r="AG220" s="101">
        <f t="shared" si="267"/>
        <v>664.86645833333341</v>
      </c>
      <c r="AH220" s="76">
        <f t="shared" si="265"/>
        <v>0</v>
      </c>
      <c r="AI220" s="76">
        <f t="shared" si="252"/>
        <v>7313.5310416666671</v>
      </c>
      <c r="AJ220" s="84"/>
      <c r="AK220" s="84"/>
      <c r="AL220" s="84"/>
      <c r="AM220" s="83"/>
      <c r="AN220" s="78">
        <f t="shared" si="277"/>
        <v>0</v>
      </c>
      <c r="AO220" s="83"/>
      <c r="AP220" s="78">
        <f t="shared" si="278"/>
        <v>0</v>
      </c>
      <c r="AQ220" s="78">
        <f t="shared" si="272"/>
        <v>0</v>
      </c>
      <c r="AR220" s="78">
        <f t="shared" si="258"/>
        <v>0</v>
      </c>
      <c r="AS220" s="83"/>
      <c r="AT220" s="78">
        <f t="shared" si="279"/>
        <v>0</v>
      </c>
      <c r="AU220" s="78"/>
      <c r="AV220" s="78">
        <f t="shared" si="280"/>
        <v>0</v>
      </c>
      <c r="AW220" s="77">
        <f t="shared" si="281"/>
        <v>0</v>
      </c>
      <c r="AX220" s="78">
        <f t="shared" si="282"/>
        <v>0</v>
      </c>
      <c r="AY220" s="77">
        <f t="shared" si="283"/>
        <v>0</v>
      </c>
      <c r="AZ220" s="78">
        <f t="shared" si="284"/>
        <v>0</v>
      </c>
      <c r="BA220" s="84"/>
      <c r="BB220" s="84"/>
      <c r="BC220" s="85"/>
      <c r="BD220" s="84"/>
      <c r="BE220" s="78">
        <f t="shared" si="285"/>
        <v>0</v>
      </c>
      <c r="BF220" s="70"/>
      <c r="BG220" s="70"/>
      <c r="BH220" s="70"/>
      <c r="BI220" s="76">
        <f t="shared" si="286"/>
        <v>0</v>
      </c>
      <c r="BJ220" s="76">
        <f t="shared" si="270"/>
        <v>1</v>
      </c>
      <c r="BK220" s="76">
        <f t="shared" si="271"/>
        <v>1994.5993750000002</v>
      </c>
      <c r="BL220" s="76"/>
      <c r="BM220" s="76">
        <f t="shared" si="287"/>
        <v>0</v>
      </c>
      <c r="BN220" s="76">
        <f t="shared" si="273"/>
        <v>1</v>
      </c>
      <c r="BO220" s="76">
        <f t="shared" si="274"/>
        <v>2659.4658333333336</v>
      </c>
      <c r="BP220" s="76"/>
      <c r="BQ220" s="101">
        <f t="shared" si="288"/>
        <v>0</v>
      </c>
      <c r="BR220" s="76">
        <f t="shared" si="289"/>
        <v>4654.0652083333334</v>
      </c>
      <c r="BS220" s="76">
        <f t="shared" si="253"/>
        <v>5983.7981250000012</v>
      </c>
      <c r="BT220" s="76">
        <f t="shared" si="254"/>
        <v>1994.5993750000002</v>
      </c>
      <c r="BU220" s="76">
        <f t="shared" si="255"/>
        <v>3989.1987500000005</v>
      </c>
      <c r="BV220" s="76">
        <f t="shared" si="256"/>
        <v>11967.596250000001</v>
      </c>
      <c r="BW220" s="173">
        <f t="shared" si="257"/>
        <v>143611.155</v>
      </c>
      <c r="BX220" s="11" t="s">
        <v>266</v>
      </c>
    </row>
    <row r="221" spans="1:77" s="2" customFormat="1" ht="14.25" customHeight="1" x14ac:dyDescent="0.3">
      <c r="A221" s="251">
        <v>198</v>
      </c>
      <c r="B221" s="48" t="s">
        <v>121</v>
      </c>
      <c r="C221" s="48" t="s">
        <v>410</v>
      </c>
      <c r="D221" s="43" t="s">
        <v>61</v>
      </c>
      <c r="E221" s="93" t="s">
        <v>123</v>
      </c>
      <c r="F221" s="86">
        <v>81</v>
      </c>
      <c r="G221" s="98">
        <v>43335</v>
      </c>
      <c r="H221" s="88">
        <v>45161</v>
      </c>
      <c r="I221" s="86" t="s">
        <v>192</v>
      </c>
      <c r="J221" s="43" t="s">
        <v>58</v>
      </c>
      <c r="K221" s="43" t="s">
        <v>64</v>
      </c>
      <c r="L221" s="89">
        <v>25.02</v>
      </c>
      <c r="M221" s="43">
        <v>5.41</v>
      </c>
      <c r="N221" s="108">
        <v>17697</v>
      </c>
      <c r="O221" s="76">
        <f t="shared" si="248"/>
        <v>95740.77</v>
      </c>
      <c r="P221" s="43"/>
      <c r="Q221" s="43"/>
      <c r="R221" s="43"/>
      <c r="S221" s="43"/>
      <c r="T221" s="43">
        <v>1</v>
      </c>
      <c r="U221" s="43"/>
      <c r="V221" s="70">
        <f t="shared" si="275"/>
        <v>0</v>
      </c>
      <c r="W221" s="70">
        <f t="shared" si="259"/>
        <v>1</v>
      </c>
      <c r="X221" s="70">
        <f t="shared" si="276"/>
        <v>0</v>
      </c>
      <c r="Y221" s="76">
        <f t="shared" si="260"/>
        <v>0</v>
      </c>
      <c r="Z221" s="76">
        <f t="shared" si="249"/>
        <v>0</v>
      </c>
      <c r="AA221" s="76">
        <f t="shared" si="261"/>
        <v>0</v>
      </c>
      <c r="AB221" s="76">
        <f t="shared" si="262"/>
        <v>0</v>
      </c>
      <c r="AC221" s="76">
        <f t="shared" si="263"/>
        <v>5318.9316666666673</v>
      </c>
      <c r="AD221" s="76">
        <f t="shared" si="264"/>
        <v>0</v>
      </c>
      <c r="AE221" s="76">
        <f t="shared" si="250"/>
        <v>5318.9316666666673</v>
      </c>
      <c r="AF221" s="76">
        <f t="shared" si="251"/>
        <v>1329.7329166666668</v>
      </c>
      <c r="AG221" s="101">
        <f t="shared" si="267"/>
        <v>664.86645833333341</v>
      </c>
      <c r="AH221" s="76">
        <f t="shared" si="265"/>
        <v>196.63333333333333</v>
      </c>
      <c r="AI221" s="76">
        <f t="shared" si="252"/>
        <v>7510.1643750000003</v>
      </c>
      <c r="AJ221" s="100"/>
      <c r="AK221" s="100"/>
      <c r="AL221" s="100"/>
      <c r="AM221" s="99"/>
      <c r="AN221" s="78">
        <f t="shared" si="277"/>
        <v>0</v>
      </c>
      <c r="AO221" s="99"/>
      <c r="AP221" s="78">
        <f t="shared" si="278"/>
        <v>0</v>
      </c>
      <c r="AQ221" s="78">
        <f t="shared" si="272"/>
        <v>0</v>
      </c>
      <c r="AR221" s="78">
        <f t="shared" si="258"/>
        <v>0</v>
      </c>
      <c r="AS221" s="99"/>
      <c r="AT221" s="78">
        <f t="shared" si="279"/>
        <v>0</v>
      </c>
      <c r="AU221" s="99"/>
      <c r="AV221" s="78">
        <f t="shared" si="280"/>
        <v>0</v>
      </c>
      <c r="AW221" s="77">
        <f t="shared" si="281"/>
        <v>0</v>
      </c>
      <c r="AX221" s="78">
        <f t="shared" si="282"/>
        <v>0</v>
      </c>
      <c r="AY221" s="77">
        <f t="shared" si="283"/>
        <v>0</v>
      </c>
      <c r="AZ221" s="78">
        <f t="shared" si="284"/>
        <v>0</v>
      </c>
      <c r="BA221" s="100"/>
      <c r="BB221" s="177"/>
      <c r="BC221" s="177"/>
      <c r="BD221" s="177"/>
      <c r="BE221" s="78">
        <f t="shared" si="285"/>
        <v>0</v>
      </c>
      <c r="BF221" s="43"/>
      <c r="BG221" s="43"/>
      <c r="BH221" s="43"/>
      <c r="BI221" s="76">
        <f t="shared" si="286"/>
        <v>0</v>
      </c>
      <c r="BJ221" s="76"/>
      <c r="BK221" s="101">
        <f>(O221/18*BJ221)*30%</f>
        <v>0</v>
      </c>
      <c r="BL221" s="101"/>
      <c r="BM221" s="101">
        <f t="shared" si="287"/>
        <v>0</v>
      </c>
      <c r="BN221" s="76">
        <f t="shared" si="273"/>
        <v>1</v>
      </c>
      <c r="BO221" s="76">
        <f t="shared" si="274"/>
        <v>2659.4658333333336</v>
      </c>
      <c r="BP221" s="76"/>
      <c r="BQ221" s="101">
        <f t="shared" si="288"/>
        <v>0</v>
      </c>
      <c r="BR221" s="76">
        <f t="shared" si="289"/>
        <v>2659.4658333333336</v>
      </c>
      <c r="BS221" s="76">
        <f t="shared" si="253"/>
        <v>6180.4314583333344</v>
      </c>
      <c r="BT221" s="76">
        <f t="shared" si="254"/>
        <v>0</v>
      </c>
      <c r="BU221" s="76">
        <f t="shared" si="255"/>
        <v>3989.1987500000005</v>
      </c>
      <c r="BV221" s="76">
        <f t="shared" si="256"/>
        <v>10169.630208333334</v>
      </c>
      <c r="BW221" s="173">
        <f t="shared" si="257"/>
        <v>122035.5625</v>
      </c>
      <c r="BX221" s="3" t="s">
        <v>266</v>
      </c>
    </row>
    <row r="222" spans="1:77" s="2" customFormat="1" ht="14.25" customHeight="1" x14ac:dyDescent="0.3">
      <c r="A222" s="250">
        <v>199</v>
      </c>
      <c r="B222" s="48" t="s">
        <v>121</v>
      </c>
      <c r="C222" s="48" t="s">
        <v>261</v>
      </c>
      <c r="D222" s="43" t="s">
        <v>61</v>
      </c>
      <c r="E222" s="93" t="s">
        <v>123</v>
      </c>
      <c r="F222" s="86">
        <v>81</v>
      </c>
      <c r="G222" s="98">
        <v>43335</v>
      </c>
      <c r="H222" s="88">
        <v>45161</v>
      </c>
      <c r="I222" s="86" t="s">
        <v>192</v>
      </c>
      <c r="J222" s="43" t="s">
        <v>58</v>
      </c>
      <c r="K222" s="43" t="s">
        <v>64</v>
      </c>
      <c r="L222" s="89">
        <v>25.02</v>
      </c>
      <c r="M222" s="43">
        <v>5.41</v>
      </c>
      <c r="N222" s="75">
        <v>17697</v>
      </c>
      <c r="O222" s="76">
        <f t="shared" si="248"/>
        <v>95740.77</v>
      </c>
      <c r="P222" s="43"/>
      <c r="Q222" s="43"/>
      <c r="R222" s="43"/>
      <c r="S222" s="43"/>
      <c r="T222" s="43">
        <v>1</v>
      </c>
      <c r="U222" s="43"/>
      <c r="V222" s="70">
        <f t="shared" si="275"/>
        <v>0</v>
      </c>
      <c r="W222" s="70">
        <f t="shared" si="259"/>
        <v>1</v>
      </c>
      <c r="X222" s="70">
        <f t="shared" si="276"/>
        <v>0</v>
      </c>
      <c r="Y222" s="76">
        <f t="shared" si="260"/>
        <v>0</v>
      </c>
      <c r="Z222" s="76">
        <f t="shared" si="249"/>
        <v>0</v>
      </c>
      <c r="AA222" s="76">
        <f t="shared" si="261"/>
        <v>0</v>
      </c>
      <c r="AB222" s="76">
        <f t="shared" si="262"/>
        <v>0</v>
      </c>
      <c r="AC222" s="76">
        <f t="shared" si="263"/>
        <v>5318.9316666666673</v>
      </c>
      <c r="AD222" s="76">
        <f t="shared" si="264"/>
        <v>0</v>
      </c>
      <c r="AE222" s="76">
        <f t="shared" si="250"/>
        <v>5318.9316666666673</v>
      </c>
      <c r="AF222" s="76">
        <f t="shared" si="251"/>
        <v>1329.7329166666668</v>
      </c>
      <c r="AG222" s="76">
        <f t="shared" si="267"/>
        <v>664.86645833333341</v>
      </c>
      <c r="AH222" s="76">
        <f t="shared" si="265"/>
        <v>196.63333333333333</v>
      </c>
      <c r="AI222" s="76">
        <f t="shared" si="252"/>
        <v>7510.1643750000003</v>
      </c>
      <c r="AJ222" s="100"/>
      <c r="AK222" s="100"/>
      <c r="AL222" s="100"/>
      <c r="AM222" s="99"/>
      <c r="AN222" s="78">
        <f t="shared" si="277"/>
        <v>0</v>
      </c>
      <c r="AO222" s="99"/>
      <c r="AP222" s="78">
        <f t="shared" si="278"/>
        <v>0</v>
      </c>
      <c r="AQ222" s="78">
        <f t="shared" si="272"/>
        <v>0</v>
      </c>
      <c r="AR222" s="78">
        <f t="shared" si="258"/>
        <v>0</v>
      </c>
      <c r="AS222" s="99"/>
      <c r="AT222" s="78">
        <f t="shared" si="279"/>
        <v>0</v>
      </c>
      <c r="AU222" s="99"/>
      <c r="AV222" s="78">
        <f t="shared" si="280"/>
        <v>0</v>
      </c>
      <c r="AW222" s="77">
        <f t="shared" si="281"/>
        <v>0</v>
      </c>
      <c r="AX222" s="78">
        <f t="shared" si="282"/>
        <v>0</v>
      </c>
      <c r="AY222" s="77">
        <f t="shared" si="283"/>
        <v>0</v>
      </c>
      <c r="AZ222" s="78">
        <f t="shared" si="284"/>
        <v>0</v>
      </c>
      <c r="BA222" s="100"/>
      <c r="BB222" s="177"/>
      <c r="BC222" s="177"/>
      <c r="BD222" s="177"/>
      <c r="BE222" s="78">
        <f t="shared" si="285"/>
        <v>0</v>
      </c>
      <c r="BF222" s="43"/>
      <c r="BG222" s="43"/>
      <c r="BH222" s="43"/>
      <c r="BI222" s="76">
        <f t="shared" si="286"/>
        <v>0</v>
      </c>
      <c r="BJ222" s="101"/>
      <c r="BK222" s="101">
        <f>(O222/18*BJ222)*30%</f>
        <v>0</v>
      </c>
      <c r="BL222" s="101"/>
      <c r="BM222" s="101">
        <f t="shared" si="287"/>
        <v>0</v>
      </c>
      <c r="BN222" s="76">
        <f t="shared" si="273"/>
        <v>1</v>
      </c>
      <c r="BO222" s="76">
        <f t="shared" si="274"/>
        <v>2659.4658333333336</v>
      </c>
      <c r="BP222" s="76"/>
      <c r="BQ222" s="101">
        <f t="shared" si="288"/>
        <v>0</v>
      </c>
      <c r="BR222" s="76">
        <f t="shared" si="289"/>
        <v>2659.4658333333336</v>
      </c>
      <c r="BS222" s="76">
        <f t="shared" si="253"/>
        <v>6180.4314583333344</v>
      </c>
      <c r="BT222" s="76">
        <f t="shared" si="254"/>
        <v>0</v>
      </c>
      <c r="BU222" s="76">
        <f t="shared" si="255"/>
        <v>3989.1987500000005</v>
      </c>
      <c r="BV222" s="76">
        <f t="shared" si="256"/>
        <v>10169.630208333334</v>
      </c>
      <c r="BW222" s="173">
        <f t="shared" si="257"/>
        <v>122035.5625</v>
      </c>
      <c r="BX222" s="3" t="s">
        <v>266</v>
      </c>
    </row>
    <row r="223" spans="1:77" s="2" customFormat="1" ht="14.25" customHeight="1" x14ac:dyDescent="0.3">
      <c r="A223" s="251">
        <v>200</v>
      </c>
      <c r="B223" s="48" t="s">
        <v>121</v>
      </c>
      <c r="C223" s="48" t="s">
        <v>130</v>
      </c>
      <c r="D223" s="43" t="s">
        <v>61</v>
      </c>
      <c r="E223" s="93" t="s">
        <v>123</v>
      </c>
      <c r="F223" s="86">
        <v>81</v>
      </c>
      <c r="G223" s="98">
        <v>43335</v>
      </c>
      <c r="H223" s="88">
        <v>45161</v>
      </c>
      <c r="I223" s="86" t="s">
        <v>192</v>
      </c>
      <c r="J223" s="43" t="s">
        <v>58</v>
      </c>
      <c r="K223" s="43" t="s">
        <v>64</v>
      </c>
      <c r="L223" s="89">
        <v>25.02</v>
      </c>
      <c r="M223" s="43">
        <v>5.41</v>
      </c>
      <c r="N223" s="108">
        <v>17697</v>
      </c>
      <c r="O223" s="76">
        <f t="shared" ref="O223:O234" si="290">N223*M223</f>
        <v>95740.77</v>
      </c>
      <c r="P223" s="43">
        <v>0</v>
      </c>
      <c r="Q223" s="43"/>
      <c r="R223" s="43"/>
      <c r="S223" s="43">
        <v>0</v>
      </c>
      <c r="T223" s="43">
        <v>2</v>
      </c>
      <c r="U223" s="43"/>
      <c r="V223" s="70">
        <f t="shared" si="275"/>
        <v>0</v>
      </c>
      <c r="W223" s="70">
        <f t="shared" si="259"/>
        <v>2</v>
      </c>
      <c r="X223" s="70">
        <f t="shared" si="276"/>
        <v>0</v>
      </c>
      <c r="Y223" s="76">
        <f t="shared" si="260"/>
        <v>0</v>
      </c>
      <c r="Z223" s="76">
        <f t="shared" ref="Z223:Z234" si="291">SUM(O223/18*Q223)</f>
        <v>0</v>
      </c>
      <c r="AA223" s="76">
        <f t="shared" si="261"/>
        <v>0</v>
      </c>
      <c r="AB223" s="76">
        <f t="shared" si="262"/>
        <v>0</v>
      </c>
      <c r="AC223" s="76">
        <f t="shared" si="263"/>
        <v>10637.863333333335</v>
      </c>
      <c r="AD223" s="76">
        <f t="shared" si="264"/>
        <v>0</v>
      </c>
      <c r="AE223" s="76">
        <f t="shared" ref="AE223:AE234" si="292">SUM(Y223:AD223)</f>
        <v>10637.863333333335</v>
      </c>
      <c r="AF223" s="76">
        <f t="shared" ref="AF223:AF234" si="293">AE223*25%</f>
        <v>2659.4658333333336</v>
      </c>
      <c r="AG223" s="101">
        <f t="shared" si="267"/>
        <v>1329.7329166666668</v>
      </c>
      <c r="AH223" s="76">
        <f t="shared" si="265"/>
        <v>393.26666666666665</v>
      </c>
      <c r="AI223" s="76">
        <f t="shared" ref="AI223:AI234" si="294">AH223+AG223+AF223+AE223</f>
        <v>15020.328750000001</v>
      </c>
      <c r="AJ223" s="100"/>
      <c r="AK223" s="100"/>
      <c r="AL223" s="100"/>
      <c r="AM223" s="99"/>
      <c r="AN223" s="78">
        <f t="shared" si="277"/>
        <v>0</v>
      </c>
      <c r="AO223" s="99"/>
      <c r="AP223" s="78">
        <f t="shared" si="278"/>
        <v>0</v>
      </c>
      <c r="AQ223" s="78">
        <f t="shared" si="272"/>
        <v>0</v>
      </c>
      <c r="AR223" s="78">
        <f t="shared" si="258"/>
        <v>0</v>
      </c>
      <c r="AS223" s="99"/>
      <c r="AT223" s="78">
        <f t="shared" si="279"/>
        <v>0</v>
      </c>
      <c r="AU223" s="99"/>
      <c r="AV223" s="78">
        <f t="shared" si="280"/>
        <v>0</v>
      </c>
      <c r="AW223" s="77">
        <f t="shared" si="281"/>
        <v>0</v>
      </c>
      <c r="AX223" s="78">
        <f t="shared" si="282"/>
        <v>0</v>
      </c>
      <c r="AY223" s="77">
        <f t="shared" si="283"/>
        <v>0</v>
      </c>
      <c r="AZ223" s="78">
        <f t="shared" si="284"/>
        <v>0</v>
      </c>
      <c r="BA223" s="100"/>
      <c r="BB223" s="177"/>
      <c r="BC223" s="177"/>
      <c r="BD223" s="177"/>
      <c r="BE223" s="78">
        <f t="shared" si="285"/>
        <v>0</v>
      </c>
      <c r="BF223" s="43"/>
      <c r="BG223" s="43"/>
      <c r="BH223" s="43"/>
      <c r="BI223" s="76">
        <f t="shared" si="286"/>
        <v>0</v>
      </c>
      <c r="BJ223" s="101"/>
      <c r="BK223" s="101">
        <f>(O223/18*BJ223)*30%</f>
        <v>0</v>
      </c>
      <c r="BL223" s="101"/>
      <c r="BM223" s="101">
        <f t="shared" si="287"/>
        <v>0</v>
      </c>
      <c r="BN223" s="76">
        <f t="shared" si="273"/>
        <v>2</v>
      </c>
      <c r="BO223" s="76">
        <f t="shared" si="274"/>
        <v>5318.9316666666673</v>
      </c>
      <c r="BP223" s="76"/>
      <c r="BQ223" s="101">
        <f t="shared" si="288"/>
        <v>0</v>
      </c>
      <c r="BR223" s="76">
        <f t="shared" si="289"/>
        <v>5318.9316666666673</v>
      </c>
      <c r="BS223" s="76">
        <f t="shared" ref="BS223:BS234" si="295">AE223+AG223+AH223+AJ223+AK223+AL223+BI223+BQ223</f>
        <v>12360.862916666669</v>
      </c>
      <c r="BT223" s="76">
        <f t="shared" ref="BT223:BT234" si="296">AZ223+BE223+BK223+BM223</f>
        <v>0</v>
      </c>
      <c r="BU223" s="76">
        <f t="shared" ref="BU223:BU234" si="297">AF223+BO223</f>
        <v>7978.3975000000009</v>
      </c>
      <c r="BV223" s="76">
        <f t="shared" ref="BV223:BV234" si="298">SUM(AI223+BR223)</f>
        <v>20339.260416666668</v>
      </c>
      <c r="BW223" s="173">
        <f t="shared" ref="BW223:BW234" si="299">BV223*12</f>
        <v>244071.125</v>
      </c>
      <c r="BX223" s="3" t="s">
        <v>266</v>
      </c>
    </row>
    <row r="224" spans="1:77" s="3" customFormat="1" ht="14.25" customHeight="1" x14ac:dyDescent="0.3">
      <c r="A224" s="250">
        <v>201</v>
      </c>
      <c r="B224" s="48" t="s">
        <v>268</v>
      </c>
      <c r="C224" s="48" t="s">
        <v>385</v>
      </c>
      <c r="D224" s="43" t="s">
        <v>178</v>
      </c>
      <c r="E224" s="108" t="s">
        <v>299</v>
      </c>
      <c r="F224" s="86"/>
      <c r="G224" s="87"/>
      <c r="H224" s="87"/>
      <c r="I224" s="86"/>
      <c r="J224" s="43" t="s">
        <v>65</v>
      </c>
      <c r="K224" s="43" t="s">
        <v>62</v>
      </c>
      <c r="L224" s="89">
        <v>3</v>
      </c>
      <c r="M224" s="43">
        <v>4.2300000000000004</v>
      </c>
      <c r="N224" s="75">
        <v>17697</v>
      </c>
      <c r="O224" s="76">
        <f t="shared" si="290"/>
        <v>74858.310000000012</v>
      </c>
      <c r="P224" s="43">
        <v>17</v>
      </c>
      <c r="Q224" s="43"/>
      <c r="R224" s="43"/>
      <c r="S224" s="43"/>
      <c r="T224" s="26"/>
      <c r="U224" s="43"/>
      <c r="V224" s="70">
        <f t="shared" si="275"/>
        <v>17</v>
      </c>
      <c r="W224" s="70">
        <f t="shared" si="259"/>
        <v>0</v>
      </c>
      <c r="X224" s="70">
        <f t="shared" si="276"/>
        <v>0</v>
      </c>
      <c r="Y224" s="76">
        <f t="shared" si="260"/>
        <v>70699.515000000014</v>
      </c>
      <c r="Z224" s="76">
        <f t="shared" si="291"/>
        <v>0</v>
      </c>
      <c r="AA224" s="76">
        <f t="shared" si="261"/>
        <v>0</v>
      </c>
      <c r="AB224" s="76">
        <f t="shared" si="262"/>
        <v>0</v>
      </c>
      <c r="AC224" s="76">
        <f t="shared" si="263"/>
        <v>0</v>
      </c>
      <c r="AD224" s="76">
        <f t="shared" si="264"/>
        <v>0</v>
      </c>
      <c r="AE224" s="76">
        <f t="shared" si="292"/>
        <v>70699.515000000014</v>
      </c>
      <c r="AF224" s="76">
        <f t="shared" si="293"/>
        <v>17674.878750000003</v>
      </c>
      <c r="AG224" s="76">
        <f t="shared" si="267"/>
        <v>8837.4393750000017</v>
      </c>
      <c r="AH224" s="76">
        <f t="shared" si="265"/>
        <v>0</v>
      </c>
      <c r="AI224" s="76">
        <f t="shared" si="294"/>
        <v>97211.833125000019</v>
      </c>
      <c r="AJ224" s="82"/>
      <c r="AK224" s="82"/>
      <c r="AL224" s="82"/>
      <c r="AM224" s="99">
        <v>17</v>
      </c>
      <c r="AN224" s="78">
        <f t="shared" si="277"/>
        <v>6685.5333333333328</v>
      </c>
      <c r="AO224" s="99"/>
      <c r="AP224" s="78">
        <f t="shared" si="278"/>
        <v>0</v>
      </c>
      <c r="AQ224" s="78">
        <f t="shared" si="272"/>
        <v>17</v>
      </c>
      <c r="AR224" s="78">
        <f t="shared" si="258"/>
        <v>6685.5333333333328</v>
      </c>
      <c r="AS224" s="99"/>
      <c r="AT224" s="78">
        <f t="shared" si="279"/>
        <v>0</v>
      </c>
      <c r="AU224" s="99"/>
      <c r="AV224" s="78">
        <f t="shared" si="280"/>
        <v>0</v>
      </c>
      <c r="AW224" s="77">
        <f t="shared" si="281"/>
        <v>0</v>
      </c>
      <c r="AX224" s="78">
        <f t="shared" si="282"/>
        <v>0</v>
      </c>
      <c r="AY224" s="77">
        <f t="shared" si="283"/>
        <v>17</v>
      </c>
      <c r="AZ224" s="78">
        <f t="shared" si="284"/>
        <v>6685.5333333333328</v>
      </c>
      <c r="BA224" s="100" t="s">
        <v>197</v>
      </c>
      <c r="BB224" s="177">
        <v>1</v>
      </c>
      <c r="BC224" s="177"/>
      <c r="BD224" s="177"/>
      <c r="BE224" s="78">
        <f t="shared" si="285"/>
        <v>8848.5</v>
      </c>
      <c r="BF224" s="43"/>
      <c r="BG224" s="43"/>
      <c r="BH224" s="43"/>
      <c r="BI224" s="76">
        <f t="shared" si="286"/>
        <v>0</v>
      </c>
      <c r="BJ224" s="76">
        <f t="shared" ref="BJ224:BJ230" si="300">V224+W224+X224</f>
        <v>17</v>
      </c>
      <c r="BK224" s="76">
        <f t="shared" ref="BK224:BK230" si="301">(O224/18*BJ224)*1.25*30%</f>
        <v>26512.318125000005</v>
      </c>
      <c r="BL224" s="101"/>
      <c r="BM224" s="101">
        <f t="shared" si="287"/>
        <v>0</v>
      </c>
      <c r="BN224" s="76"/>
      <c r="BO224" s="76"/>
      <c r="BP224" s="101"/>
      <c r="BQ224" s="101">
        <f t="shared" si="288"/>
        <v>0</v>
      </c>
      <c r="BR224" s="76">
        <f t="shared" si="289"/>
        <v>42046.351458333338</v>
      </c>
      <c r="BS224" s="76">
        <f t="shared" si="295"/>
        <v>79536.954375000016</v>
      </c>
      <c r="BT224" s="76">
        <f t="shared" si="296"/>
        <v>42046.351458333338</v>
      </c>
      <c r="BU224" s="76">
        <f t="shared" si="297"/>
        <v>17674.878750000003</v>
      </c>
      <c r="BV224" s="76">
        <f t="shared" si="298"/>
        <v>139258.18458333335</v>
      </c>
      <c r="BW224" s="173">
        <f t="shared" si="299"/>
        <v>1671098.2150000003</v>
      </c>
      <c r="BX224" s="2"/>
    </row>
    <row r="225" spans="1:76" s="3" customFormat="1" ht="14.25" customHeight="1" x14ac:dyDescent="0.3">
      <c r="A225" s="251">
        <v>202</v>
      </c>
      <c r="B225" s="48" t="s">
        <v>268</v>
      </c>
      <c r="C225" s="48" t="s">
        <v>428</v>
      </c>
      <c r="D225" s="43" t="s">
        <v>178</v>
      </c>
      <c r="E225" s="108" t="s">
        <v>299</v>
      </c>
      <c r="F225" s="86"/>
      <c r="G225" s="87"/>
      <c r="H225" s="87"/>
      <c r="I225" s="86"/>
      <c r="J225" s="43" t="s">
        <v>65</v>
      </c>
      <c r="K225" s="43" t="s">
        <v>62</v>
      </c>
      <c r="L225" s="89">
        <v>3</v>
      </c>
      <c r="M225" s="43">
        <v>4.2300000000000004</v>
      </c>
      <c r="N225" s="108">
        <v>17697</v>
      </c>
      <c r="O225" s="76">
        <f t="shared" si="290"/>
        <v>74858.310000000012</v>
      </c>
      <c r="P225" s="43"/>
      <c r="Q225" s="43">
        <v>2</v>
      </c>
      <c r="R225" s="43"/>
      <c r="S225" s="43"/>
      <c r="T225" s="26"/>
      <c r="U225" s="43"/>
      <c r="V225" s="70">
        <f t="shared" si="275"/>
        <v>0</v>
      </c>
      <c r="W225" s="70">
        <f t="shared" si="259"/>
        <v>2</v>
      </c>
      <c r="X225" s="70">
        <f t="shared" si="276"/>
        <v>0</v>
      </c>
      <c r="Y225" s="76">
        <f t="shared" si="260"/>
        <v>0</v>
      </c>
      <c r="Z225" s="76">
        <f t="shared" si="291"/>
        <v>8317.590000000002</v>
      </c>
      <c r="AA225" s="76">
        <f t="shared" si="261"/>
        <v>0</v>
      </c>
      <c r="AB225" s="76">
        <f t="shared" si="262"/>
        <v>0</v>
      </c>
      <c r="AC225" s="76">
        <f t="shared" si="263"/>
        <v>0</v>
      </c>
      <c r="AD225" s="76">
        <f t="shared" si="264"/>
        <v>0</v>
      </c>
      <c r="AE225" s="76">
        <f t="shared" si="292"/>
        <v>8317.590000000002</v>
      </c>
      <c r="AF225" s="76">
        <f t="shared" si="293"/>
        <v>2079.3975000000005</v>
      </c>
      <c r="AG225" s="76">
        <f t="shared" si="267"/>
        <v>1039.6987500000002</v>
      </c>
      <c r="AH225" s="76">
        <f t="shared" si="265"/>
        <v>0</v>
      </c>
      <c r="AI225" s="76">
        <f t="shared" si="294"/>
        <v>11436.686250000002</v>
      </c>
      <c r="AJ225" s="100"/>
      <c r="AK225" s="100"/>
      <c r="AL225" s="100"/>
      <c r="AM225" s="100"/>
      <c r="AN225" s="78">
        <f t="shared" si="277"/>
        <v>0</v>
      </c>
      <c r="AO225" s="99"/>
      <c r="AP225" s="78">
        <f t="shared" si="278"/>
        <v>0</v>
      </c>
      <c r="AQ225" s="78"/>
      <c r="AR225" s="78">
        <f t="shared" si="258"/>
        <v>0</v>
      </c>
      <c r="AS225" s="99"/>
      <c r="AT225" s="78">
        <f t="shared" si="279"/>
        <v>0</v>
      </c>
      <c r="AU225" s="99"/>
      <c r="AV225" s="78">
        <f t="shared" si="280"/>
        <v>0</v>
      </c>
      <c r="AW225" s="77">
        <f t="shared" si="281"/>
        <v>0</v>
      </c>
      <c r="AX225" s="78">
        <f t="shared" si="282"/>
        <v>0</v>
      </c>
      <c r="AY225" s="77">
        <f t="shared" si="283"/>
        <v>0</v>
      </c>
      <c r="AZ225" s="78">
        <f t="shared" si="284"/>
        <v>0</v>
      </c>
      <c r="BA225" s="100"/>
      <c r="BB225" s="177"/>
      <c r="BC225" s="177"/>
      <c r="BD225" s="177"/>
      <c r="BE225" s="78">
        <f t="shared" si="285"/>
        <v>0</v>
      </c>
      <c r="BF225" s="43"/>
      <c r="BG225" s="43"/>
      <c r="BH225" s="43"/>
      <c r="BI225" s="76">
        <f t="shared" si="286"/>
        <v>0</v>
      </c>
      <c r="BJ225" s="101">
        <f t="shared" si="300"/>
        <v>2</v>
      </c>
      <c r="BK225" s="101">
        <f t="shared" si="301"/>
        <v>3119.096250000001</v>
      </c>
      <c r="BL225" s="101"/>
      <c r="BM225" s="101">
        <f t="shared" si="287"/>
        <v>0</v>
      </c>
      <c r="BN225" s="76"/>
      <c r="BO225" s="76"/>
      <c r="BP225" s="76">
        <v>2</v>
      </c>
      <c r="BQ225" s="101">
        <f t="shared" si="288"/>
        <v>786.55555555555554</v>
      </c>
      <c r="BR225" s="76">
        <f t="shared" si="289"/>
        <v>3905.6518055555566</v>
      </c>
      <c r="BS225" s="76">
        <f t="shared" si="295"/>
        <v>10143.844305555556</v>
      </c>
      <c r="BT225" s="76">
        <f t="shared" si="296"/>
        <v>3119.096250000001</v>
      </c>
      <c r="BU225" s="76">
        <f t="shared" si="297"/>
        <v>2079.3975000000005</v>
      </c>
      <c r="BV225" s="76">
        <f t="shared" si="298"/>
        <v>15342.33805555556</v>
      </c>
      <c r="BW225" s="173">
        <f t="shared" si="299"/>
        <v>184108.0566666667</v>
      </c>
      <c r="BX225" s="136"/>
    </row>
    <row r="226" spans="1:76" s="3" customFormat="1" ht="14.25" customHeight="1" x14ac:dyDescent="0.3">
      <c r="A226" s="250">
        <v>203</v>
      </c>
      <c r="B226" s="48" t="s">
        <v>359</v>
      </c>
      <c r="C226" s="48" t="s">
        <v>231</v>
      </c>
      <c r="D226" s="43" t="s">
        <v>178</v>
      </c>
      <c r="E226" s="108" t="s">
        <v>299</v>
      </c>
      <c r="F226" s="86"/>
      <c r="G226" s="87"/>
      <c r="H226" s="87"/>
      <c r="I226" s="86"/>
      <c r="J226" s="43" t="s">
        <v>65</v>
      </c>
      <c r="K226" s="43" t="s">
        <v>62</v>
      </c>
      <c r="L226" s="89">
        <v>3</v>
      </c>
      <c r="M226" s="43">
        <v>4.2300000000000004</v>
      </c>
      <c r="N226" s="108">
        <v>17697</v>
      </c>
      <c r="O226" s="76">
        <f t="shared" si="290"/>
        <v>74858.310000000012</v>
      </c>
      <c r="P226" s="43">
        <v>1</v>
      </c>
      <c r="Q226" s="43"/>
      <c r="R226" s="43"/>
      <c r="S226" s="43"/>
      <c r="T226" s="43"/>
      <c r="U226" s="43"/>
      <c r="V226" s="70">
        <f t="shared" si="275"/>
        <v>1</v>
      </c>
      <c r="W226" s="70">
        <f t="shared" ref="W226:W234" si="302">SUM(Q226+T226)</f>
        <v>0</v>
      </c>
      <c r="X226" s="70">
        <f t="shared" si="276"/>
        <v>0</v>
      </c>
      <c r="Y226" s="76">
        <f t="shared" si="260"/>
        <v>4158.795000000001</v>
      </c>
      <c r="Z226" s="76">
        <f t="shared" si="291"/>
        <v>0</v>
      </c>
      <c r="AA226" s="76">
        <f t="shared" si="261"/>
        <v>0</v>
      </c>
      <c r="AB226" s="76">
        <f t="shared" si="262"/>
        <v>0</v>
      </c>
      <c r="AC226" s="76">
        <f t="shared" si="263"/>
        <v>0</v>
      </c>
      <c r="AD226" s="76">
        <f t="shared" si="264"/>
        <v>0</v>
      </c>
      <c r="AE226" s="76">
        <f t="shared" si="292"/>
        <v>4158.795000000001</v>
      </c>
      <c r="AF226" s="76">
        <f t="shared" si="293"/>
        <v>1039.6987500000002</v>
      </c>
      <c r="AG226" s="101">
        <f t="shared" si="267"/>
        <v>519.84937500000012</v>
      </c>
      <c r="AH226" s="76">
        <f t="shared" si="265"/>
        <v>0</v>
      </c>
      <c r="AI226" s="76">
        <f t="shared" si="294"/>
        <v>5718.3431250000012</v>
      </c>
      <c r="AJ226" s="100"/>
      <c r="AK226" s="100"/>
      <c r="AL226" s="100"/>
      <c r="AM226" s="99"/>
      <c r="AN226" s="78">
        <f t="shared" si="277"/>
        <v>0</v>
      </c>
      <c r="AO226" s="99"/>
      <c r="AP226" s="78">
        <f t="shared" si="278"/>
        <v>0</v>
      </c>
      <c r="AQ226" s="78">
        <f>AM226+AO226</f>
        <v>0</v>
      </c>
      <c r="AR226" s="78">
        <f t="shared" si="258"/>
        <v>0</v>
      </c>
      <c r="AS226" s="99"/>
      <c r="AT226" s="78">
        <f t="shared" si="279"/>
        <v>0</v>
      </c>
      <c r="AU226" s="99"/>
      <c r="AV226" s="78">
        <f t="shared" si="280"/>
        <v>0</v>
      </c>
      <c r="AW226" s="77">
        <f t="shared" si="281"/>
        <v>0</v>
      </c>
      <c r="AX226" s="78">
        <f t="shared" si="282"/>
        <v>0</v>
      </c>
      <c r="AY226" s="77">
        <f t="shared" si="283"/>
        <v>0</v>
      </c>
      <c r="AZ226" s="78">
        <f t="shared" si="284"/>
        <v>0</v>
      </c>
      <c r="BA226" s="100"/>
      <c r="BB226" s="177"/>
      <c r="BC226" s="177"/>
      <c r="BD226" s="177"/>
      <c r="BE226" s="78">
        <f t="shared" si="285"/>
        <v>0</v>
      </c>
      <c r="BF226" s="43"/>
      <c r="BG226" s="43"/>
      <c r="BH226" s="43"/>
      <c r="BI226" s="76">
        <f t="shared" si="286"/>
        <v>0</v>
      </c>
      <c r="BJ226" s="76">
        <f t="shared" si="300"/>
        <v>1</v>
      </c>
      <c r="BK226" s="76">
        <f t="shared" si="301"/>
        <v>1559.5481250000005</v>
      </c>
      <c r="BL226" s="101"/>
      <c r="BM226" s="101">
        <f t="shared" si="287"/>
        <v>0</v>
      </c>
      <c r="BN226" s="76"/>
      <c r="BO226" s="76"/>
      <c r="BP226" s="101"/>
      <c r="BQ226" s="101">
        <f t="shared" si="288"/>
        <v>0</v>
      </c>
      <c r="BR226" s="76">
        <f t="shared" si="289"/>
        <v>1559.5481250000005</v>
      </c>
      <c r="BS226" s="76">
        <f t="shared" si="295"/>
        <v>4678.6443750000008</v>
      </c>
      <c r="BT226" s="76">
        <f t="shared" si="296"/>
        <v>1559.5481250000005</v>
      </c>
      <c r="BU226" s="76">
        <f t="shared" si="297"/>
        <v>1039.6987500000002</v>
      </c>
      <c r="BV226" s="76">
        <f t="shared" si="298"/>
        <v>7277.8912500000015</v>
      </c>
      <c r="BW226" s="173">
        <f t="shared" si="299"/>
        <v>87334.695000000022</v>
      </c>
      <c r="BX226" s="2"/>
    </row>
    <row r="227" spans="1:76" s="3" customFormat="1" ht="14.25" customHeight="1" x14ac:dyDescent="0.3">
      <c r="A227" s="251">
        <v>204</v>
      </c>
      <c r="B227" s="48" t="s">
        <v>420</v>
      </c>
      <c r="C227" s="48" t="s">
        <v>222</v>
      </c>
      <c r="D227" s="43" t="s">
        <v>178</v>
      </c>
      <c r="E227" s="108" t="s">
        <v>299</v>
      </c>
      <c r="F227" s="86"/>
      <c r="G227" s="87"/>
      <c r="H227" s="87"/>
      <c r="I227" s="86"/>
      <c r="J227" s="43" t="s">
        <v>65</v>
      </c>
      <c r="K227" s="43" t="s">
        <v>62</v>
      </c>
      <c r="L227" s="89">
        <v>3</v>
      </c>
      <c r="M227" s="43">
        <v>4.2300000000000004</v>
      </c>
      <c r="N227" s="108">
        <v>17697</v>
      </c>
      <c r="O227" s="76">
        <f t="shared" si="290"/>
        <v>74858.310000000012</v>
      </c>
      <c r="P227" s="43">
        <v>1</v>
      </c>
      <c r="Q227" s="43"/>
      <c r="R227" s="43"/>
      <c r="S227" s="43"/>
      <c r="T227" s="43"/>
      <c r="U227" s="43"/>
      <c r="V227" s="70">
        <f t="shared" si="275"/>
        <v>1</v>
      </c>
      <c r="W227" s="70">
        <f t="shared" si="302"/>
        <v>0</v>
      </c>
      <c r="X227" s="70">
        <f t="shared" si="276"/>
        <v>0</v>
      </c>
      <c r="Y227" s="76">
        <f t="shared" ref="Y227:Y234" si="303">SUM(O227/18*P227)</f>
        <v>4158.795000000001</v>
      </c>
      <c r="Z227" s="76">
        <f t="shared" si="291"/>
        <v>0</v>
      </c>
      <c r="AA227" s="76">
        <f t="shared" ref="AA227:AA234" si="304">SUM(O227/18*R227)</f>
        <v>0</v>
      </c>
      <c r="AB227" s="76">
        <f t="shared" ref="AB227:AB234" si="305">SUM(O227/18*S227)</f>
        <v>0</v>
      </c>
      <c r="AC227" s="76">
        <f t="shared" ref="AC227:AC234" si="306">SUM(O227/18*T227)</f>
        <v>0</v>
      </c>
      <c r="AD227" s="76">
        <f t="shared" ref="AD227:AD234" si="307">SUM(O227/18*U227)</f>
        <v>0</v>
      </c>
      <c r="AE227" s="76">
        <f t="shared" si="292"/>
        <v>4158.795000000001</v>
      </c>
      <c r="AF227" s="76">
        <f t="shared" si="293"/>
        <v>1039.6987500000002</v>
      </c>
      <c r="AG227" s="101">
        <f t="shared" si="267"/>
        <v>519.84937500000012</v>
      </c>
      <c r="AH227" s="76">
        <f t="shared" ref="AH227:AH234" si="308">SUM(N227/18*S227+N227/18*T227+N227/18*U227)*20%</f>
        <v>0</v>
      </c>
      <c r="AI227" s="76">
        <f t="shared" si="294"/>
        <v>5718.3431250000012</v>
      </c>
      <c r="AJ227" s="100"/>
      <c r="AK227" s="100"/>
      <c r="AL227" s="100"/>
      <c r="AM227" s="99"/>
      <c r="AN227" s="78">
        <f t="shared" si="277"/>
        <v>0</v>
      </c>
      <c r="AO227" s="99"/>
      <c r="AP227" s="78">
        <f t="shared" si="278"/>
        <v>0</v>
      </c>
      <c r="AQ227" s="78">
        <f>AM227+AO227</f>
        <v>0</v>
      </c>
      <c r="AR227" s="78">
        <f t="shared" si="258"/>
        <v>0</v>
      </c>
      <c r="AS227" s="99"/>
      <c r="AT227" s="78">
        <f t="shared" si="279"/>
        <v>0</v>
      </c>
      <c r="AU227" s="99"/>
      <c r="AV227" s="78">
        <f t="shared" si="280"/>
        <v>0</v>
      </c>
      <c r="AW227" s="77">
        <f t="shared" si="281"/>
        <v>0</v>
      </c>
      <c r="AX227" s="78">
        <f t="shared" si="282"/>
        <v>0</v>
      </c>
      <c r="AY227" s="77">
        <f t="shared" si="283"/>
        <v>0</v>
      </c>
      <c r="AZ227" s="78">
        <f t="shared" si="284"/>
        <v>0</v>
      </c>
      <c r="BA227" s="100"/>
      <c r="BB227" s="177"/>
      <c r="BC227" s="177"/>
      <c r="BD227" s="177"/>
      <c r="BE227" s="78">
        <f t="shared" si="285"/>
        <v>0</v>
      </c>
      <c r="BF227" s="43"/>
      <c r="BG227" s="43"/>
      <c r="BH227" s="43"/>
      <c r="BI227" s="76">
        <f t="shared" si="286"/>
        <v>0</v>
      </c>
      <c r="BJ227" s="76">
        <f t="shared" si="300"/>
        <v>1</v>
      </c>
      <c r="BK227" s="76">
        <f t="shared" si="301"/>
        <v>1559.5481250000005</v>
      </c>
      <c r="BL227" s="101"/>
      <c r="BM227" s="101">
        <f t="shared" si="287"/>
        <v>0</v>
      </c>
      <c r="BN227" s="76"/>
      <c r="BO227" s="76"/>
      <c r="BP227" s="101"/>
      <c r="BQ227" s="101">
        <f t="shared" si="288"/>
        <v>0</v>
      </c>
      <c r="BR227" s="76">
        <f t="shared" si="289"/>
        <v>1559.5481250000005</v>
      </c>
      <c r="BS227" s="76">
        <f t="shared" si="295"/>
        <v>4678.6443750000008</v>
      </c>
      <c r="BT227" s="76">
        <f t="shared" si="296"/>
        <v>1559.5481250000005</v>
      </c>
      <c r="BU227" s="76">
        <f t="shared" si="297"/>
        <v>1039.6987500000002</v>
      </c>
      <c r="BV227" s="76">
        <f t="shared" si="298"/>
        <v>7277.8912500000015</v>
      </c>
      <c r="BW227" s="173">
        <f t="shared" si="299"/>
        <v>87334.695000000022</v>
      </c>
      <c r="BX227" s="133"/>
    </row>
    <row r="228" spans="1:76" s="3" customFormat="1" ht="14.25" customHeight="1" x14ac:dyDescent="0.3">
      <c r="A228" s="250">
        <v>205</v>
      </c>
      <c r="B228" s="48" t="s">
        <v>173</v>
      </c>
      <c r="C228" s="48" t="s">
        <v>166</v>
      </c>
      <c r="D228" s="43" t="s">
        <v>61</v>
      </c>
      <c r="E228" s="108" t="s">
        <v>307</v>
      </c>
      <c r="F228" s="86">
        <v>53</v>
      </c>
      <c r="G228" s="87">
        <v>42608</v>
      </c>
      <c r="H228" s="87">
        <v>44434</v>
      </c>
      <c r="I228" s="86" t="s">
        <v>185</v>
      </c>
      <c r="J228" s="43" t="s">
        <v>71</v>
      </c>
      <c r="K228" s="43" t="s">
        <v>72</v>
      </c>
      <c r="L228" s="89">
        <v>24</v>
      </c>
      <c r="M228" s="43">
        <v>5.12</v>
      </c>
      <c r="N228" s="75">
        <v>17697</v>
      </c>
      <c r="O228" s="76">
        <f t="shared" si="290"/>
        <v>90608.639999999999</v>
      </c>
      <c r="P228" s="43"/>
      <c r="Q228" s="43"/>
      <c r="R228" s="43"/>
      <c r="S228" s="43">
        <v>15</v>
      </c>
      <c r="T228" s="43"/>
      <c r="U228" s="43"/>
      <c r="V228" s="70">
        <f t="shared" si="275"/>
        <v>15</v>
      </c>
      <c r="W228" s="70">
        <f t="shared" si="302"/>
        <v>0</v>
      </c>
      <c r="X228" s="70">
        <f t="shared" si="276"/>
        <v>0</v>
      </c>
      <c r="Y228" s="76">
        <f t="shared" si="303"/>
        <v>0</v>
      </c>
      <c r="Z228" s="76">
        <f t="shared" si="291"/>
        <v>0</v>
      </c>
      <c r="AA228" s="76">
        <f t="shared" si="304"/>
        <v>0</v>
      </c>
      <c r="AB228" s="76">
        <f t="shared" si="305"/>
        <v>75507.199999999997</v>
      </c>
      <c r="AC228" s="76">
        <f t="shared" si="306"/>
        <v>0</v>
      </c>
      <c r="AD228" s="76">
        <f t="shared" si="307"/>
        <v>0</v>
      </c>
      <c r="AE228" s="76">
        <f t="shared" si="292"/>
        <v>75507.199999999997</v>
      </c>
      <c r="AF228" s="76">
        <f t="shared" si="293"/>
        <v>18876.8</v>
      </c>
      <c r="AG228" s="76">
        <f t="shared" si="267"/>
        <v>9438.4</v>
      </c>
      <c r="AH228" s="76">
        <f t="shared" si="308"/>
        <v>2949.5</v>
      </c>
      <c r="AI228" s="76">
        <f t="shared" si="294"/>
        <v>106771.9</v>
      </c>
      <c r="AJ228" s="82"/>
      <c r="AK228" s="82"/>
      <c r="AL228" s="82"/>
      <c r="AM228" s="99">
        <v>15</v>
      </c>
      <c r="AN228" s="78">
        <f t="shared" si="277"/>
        <v>5899</v>
      </c>
      <c r="AO228" s="99"/>
      <c r="AP228" s="78">
        <f t="shared" si="278"/>
        <v>0</v>
      </c>
      <c r="AQ228" s="78">
        <f>AM228+AO228</f>
        <v>15</v>
      </c>
      <c r="AR228" s="78">
        <f t="shared" si="258"/>
        <v>5899</v>
      </c>
      <c r="AS228" s="99"/>
      <c r="AT228" s="78">
        <f t="shared" si="279"/>
        <v>0</v>
      </c>
      <c r="AU228" s="99"/>
      <c r="AV228" s="78">
        <f t="shared" si="280"/>
        <v>0</v>
      </c>
      <c r="AW228" s="77">
        <f t="shared" si="281"/>
        <v>0</v>
      </c>
      <c r="AX228" s="78">
        <f t="shared" si="282"/>
        <v>0</v>
      </c>
      <c r="AY228" s="77">
        <f t="shared" si="283"/>
        <v>15</v>
      </c>
      <c r="AZ228" s="78">
        <f t="shared" si="284"/>
        <v>5899</v>
      </c>
      <c r="BA228" s="100" t="s">
        <v>207</v>
      </c>
      <c r="BB228" s="177">
        <v>1</v>
      </c>
      <c r="BC228" s="177"/>
      <c r="BD228" s="177"/>
      <c r="BE228" s="78">
        <f t="shared" si="285"/>
        <v>8848.5</v>
      </c>
      <c r="BF228" s="43"/>
      <c r="BG228" s="43"/>
      <c r="BH228" s="43"/>
      <c r="BI228" s="76">
        <f t="shared" si="286"/>
        <v>0</v>
      </c>
      <c r="BJ228" s="76">
        <f t="shared" si="300"/>
        <v>15</v>
      </c>
      <c r="BK228" s="76">
        <f t="shared" si="301"/>
        <v>28315.200000000001</v>
      </c>
      <c r="BL228" s="101"/>
      <c r="BM228" s="101">
        <f t="shared" si="287"/>
        <v>0</v>
      </c>
      <c r="BN228" s="76"/>
      <c r="BO228" s="76"/>
      <c r="BP228" s="101"/>
      <c r="BQ228" s="101">
        <f t="shared" si="288"/>
        <v>0</v>
      </c>
      <c r="BR228" s="76">
        <f t="shared" si="289"/>
        <v>43062.7</v>
      </c>
      <c r="BS228" s="76">
        <f t="shared" si="295"/>
        <v>87895.099999999991</v>
      </c>
      <c r="BT228" s="76">
        <f t="shared" si="296"/>
        <v>43062.7</v>
      </c>
      <c r="BU228" s="76">
        <f t="shared" si="297"/>
        <v>18876.8</v>
      </c>
      <c r="BV228" s="76">
        <f t="shared" si="298"/>
        <v>149834.59999999998</v>
      </c>
      <c r="BW228" s="173">
        <f t="shared" si="299"/>
        <v>1798015.1999999997</v>
      </c>
      <c r="BX228" s="2"/>
    </row>
    <row r="229" spans="1:76" s="3" customFormat="1" ht="14.25" customHeight="1" x14ac:dyDescent="0.3">
      <c r="A229" s="251">
        <v>206</v>
      </c>
      <c r="B229" s="48" t="s">
        <v>173</v>
      </c>
      <c r="C229" s="48" t="s">
        <v>222</v>
      </c>
      <c r="D229" s="43" t="s">
        <v>61</v>
      </c>
      <c r="E229" s="108" t="s">
        <v>307</v>
      </c>
      <c r="F229" s="86">
        <v>53</v>
      </c>
      <c r="G229" s="87">
        <v>42608</v>
      </c>
      <c r="H229" s="87">
        <v>44434</v>
      </c>
      <c r="I229" s="86" t="s">
        <v>185</v>
      </c>
      <c r="J229" s="43" t="s">
        <v>71</v>
      </c>
      <c r="K229" s="43" t="s">
        <v>72</v>
      </c>
      <c r="L229" s="89">
        <v>24</v>
      </c>
      <c r="M229" s="43">
        <v>5.12</v>
      </c>
      <c r="N229" s="108">
        <v>17697</v>
      </c>
      <c r="O229" s="76">
        <f t="shared" si="290"/>
        <v>90608.639999999999</v>
      </c>
      <c r="P229" s="43"/>
      <c r="Q229" s="43"/>
      <c r="R229" s="43"/>
      <c r="S229" s="43">
        <v>1</v>
      </c>
      <c r="T229" s="43"/>
      <c r="U229" s="43"/>
      <c r="V229" s="70">
        <f t="shared" si="275"/>
        <v>1</v>
      </c>
      <c r="W229" s="70">
        <f t="shared" si="302"/>
        <v>0</v>
      </c>
      <c r="X229" s="70">
        <f t="shared" si="276"/>
        <v>0</v>
      </c>
      <c r="Y229" s="76">
        <f t="shared" si="303"/>
        <v>0</v>
      </c>
      <c r="Z229" s="76">
        <f t="shared" si="291"/>
        <v>0</v>
      </c>
      <c r="AA229" s="76">
        <f t="shared" si="304"/>
        <v>0</v>
      </c>
      <c r="AB229" s="76">
        <f t="shared" si="305"/>
        <v>5033.8133333333335</v>
      </c>
      <c r="AC229" s="76">
        <f t="shared" si="306"/>
        <v>0</v>
      </c>
      <c r="AD229" s="76">
        <f t="shared" si="307"/>
        <v>0</v>
      </c>
      <c r="AE229" s="76">
        <f t="shared" si="292"/>
        <v>5033.8133333333335</v>
      </c>
      <c r="AF229" s="76">
        <f t="shared" si="293"/>
        <v>1258.4533333333334</v>
      </c>
      <c r="AG229" s="76">
        <f t="shared" si="267"/>
        <v>629.22666666666669</v>
      </c>
      <c r="AH229" s="76">
        <f t="shared" si="308"/>
        <v>196.63333333333333</v>
      </c>
      <c r="AI229" s="76">
        <f t="shared" si="294"/>
        <v>7118.126666666667</v>
      </c>
      <c r="AJ229" s="100"/>
      <c r="AK229" s="100"/>
      <c r="AL229" s="100"/>
      <c r="AM229" s="99"/>
      <c r="AN229" s="78">
        <f t="shared" si="277"/>
        <v>0</v>
      </c>
      <c r="AO229" s="99"/>
      <c r="AP229" s="78">
        <f t="shared" si="278"/>
        <v>0</v>
      </c>
      <c r="AQ229" s="78">
        <f>AM229+AO229</f>
        <v>0</v>
      </c>
      <c r="AR229" s="78">
        <f t="shared" si="258"/>
        <v>0</v>
      </c>
      <c r="AS229" s="99"/>
      <c r="AT229" s="78">
        <f t="shared" si="279"/>
        <v>0</v>
      </c>
      <c r="AU229" s="99"/>
      <c r="AV229" s="78">
        <f t="shared" si="280"/>
        <v>0</v>
      </c>
      <c r="AW229" s="77">
        <f t="shared" si="281"/>
        <v>0</v>
      </c>
      <c r="AX229" s="78">
        <f t="shared" si="282"/>
        <v>0</v>
      </c>
      <c r="AY229" s="77">
        <f t="shared" si="283"/>
        <v>0</v>
      </c>
      <c r="AZ229" s="78">
        <f t="shared" si="284"/>
        <v>0</v>
      </c>
      <c r="BA229" s="100"/>
      <c r="BB229" s="177"/>
      <c r="BC229" s="177"/>
      <c r="BD229" s="177"/>
      <c r="BE229" s="78">
        <f t="shared" si="285"/>
        <v>0</v>
      </c>
      <c r="BF229" s="43"/>
      <c r="BG229" s="43"/>
      <c r="BH229" s="43"/>
      <c r="BI229" s="76">
        <f t="shared" si="286"/>
        <v>0</v>
      </c>
      <c r="BJ229" s="76">
        <f t="shared" si="300"/>
        <v>1</v>
      </c>
      <c r="BK229" s="76">
        <f t="shared" si="301"/>
        <v>1887.6799999999998</v>
      </c>
      <c r="BL229" s="101"/>
      <c r="BM229" s="101">
        <f t="shared" si="287"/>
        <v>0</v>
      </c>
      <c r="BN229" s="76"/>
      <c r="BO229" s="76"/>
      <c r="BP229" s="101"/>
      <c r="BQ229" s="101">
        <f t="shared" si="288"/>
        <v>0</v>
      </c>
      <c r="BR229" s="76">
        <f t="shared" si="289"/>
        <v>1887.6799999999998</v>
      </c>
      <c r="BS229" s="76">
        <f t="shared" si="295"/>
        <v>5859.6733333333332</v>
      </c>
      <c r="BT229" s="76">
        <f t="shared" si="296"/>
        <v>1887.6799999999998</v>
      </c>
      <c r="BU229" s="76">
        <f t="shared" si="297"/>
        <v>1258.4533333333334</v>
      </c>
      <c r="BV229" s="76">
        <f t="shared" si="298"/>
        <v>9005.8066666666673</v>
      </c>
      <c r="BW229" s="173">
        <f t="shared" si="299"/>
        <v>108069.68000000001</v>
      </c>
      <c r="BX229" s="2"/>
    </row>
    <row r="230" spans="1:76" s="3" customFormat="1" ht="14.25" customHeight="1" x14ac:dyDescent="0.3">
      <c r="A230" s="250">
        <v>207</v>
      </c>
      <c r="B230" s="48" t="s">
        <v>173</v>
      </c>
      <c r="C230" s="48" t="s">
        <v>425</v>
      </c>
      <c r="D230" s="43" t="s">
        <v>61</v>
      </c>
      <c r="E230" s="108" t="s">
        <v>307</v>
      </c>
      <c r="F230" s="86">
        <v>53</v>
      </c>
      <c r="G230" s="87">
        <v>42608</v>
      </c>
      <c r="H230" s="87">
        <v>44434</v>
      </c>
      <c r="I230" s="86" t="s">
        <v>185</v>
      </c>
      <c r="J230" s="43" t="s">
        <v>71</v>
      </c>
      <c r="K230" s="43" t="s">
        <v>72</v>
      </c>
      <c r="L230" s="89">
        <v>24</v>
      </c>
      <c r="M230" s="43">
        <v>5.12</v>
      </c>
      <c r="N230" s="75">
        <v>17697</v>
      </c>
      <c r="O230" s="76">
        <f t="shared" si="290"/>
        <v>90608.639999999999</v>
      </c>
      <c r="P230" s="43">
        <v>2</v>
      </c>
      <c r="Q230" s="43"/>
      <c r="R230" s="43"/>
      <c r="S230" s="43"/>
      <c r="T230" s="43"/>
      <c r="U230" s="43"/>
      <c r="V230" s="70">
        <f t="shared" si="275"/>
        <v>2</v>
      </c>
      <c r="W230" s="70">
        <f t="shared" si="302"/>
        <v>0</v>
      </c>
      <c r="X230" s="70">
        <f t="shared" si="276"/>
        <v>0</v>
      </c>
      <c r="Y230" s="76">
        <f t="shared" si="303"/>
        <v>10067.626666666667</v>
      </c>
      <c r="Z230" s="76">
        <f t="shared" si="291"/>
        <v>0</v>
      </c>
      <c r="AA230" s="76">
        <f t="shared" si="304"/>
        <v>0</v>
      </c>
      <c r="AB230" s="76">
        <f t="shared" si="305"/>
        <v>0</v>
      </c>
      <c r="AC230" s="76">
        <f t="shared" si="306"/>
        <v>0</v>
      </c>
      <c r="AD230" s="76">
        <f t="shared" si="307"/>
        <v>0</v>
      </c>
      <c r="AE230" s="76">
        <f t="shared" si="292"/>
        <v>10067.626666666667</v>
      </c>
      <c r="AF230" s="76">
        <f t="shared" si="293"/>
        <v>2516.9066666666668</v>
      </c>
      <c r="AG230" s="76">
        <f t="shared" si="267"/>
        <v>1258.4533333333334</v>
      </c>
      <c r="AH230" s="76">
        <f t="shared" si="308"/>
        <v>0</v>
      </c>
      <c r="AI230" s="76">
        <f t="shared" si="294"/>
        <v>13842.986666666668</v>
      </c>
      <c r="AJ230" s="100"/>
      <c r="AK230" s="100"/>
      <c r="AL230" s="82"/>
      <c r="AM230" s="100"/>
      <c r="AN230" s="78">
        <f t="shared" si="277"/>
        <v>0</v>
      </c>
      <c r="AO230" s="99"/>
      <c r="AP230" s="78">
        <f t="shared" si="278"/>
        <v>0</v>
      </c>
      <c r="AQ230" s="78"/>
      <c r="AR230" s="78">
        <f t="shared" si="258"/>
        <v>0</v>
      </c>
      <c r="AS230" s="99"/>
      <c r="AT230" s="78">
        <f t="shared" si="279"/>
        <v>0</v>
      </c>
      <c r="AU230" s="99"/>
      <c r="AV230" s="78">
        <f t="shared" si="280"/>
        <v>0</v>
      </c>
      <c r="AW230" s="77">
        <f t="shared" si="281"/>
        <v>0</v>
      </c>
      <c r="AX230" s="78">
        <f t="shared" si="282"/>
        <v>0</v>
      </c>
      <c r="AY230" s="77">
        <f t="shared" si="283"/>
        <v>0</v>
      </c>
      <c r="AZ230" s="78">
        <f t="shared" si="284"/>
        <v>0</v>
      </c>
      <c r="BA230" s="100"/>
      <c r="BB230" s="177"/>
      <c r="BC230" s="177"/>
      <c r="BD230" s="177"/>
      <c r="BE230" s="78">
        <f t="shared" si="285"/>
        <v>0</v>
      </c>
      <c r="BF230" s="43"/>
      <c r="BG230" s="43"/>
      <c r="BH230" s="43"/>
      <c r="BI230" s="76">
        <f t="shared" si="286"/>
        <v>0</v>
      </c>
      <c r="BJ230" s="101">
        <f t="shared" si="300"/>
        <v>2</v>
      </c>
      <c r="BK230" s="101">
        <f t="shared" si="301"/>
        <v>3775.3599999999997</v>
      </c>
      <c r="BL230" s="101"/>
      <c r="BM230" s="101"/>
      <c r="BN230" s="76"/>
      <c r="BO230" s="76"/>
      <c r="BP230" s="76">
        <v>2</v>
      </c>
      <c r="BQ230" s="101">
        <f t="shared" si="288"/>
        <v>786.55555555555554</v>
      </c>
      <c r="BR230" s="76">
        <f t="shared" si="289"/>
        <v>4561.9155555555553</v>
      </c>
      <c r="BS230" s="76">
        <f t="shared" si="295"/>
        <v>12112.635555555555</v>
      </c>
      <c r="BT230" s="76">
        <f t="shared" si="296"/>
        <v>3775.3599999999997</v>
      </c>
      <c r="BU230" s="76">
        <f t="shared" si="297"/>
        <v>2516.9066666666668</v>
      </c>
      <c r="BV230" s="76">
        <f t="shared" si="298"/>
        <v>18404.902222222223</v>
      </c>
      <c r="BW230" s="173">
        <f t="shared" si="299"/>
        <v>220858.82666666666</v>
      </c>
      <c r="BX230" s="136"/>
    </row>
    <row r="231" spans="1:76" s="2" customFormat="1" ht="14.25" customHeight="1" x14ac:dyDescent="0.3">
      <c r="A231" s="251">
        <v>208</v>
      </c>
      <c r="B231" s="48" t="s">
        <v>173</v>
      </c>
      <c r="C231" s="48" t="s">
        <v>232</v>
      </c>
      <c r="D231" s="43" t="s">
        <v>61</v>
      </c>
      <c r="E231" s="108" t="s">
        <v>307</v>
      </c>
      <c r="F231" s="86">
        <v>53</v>
      </c>
      <c r="G231" s="87">
        <v>42608</v>
      </c>
      <c r="H231" s="87">
        <v>44434</v>
      </c>
      <c r="I231" s="86" t="s">
        <v>185</v>
      </c>
      <c r="J231" s="43" t="s">
        <v>71</v>
      </c>
      <c r="K231" s="43" t="s">
        <v>72</v>
      </c>
      <c r="L231" s="89">
        <v>24</v>
      </c>
      <c r="M231" s="43">
        <v>5.12</v>
      </c>
      <c r="N231" s="75">
        <v>17697</v>
      </c>
      <c r="O231" s="76">
        <f t="shared" si="290"/>
        <v>90608.639999999999</v>
      </c>
      <c r="P231" s="43">
        <v>0</v>
      </c>
      <c r="Q231" s="43"/>
      <c r="R231" s="43"/>
      <c r="S231" s="43">
        <v>1</v>
      </c>
      <c r="T231" s="43"/>
      <c r="U231" s="43"/>
      <c r="V231" s="70">
        <f t="shared" si="275"/>
        <v>1</v>
      </c>
      <c r="W231" s="70">
        <f t="shared" si="302"/>
        <v>0</v>
      </c>
      <c r="X231" s="70">
        <f t="shared" si="276"/>
        <v>0</v>
      </c>
      <c r="Y231" s="76">
        <f t="shared" si="303"/>
        <v>0</v>
      </c>
      <c r="Z231" s="76">
        <f t="shared" si="291"/>
        <v>0</v>
      </c>
      <c r="AA231" s="76">
        <f t="shared" si="304"/>
        <v>0</v>
      </c>
      <c r="AB231" s="76">
        <f t="shared" si="305"/>
        <v>5033.8133333333335</v>
      </c>
      <c r="AC231" s="76">
        <f t="shared" si="306"/>
        <v>0</v>
      </c>
      <c r="AD231" s="76">
        <f t="shared" si="307"/>
        <v>0</v>
      </c>
      <c r="AE231" s="76">
        <f t="shared" si="292"/>
        <v>5033.8133333333335</v>
      </c>
      <c r="AF231" s="76">
        <f t="shared" si="293"/>
        <v>1258.4533333333334</v>
      </c>
      <c r="AG231" s="76">
        <f t="shared" si="267"/>
        <v>629.22666666666669</v>
      </c>
      <c r="AH231" s="76">
        <f t="shared" si="308"/>
        <v>196.63333333333333</v>
      </c>
      <c r="AI231" s="76">
        <f t="shared" si="294"/>
        <v>7118.126666666667</v>
      </c>
      <c r="AJ231" s="100"/>
      <c r="AK231" s="100"/>
      <c r="AL231" s="100"/>
      <c r="AM231" s="99"/>
      <c r="AN231" s="78">
        <f t="shared" si="277"/>
        <v>0</v>
      </c>
      <c r="AO231" s="99"/>
      <c r="AP231" s="78">
        <f t="shared" si="278"/>
        <v>0</v>
      </c>
      <c r="AQ231" s="78">
        <f>AM231+AO231</f>
        <v>0</v>
      </c>
      <c r="AR231" s="78">
        <f t="shared" si="258"/>
        <v>0</v>
      </c>
      <c r="AS231" s="99"/>
      <c r="AT231" s="78">
        <f t="shared" si="279"/>
        <v>0</v>
      </c>
      <c r="AU231" s="99"/>
      <c r="AV231" s="78">
        <f t="shared" si="280"/>
        <v>0</v>
      </c>
      <c r="AW231" s="77">
        <f t="shared" si="281"/>
        <v>0</v>
      </c>
      <c r="AX231" s="78">
        <f t="shared" si="282"/>
        <v>0</v>
      </c>
      <c r="AY231" s="77">
        <f t="shared" si="283"/>
        <v>0</v>
      </c>
      <c r="AZ231" s="78">
        <f t="shared" si="284"/>
        <v>0</v>
      </c>
      <c r="BA231" s="100"/>
      <c r="BB231" s="177"/>
      <c r="BC231" s="177"/>
      <c r="BD231" s="177"/>
      <c r="BE231" s="78">
        <f t="shared" si="285"/>
        <v>0</v>
      </c>
      <c r="BF231" s="43"/>
      <c r="BG231" s="43"/>
      <c r="BH231" s="43"/>
      <c r="BI231" s="76">
        <f t="shared" si="286"/>
        <v>0</v>
      </c>
      <c r="BJ231" s="101"/>
      <c r="BK231" s="101">
        <f>(O231/18*BJ231)*30%</f>
        <v>0</v>
      </c>
      <c r="BL231" s="101"/>
      <c r="BM231" s="101">
        <f>(O231/18*BL231)*30%</f>
        <v>0</v>
      </c>
      <c r="BN231" s="76"/>
      <c r="BO231" s="76"/>
      <c r="BP231" s="101"/>
      <c r="BQ231" s="101">
        <f t="shared" si="288"/>
        <v>0</v>
      </c>
      <c r="BR231" s="76">
        <f t="shared" si="289"/>
        <v>0</v>
      </c>
      <c r="BS231" s="76">
        <f t="shared" si="295"/>
        <v>5859.6733333333332</v>
      </c>
      <c r="BT231" s="76">
        <f t="shared" si="296"/>
        <v>0</v>
      </c>
      <c r="BU231" s="76">
        <f t="shared" si="297"/>
        <v>1258.4533333333334</v>
      </c>
      <c r="BV231" s="76">
        <f t="shared" si="298"/>
        <v>7118.126666666667</v>
      </c>
      <c r="BW231" s="173">
        <f t="shared" si="299"/>
        <v>85417.52</v>
      </c>
    </row>
    <row r="232" spans="1:76" s="2" customFormat="1" ht="14.25" customHeight="1" x14ac:dyDescent="0.3">
      <c r="A232" s="250">
        <v>209</v>
      </c>
      <c r="B232" s="48" t="s">
        <v>173</v>
      </c>
      <c r="C232" s="48" t="s">
        <v>423</v>
      </c>
      <c r="D232" s="43" t="s">
        <v>61</v>
      </c>
      <c r="E232" s="108" t="s">
        <v>307</v>
      </c>
      <c r="F232" s="86">
        <v>53</v>
      </c>
      <c r="G232" s="87">
        <v>42608</v>
      </c>
      <c r="H232" s="87">
        <v>44434</v>
      </c>
      <c r="I232" s="86" t="s">
        <v>185</v>
      </c>
      <c r="J232" s="43" t="s">
        <v>71</v>
      </c>
      <c r="K232" s="43" t="s">
        <v>72</v>
      </c>
      <c r="L232" s="89">
        <v>24</v>
      </c>
      <c r="M232" s="43">
        <v>5.12</v>
      </c>
      <c r="N232" s="75">
        <v>17697</v>
      </c>
      <c r="O232" s="76">
        <f t="shared" si="290"/>
        <v>90608.639999999999</v>
      </c>
      <c r="P232" s="43">
        <v>0</v>
      </c>
      <c r="Q232" s="43"/>
      <c r="R232" s="43"/>
      <c r="S232" s="43">
        <v>2</v>
      </c>
      <c r="T232" s="43"/>
      <c r="U232" s="43"/>
      <c r="V232" s="70">
        <f t="shared" si="275"/>
        <v>2</v>
      </c>
      <c r="W232" s="70">
        <f t="shared" si="302"/>
        <v>0</v>
      </c>
      <c r="X232" s="70">
        <f t="shared" si="276"/>
        <v>0</v>
      </c>
      <c r="Y232" s="76">
        <f t="shared" si="303"/>
        <v>0</v>
      </c>
      <c r="Z232" s="76">
        <f t="shared" si="291"/>
        <v>0</v>
      </c>
      <c r="AA232" s="76">
        <f t="shared" si="304"/>
        <v>0</v>
      </c>
      <c r="AB232" s="76">
        <f t="shared" si="305"/>
        <v>10067.626666666667</v>
      </c>
      <c r="AC232" s="76">
        <f t="shared" si="306"/>
        <v>0</v>
      </c>
      <c r="AD232" s="76">
        <f t="shared" si="307"/>
        <v>0</v>
      </c>
      <c r="AE232" s="76">
        <f t="shared" si="292"/>
        <v>10067.626666666667</v>
      </c>
      <c r="AF232" s="76">
        <f t="shared" si="293"/>
        <v>2516.9066666666668</v>
      </c>
      <c r="AG232" s="76">
        <f t="shared" si="267"/>
        <v>1258.4533333333334</v>
      </c>
      <c r="AH232" s="76">
        <f t="shared" si="308"/>
        <v>393.26666666666665</v>
      </c>
      <c r="AI232" s="76">
        <f t="shared" si="294"/>
        <v>14236.253333333334</v>
      </c>
      <c r="AJ232" s="100"/>
      <c r="AK232" s="100"/>
      <c r="AL232" s="100"/>
      <c r="AM232" s="99"/>
      <c r="AN232" s="78">
        <f t="shared" si="277"/>
        <v>0</v>
      </c>
      <c r="AO232" s="99"/>
      <c r="AP232" s="78">
        <f t="shared" si="278"/>
        <v>0</v>
      </c>
      <c r="AQ232" s="78">
        <f>AM232+AO232</f>
        <v>0</v>
      </c>
      <c r="AR232" s="78">
        <f t="shared" si="258"/>
        <v>0</v>
      </c>
      <c r="AS232" s="99"/>
      <c r="AT232" s="78">
        <f t="shared" si="279"/>
        <v>0</v>
      </c>
      <c r="AU232" s="99"/>
      <c r="AV232" s="78">
        <f t="shared" si="280"/>
        <v>0</v>
      </c>
      <c r="AW232" s="77">
        <f t="shared" si="281"/>
        <v>0</v>
      </c>
      <c r="AX232" s="78">
        <f t="shared" si="282"/>
        <v>0</v>
      </c>
      <c r="AY232" s="77">
        <f t="shared" si="283"/>
        <v>0</v>
      </c>
      <c r="AZ232" s="78">
        <f t="shared" si="284"/>
        <v>0</v>
      </c>
      <c r="BA232" s="100"/>
      <c r="BB232" s="177"/>
      <c r="BC232" s="177"/>
      <c r="BD232" s="177"/>
      <c r="BE232" s="78">
        <f t="shared" si="285"/>
        <v>0</v>
      </c>
      <c r="BF232" s="43"/>
      <c r="BG232" s="43"/>
      <c r="BH232" s="43"/>
      <c r="BI232" s="76">
        <f t="shared" si="286"/>
        <v>0</v>
      </c>
      <c r="BJ232" s="101"/>
      <c r="BK232" s="101">
        <f>(O232/18*BJ232)*30%</f>
        <v>0</v>
      </c>
      <c r="BL232" s="101"/>
      <c r="BM232" s="101">
        <f>(O232/18*BL232)*30%</f>
        <v>0</v>
      </c>
      <c r="BN232" s="76"/>
      <c r="BO232" s="76"/>
      <c r="BP232" s="101"/>
      <c r="BQ232" s="101">
        <f t="shared" si="288"/>
        <v>0</v>
      </c>
      <c r="BR232" s="76">
        <f t="shared" si="289"/>
        <v>0</v>
      </c>
      <c r="BS232" s="76">
        <f t="shared" si="295"/>
        <v>11719.346666666666</v>
      </c>
      <c r="BT232" s="76">
        <f t="shared" si="296"/>
        <v>0</v>
      </c>
      <c r="BU232" s="76">
        <f t="shared" si="297"/>
        <v>2516.9066666666668</v>
      </c>
      <c r="BV232" s="76">
        <f t="shared" si="298"/>
        <v>14236.253333333334</v>
      </c>
      <c r="BW232" s="173">
        <f t="shared" si="299"/>
        <v>170835.04</v>
      </c>
    </row>
    <row r="233" spans="1:76" s="2" customFormat="1" ht="14.25" customHeight="1" x14ac:dyDescent="0.3">
      <c r="A233" s="251">
        <v>210</v>
      </c>
      <c r="B233" s="48" t="s">
        <v>173</v>
      </c>
      <c r="C233" s="48" t="s">
        <v>231</v>
      </c>
      <c r="D233" s="43" t="s">
        <v>61</v>
      </c>
      <c r="E233" s="108" t="s">
        <v>307</v>
      </c>
      <c r="F233" s="86">
        <v>53</v>
      </c>
      <c r="G233" s="87">
        <v>42608</v>
      </c>
      <c r="H233" s="87">
        <v>44434</v>
      </c>
      <c r="I233" s="86" t="s">
        <v>185</v>
      </c>
      <c r="J233" s="43" t="s">
        <v>71</v>
      </c>
      <c r="K233" s="43" t="s">
        <v>72</v>
      </c>
      <c r="L233" s="89">
        <v>24</v>
      </c>
      <c r="M233" s="43">
        <v>5.12</v>
      </c>
      <c r="N233" s="75">
        <v>17697</v>
      </c>
      <c r="O233" s="76">
        <f t="shared" si="290"/>
        <v>90608.639999999999</v>
      </c>
      <c r="P233" s="43">
        <v>0</v>
      </c>
      <c r="Q233" s="43"/>
      <c r="R233" s="43"/>
      <c r="S233" s="43">
        <v>1</v>
      </c>
      <c r="T233" s="43"/>
      <c r="U233" s="43"/>
      <c r="V233" s="70">
        <f t="shared" si="275"/>
        <v>1</v>
      </c>
      <c r="W233" s="70">
        <f t="shared" si="302"/>
        <v>0</v>
      </c>
      <c r="X233" s="70">
        <f t="shared" si="276"/>
        <v>0</v>
      </c>
      <c r="Y233" s="76">
        <f t="shared" si="303"/>
        <v>0</v>
      </c>
      <c r="Z233" s="76">
        <f t="shared" si="291"/>
        <v>0</v>
      </c>
      <c r="AA233" s="76">
        <f t="shared" si="304"/>
        <v>0</v>
      </c>
      <c r="AB233" s="76">
        <f t="shared" si="305"/>
        <v>5033.8133333333335</v>
      </c>
      <c r="AC233" s="76">
        <f t="shared" si="306"/>
        <v>0</v>
      </c>
      <c r="AD233" s="76">
        <f t="shared" si="307"/>
        <v>0</v>
      </c>
      <c r="AE233" s="76">
        <f t="shared" si="292"/>
        <v>5033.8133333333335</v>
      </c>
      <c r="AF233" s="76">
        <f t="shared" si="293"/>
        <v>1258.4533333333334</v>
      </c>
      <c r="AG233" s="76">
        <f t="shared" si="267"/>
        <v>629.22666666666669</v>
      </c>
      <c r="AH233" s="76">
        <f t="shared" si="308"/>
        <v>196.63333333333333</v>
      </c>
      <c r="AI233" s="76">
        <f t="shared" si="294"/>
        <v>7118.126666666667</v>
      </c>
      <c r="AJ233" s="100"/>
      <c r="AK233" s="100"/>
      <c r="AL233" s="100"/>
      <c r="AM233" s="99"/>
      <c r="AN233" s="78">
        <f t="shared" si="277"/>
        <v>0</v>
      </c>
      <c r="AO233" s="99"/>
      <c r="AP233" s="78">
        <f t="shared" si="278"/>
        <v>0</v>
      </c>
      <c r="AQ233" s="78">
        <f>AM233+AO233</f>
        <v>0</v>
      </c>
      <c r="AR233" s="78">
        <f t="shared" si="258"/>
        <v>0</v>
      </c>
      <c r="AS233" s="99"/>
      <c r="AT233" s="78">
        <f t="shared" si="279"/>
        <v>0</v>
      </c>
      <c r="AU233" s="99"/>
      <c r="AV233" s="78">
        <f t="shared" si="280"/>
        <v>0</v>
      </c>
      <c r="AW233" s="77">
        <f t="shared" si="281"/>
        <v>0</v>
      </c>
      <c r="AX233" s="78">
        <f t="shared" si="282"/>
        <v>0</v>
      </c>
      <c r="AY233" s="77">
        <f t="shared" si="283"/>
        <v>0</v>
      </c>
      <c r="AZ233" s="78">
        <f t="shared" si="284"/>
        <v>0</v>
      </c>
      <c r="BA233" s="100"/>
      <c r="BB233" s="177"/>
      <c r="BC233" s="177"/>
      <c r="BD233" s="177"/>
      <c r="BE233" s="78">
        <f t="shared" si="285"/>
        <v>0</v>
      </c>
      <c r="BF233" s="43"/>
      <c r="BG233" s="43"/>
      <c r="BH233" s="43"/>
      <c r="BI233" s="76">
        <f t="shared" si="286"/>
        <v>0</v>
      </c>
      <c r="BJ233" s="101"/>
      <c r="BK233" s="101">
        <f>(O233/18*BJ233)*30%</f>
        <v>0</v>
      </c>
      <c r="BL233" s="101"/>
      <c r="BM233" s="101">
        <f>(O233/18*BL233)*30%</f>
        <v>0</v>
      </c>
      <c r="BN233" s="76"/>
      <c r="BO233" s="76"/>
      <c r="BP233" s="101"/>
      <c r="BQ233" s="101">
        <f t="shared" si="288"/>
        <v>0</v>
      </c>
      <c r="BR233" s="76">
        <f t="shared" si="289"/>
        <v>0</v>
      </c>
      <c r="BS233" s="76">
        <f t="shared" si="295"/>
        <v>5859.6733333333332</v>
      </c>
      <c r="BT233" s="76">
        <f t="shared" si="296"/>
        <v>0</v>
      </c>
      <c r="BU233" s="76">
        <f t="shared" si="297"/>
        <v>1258.4533333333334</v>
      </c>
      <c r="BV233" s="76">
        <f t="shared" si="298"/>
        <v>7118.126666666667</v>
      </c>
      <c r="BW233" s="173">
        <f t="shared" si="299"/>
        <v>85417.52</v>
      </c>
    </row>
    <row r="234" spans="1:76" s="2" customFormat="1" ht="14.25" customHeight="1" x14ac:dyDescent="0.3">
      <c r="A234" s="250">
        <v>211</v>
      </c>
      <c r="B234" s="48" t="s">
        <v>221</v>
      </c>
      <c r="C234" s="48" t="s">
        <v>111</v>
      </c>
      <c r="D234" s="43" t="s">
        <v>108</v>
      </c>
      <c r="E234" s="108" t="s">
        <v>308</v>
      </c>
      <c r="F234" s="86">
        <v>100</v>
      </c>
      <c r="G234" s="87">
        <v>43817</v>
      </c>
      <c r="H234" s="87">
        <v>45644</v>
      </c>
      <c r="I234" s="86" t="s">
        <v>338</v>
      </c>
      <c r="J234" s="43">
        <v>2</v>
      </c>
      <c r="K234" s="43" t="s">
        <v>87</v>
      </c>
      <c r="L234" s="89">
        <v>3</v>
      </c>
      <c r="M234" s="43">
        <v>3.85</v>
      </c>
      <c r="N234" s="75">
        <v>17697</v>
      </c>
      <c r="O234" s="76">
        <f t="shared" si="290"/>
        <v>68133.45</v>
      </c>
      <c r="P234" s="43">
        <v>6</v>
      </c>
      <c r="Q234" s="43">
        <v>3</v>
      </c>
      <c r="R234" s="43"/>
      <c r="S234" s="43">
        <v>9</v>
      </c>
      <c r="T234" s="43">
        <v>9</v>
      </c>
      <c r="U234" s="43"/>
      <c r="V234" s="70">
        <f t="shared" si="275"/>
        <v>15</v>
      </c>
      <c r="W234" s="70">
        <f t="shared" si="302"/>
        <v>12</v>
      </c>
      <c r="X234" s="70">
        <f t="shared" si="276"/>
        <v>0</v>
      </c>
      <c r="Y234" s="76">
        <f t="shared" si="303"/>
        <v>22711.15</v>
      </c>
      <c r="Z234" s="76">
        <f t="shared" si="291"/>
        <v>11355.575000000001</v>
      </c>
      <c r="AA234" s="76">
        <f t="shared" si="304"/>
        <v>0</v>
      </c>
      <c r="AB234" s="76">
        <f t="shared" si="305"/>
        <v>34066.724999999999</v>
      </c>
      <c r="AC234" s="76">
        <f t="shared" si="306"/>
        <v>34066.724999999999</v>
      </c>
      <c r="AD234" s="76">
        <f t="shared" si="307"/>
        <v>0</v>
      </c>
      <c r="AE234" s="76">
        <f t="shared" si="292"/>
        <v>102200.17500000002</v>
      </c>
      <c r="AF234" s="76">
        <f t="shared" si="293"/>
        <v>25550.043750000004</v>
      </c>
      <c r="AG234" s="76">
        <f t="shared" si="267"/>
        <v>12775.021875000004</v>
      </c>
      <c r="AH234" s="76">
        <f t="shared" si="308"/>
        <v>3539.4</v>
      </c>
      <c r="AI234" s="76">
        <f t="shared" si="294"/>
        <v>144064.64062500003</v>
      </c>
      <c r="AJ234" s="82"/>
      <c r="AK234" s="82"/>
      <c r="AL234" s="82"/>
      <c r="AM234" s="99"/>
      <c r="AN234" s="78">
        <f t="shared" si="277"/>
        <v>0</v>
      </c>
      <c r="AO234" s="99"/>
      <c r="AP234" s="78">
        <f t="shared" si="278"/>
        <v>0</v>
      </c>
      <c r="AQ234" s="78">
        <f>AM234+AO234</f>
        <v>0</v>
      </c>
      <c r="AR234" s="78">
        <f t="shared" si="258"/>
        <v>0</v>
      </c>
      <c r="AS234" s="99"/>
      <c r="AT234" s="78">
        <f t="shared" si="279"/>
        <v>0</v>
      </c>
      <c r="AU234" s="99"/>
      <c r="AV234" s="78">
        <f t="shared" si="280"/>
        <v>0</v>
      </c>
      <c r="AW234" s="77">
        <f t="shared" si="281"/>
        <v>0</v>
      </c>
      <c r="AX234" s="78">
        <f t="shared" si="282"/>
        <v>0</v>
      </c>
      <c r="AY234" s="77">
        <f t="shared" si="283"/>
        <v>0</v>
      </c>
      <c r="AZ234" s="78">
        <f t="shared" si="284"/>
        <v>0</v>
      </c>
      <c r="BA234" s="100" t="s">
        <v>209</v>
      </c>
      <c r="BB234" s="177"/>
      <c r="BC234" s="177">
        <v>1</v>
      </c>
      <c r="BD234" s="177"/>
      <c r="BE234" s="78">
        <f t="shared" si="285"/>
        <v>10618.199999999999</v>
      </c>
      <c r="BF234" s="43"/>
      <c r="BG234" s="43"/>
      <c r="BH234" s="43"/>
      <c r="BI234" s="76">
        <f t="shared" si="286"/>
        <v>0</v>
      </c>
      <c r="BJ234" s="76">
        <f>V234+W234+X234</f>
        <v>27</v>
      </c>
      <c r="BK234" s="76">
        <f>(O234/18*BJ234)*1.25*30%</f>
        <v>38325.065624999996</v>
      </c>
      <c r="BL234" s="101"/>
      <c r="BM234" s="101">
        <f>(O234/18*BL234)*30%</f>
        <v>0</v>
      </c>
      <c r="BN234" s="76">
        <f t="shared" si="273"/>
        <v>27</v>
      </c>
      <c r="BO234" s="76">
        <f>(AE234+AF234)*30%</f>
        <v>38325.06562500001</v>
      </c>
      <c r="BP234" s="101">
        <v>3</v>
      </c>
      <c r="BQ234" s="101">
        <f t="shared" si="288"/>
        <v>1179.8333333333333</v>
      </c>
      <c r="BR234" s="76">
        <f t="shared" si="289"/>
        <v>88448.164583333331</v>
      </c>
      <c r="BS234" s="76">
        <f t="shared" si="295"/>
        <v>119694.43020833335</v>
      </c>
      <c r="BT234" s="76">
        <f t="shared" si="296"/>
        <v>48943.265624999993</v>
      </c>
      <c r="BU234" s="76">
        <f t="shared" si="297"/>
        <v>63875.109375000015</v>
      </c>
      <c r="BV234" s="76">
        <f t="shared" si="298"/>
        <v>232512.80520833336</v>
      </c>
      <c r="BW234" s="173">
        <f t="shared" si="299"/>
        <v>2790153.6625000006</v>
      </c>
      <c r="BX234" s="3" t="s">
        <v>271</v>
      </c>
    </row>
    <row r="235" spans="1:76" s="1" customFormat="1" ht="13.5" customHeight="1" x14ac:dyDescent="0.3">
      <c r="A235" s="13"/>
      <c r="B235" s="13"/>
      <c r="C235" s="13"/>
      <c r="D235" s="13"/>
      <c r="E235" s="138"/>
      <c r="F235" s="126"/>
      <c r="G235" s="126"/>
      <c r="H235" s="126"/>
      <c r="I235" s="126"/>
      <c r="J235" s="13"/>
      <c r="K235" s="13"/>
      <c r="L235" s="13"/>
      <c r="M235" s="13"/>
      <c r="N235" s="13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  <c r="AQ235" s="127"/>
      <c r="AR235" s="127"/>
      <c r="AS235" s="127"/>
      <c r="AT235" s="127"/>
      <c r="AU235" s="127"/>
      <c r="AV235" s="127"/>
      <c r="AW235" s="127"/>
      <c r="AX235" s="127"/>
      <c r="AY235" s="127"/>
      <c r="AZ235" s="127"/>
      <c r="BA235" s="127"/>
      <c r="BB235" s="127"/>
      <c r="BC235" s="127"/>
      <c r="BD235" s="127"/>
      <c r="BE235" s="127"/>
      <c r="BF235" s="127"/>
      <c r="BG235" s="127"/>
      <c r="BH235" s="127"/>
      <c r="BI235" s="127"/>
      <c r="BJ235" s="127"/>
      <c r="BK235" s="127"/>
      <c r="BL235" s="127"/>
      <c r="BM235" s="127"/>
      <c r="BN235" s="127"/>
      <c r="BO235" s="127"/>
      <c r="BP235" s="127"/>
      <c r="BQ235" s="127"/>
      <c r="BR235" s="127"/>
      <c r="BS235" s="127"/>
      <c r="BT235" s="127"/>
      <c r="BU235" s="127"/>
      <c r="BV235" s="127"/>
      <c r="BW235" s="127"/>
    </row>
    <row r="236" spans="1:76" s="1" customFormat="1" ht="13.5" customHeight="1" x14ac:dyDescent="0.3">
      <c r="A236" s="13"/>
      <c r="B236" s="13" t="s">
        <v>238</v>
      </c>
      <c r="C236" s="13" t="s">
        <v>213</v>
      </c>
      <c r="D236" s="13"/>
      <c r="E236" s="138"/>
      <c r="F236" s="126"/>
      <c r="G236" s="126"/>
      <c r="H236" s="126"/>
      <c r="I236" s="126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 t="s">
        <v>367</v>
      </c>
      <c r="AD236" s="13"/>
      <c r="AE236" s="13"/>
      <c r="AF236" s="13"/>
      <c r="AG236" s="13"/>
      <c r="AH236" s="13"/>
      <c r="AI236" s="13" t="s">
        <v>368</v>
      </c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</row>
    <row r="237" spans="1:76" s="1" customFormat="1" ht="13.5" customHeight="1" x14ac:dyDescent="0.3">
      <c r="A237" s="13"/>
      <c r="B237" s="13" t="s">
        <v>239</v>
      </c>
      <c r="C237" s="13" t="s">
        <v>438</v>
      </c>
      <c r="D237" s="13"/>
      <c r="E237" s="138"/>
      <c r="F237" s="126"/>
      <c r="G237" s="126"/>
      <c r="H237" s="126"/>
      <c r="I237" s="126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</row>
    <row r="238" spans="1:76" s="1" customFormat="1" ht="13.5" customHeight="1" x14ac:dyDescent="0.3">
      <c r="A238" s="13"/>
      <c r="B238" s="13" t="s">
        <v>240</v>
      </c>
      <c r="C238" s="13" t="s">
        <v>212</v>
      </c>
      <c r="D238" s="13"/>
      <c r="E238" s="138"/>
      <c r="F238" s="126"/>
      <c r="G238" s="126"/>
      <c r="H238" s="126"/>
      <c r="I238" s="126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 t="s">
        <v>242</v>
      </c>
      <c r="AD238" s="13"/>
      <c r="AE238" s="13"/>
      <c r="AF238" s="13"/>
      <c r="AG238" s="13"/>
      <c r="AH238" s="13"/>
      <c r="AI238" s="13"/>
      <c r="AJ238" s="13" t="s">
        <v>241</v>
      </c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</row>
    <row r="239" spans="1:76" s="1" customFormat="1" ht="12.75" customHeight="1" x14ac:dyDescent="0.25">
      <c r="A239" s="5"/>
      <c r="B239" s="5"/>
      <c r="C239" s="5"/>
      <c r="D239" s="5"/>
      <c r="E239" s="5"/>
      <c r="F239" s="9"/>
      <c r="G239" s="9"/>
      <c r="H239" s="9"/>
      <c r="I239" s="9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2"/>
    </row>
  </sheetData>
  <autoFilter ref="A23:BZ234"/>
  <mergeCells count="64">
    <mergeCell ref="BS18:BS22"/>
    <mergeCell ref="BU18:BU22"/>
    <mergeCell ref="BV18:BV22"/>
    <mergeCell ref="BW18:BW22"/>
    <mergeCell ref="BR18:BR22"/>
    <mergeCell ref="BO18:BO22"/>
    <mergeCell ref="BP18:BP22"/>
    <mergeCell ref="BQ18:BQ22"/>
    <mergeCell ref="BN18:BN22"/>
    <mergeCell ref="AM19:AR19"/>
    <mergeCell ref="AS19:AX19"/>
    <mergeCell ref="AM20:AN20"/>
    <mergeCell ref="AO20:AP20"/>
    <mergeCell ref="AQ20:AR21"/>
    <mergeCell ref="AS20:AT20"/>
    <mergeCell ref="AN21:AN22"/>
    <mergeCell ref="AO21:AP21"/>
    <mergeCell ref="AS21:AT21"/>
    <mergeCell ref="BL18:BL22"/>
    <mergeCell ref="BM18:BM22"/>
    <mergeCell ref="P18:X20"/>
    <mergeCell ref="P21:R21"/>
    <mergeCell ref="S21:U21"/>
    <mergeCell ref="BK18:BK22"/>
    <mergeCell ref="AU20:AV20"/>
    <mergeCell ref="AW20:AX21"/>
    <mergeCell ref="AU21:AV21"/>
    <mergeCell ref="BA21:BA22"/>
    <mergeCell ref="AM18:AX18"/>
    <mergeCell ref="AY18:AZ21"/>
    <mergeCell ref="BA18:BE20"/>
    <mergeCell ref="BF18:BI21"/>
    <mergeCell ref="BJ18:BJ22"/>
    <mergeCell ref="BB21:BD21"/>
    <mergeCell ref="BE21:BE22"/>
    <mergeCell ref="AM21:AM22"/>
    <mergeCell ref="AJ18:AL19"/>
    <mergeCell ref="Y20:AA21"/>
    <mergeCell ref="AB20:AD21"/>
    <mergeCell ref="AE20:AE22"/>
    <mergeCell ref="AJ21:AJ22"/>
    <mergeCell ref="Y18:AE19"/>
    <mergeCell ref="AF18:AF22"/>
    <mergeCell ref="AG18:AG22"/>
    <mergeCell ref="AH18:AH22"/>
    <mergeCell ref="AI18:AI22"/>
    <mergeCell ref="AK21:AK22"/>
    <mergeCell ref="AL21:AL22"/>
    <mergeCell ref="V21:X21"/>
    <mergeCell ref="A18:A22"/>
    <mergeCell ref="B18:B22"/>
    <mergeCell ref="C18:C22"/>
    <mergeCell ref="D18:D22"/>
    <mergeCell ref="E18:E22"/>
    <mergeCell ref="F18:J19"/>
    <mergeCell ref="F20:F22"/>
    <mergeCell ref="G20:H21"/>
    <mergeCell ref="I20:I22"/>
    <mergeCell ref="J20:J22"/>
    <mergeCell ref="K18:K22"/>
    <mergeCell ref="L18:L22"/>
    <mergeCell ref="M18:M22"/>
    <mergeCell ref="N18:N22"/>
    <mergeCell ref="O18:O22"/>
  </mergeCells>
  <pageMargins left="0" right="0" top="0" bottom="0" header="0" footer="0"/>
  <pageSetup paperSize="9" scale="51" fitToWidth="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X48"/>
  <sheetViews>
    <sheetView view="pageBreakPreview" zoomScaleSheetLayoutView="100" workbookViewId="0">
      <pane xSplit="6" ySplit="21" topLeftCell="K22" activePane="bottomRight" state="frozen"/>
      <selection pane="topRight" activeCell="G1" sqref="G1"/>
      <selection pane="bottomLeft" activeCell="A19" sqref="A19"/>
      <selection pane="bottomRight" activeCell="A25" sqref="A25:XFD28"/>
    </sheetView>
  </sheetViews>
  <sheetFormatPr defaultRowHeight="12.75" customHeight="1" x14ac:dyDescent="0.25"/>
  <cols>
    <col min="1" max="1" width="4.140625" style="5" customWidth="1"/>
    <col min="2" max="2" width="44.85546875" style="5" customWidth="1"/>
    <col min="3" max="3" width="19" style="5" customWidth="1"/>
    <col min="4" max="4" width="8.42578125" style="5" customWidth="1"/>
    <col min="5" max="5" width="24.28515625" style="5" customWidth="1"/>
    <col min="6" max="6" width="6.5703125" style="9" customWidth="1"/>
    <col min="7" max="7" width="14.85546875" style="9" customWidth="1"/>
    <col min="8" max="8" width="13.85546875" style="9" customWidth="1"/>
    <col min="9" max="9" width="15.42578125" style="9" customWidth="1"/>
    <col min="10" max="10" width="5.42578125" style="5" customWidth="1"/>
    <col min="11" max="11" width="8" style="5" customWidth="1"/>
    <col min="12" max="12" width="8.42578125" style="5" customWidth="1"/>
    <col min="13" max="13" width="6.85546875" style="5" customWidth="1"/>
    <col min="14" max="14" width="8.42578125" style="5" customWidth="1"/>
    <col min="15" max="15" width="15.85546875" style="5" customWidth="1"/>
    <col min="16" max="16" width="10.140625" style="5" customWidth="1"/>
    <col min="17" max="17" width="8.42578125" style="5" customWidth="1"/>
    <col min="18" max="18" width="7.5703125" style="5" customWidth="1"/>
    <col min="19" max="19" width="6.85546875" style="5" customWidth="1"/>
    <col min="20" max="20" width="5.85546875" style="5" customWidth="1"/>
    <col min="21" max="21" width="6.42578125" style="5" customWidth="1"/>
    <col min="22" max="22" width="7.140625" style="5" customWidth="1"/>
    <col min="23" max="23" width="7.5703125" style="5" customWidth="1"/>
    <col min="24" max="24" width="9.42578125" style="5" customWidth="1"/>
    <col min="25" max="25" width="14.85546875" style="5" customWidth="1"/>
    <col min="26" max="26" width="14.5703125" style="5" customWidth="1"/>
    <col min="27" max="27" width="14" style="5" customWidth="1"/>
    <col min="28" max="28" width="13.140625" style="5" customWidth="1"/>
    <col min="29" max="29" width="15.140625" style="5" customWidth="1"/>
    <col min="30" max="30" width="8.5703125" style="5" customWidth="1"/>
    <col min="31" max="31" width="16.28515625" style="5" customWidth="1"/>
    <col min="32" max="32" width="12.42578125" style="5" customWidth="1"/>
    <col min="33" max="33" width="10.7109375" style="5" customWidth="1"/>
    <col min="34" max="34" width="10.140625" style="5" customWidth="1"/>
    <col min="35" max="35" width="14.28515625" style="5" customWidth="1"/>
    <col min="36" max="36" width="9.5703125" style="5" customWidth="1"/>
    <col min="37" max="37" width="9.42578125" style="5" customWidth="1"/>
    <col min="38" max="38" width="9" style="5" customWidth="1"/>
    <col min="39" max="39" width="6.85546875" style="5" customWidth="1"/>
    <col min="40" max="40" width="9.28515625" style="5" customWidth="1"/>
    <col min="41" max="41" width="5.28515625" style="5" customWidth="1"/>
    <col min="42" max="42" width="8.85546875" style="5" customWidth="1"/>
    <col min="43" max="43" width="6.42578125" style="5" customWidth="1"/>
    <col min="44" max="44" width="9" style="5" customWidth="1"/>
    <col min="45" max="45" width="7" style="5" customWidth="1"/>
    <col min="46" max="46" width="8.85546875" style="5" customWidth="1"/>
    <col min="47" max="47" width="6" style="5" customWidth="1"/>
    <col min="48" max="48" width="9" style="5" customWidth="1"/>
    <col min="49" max="49" width="6" style="5" customWidth="1"/>
    <col min="50" max="50" width="11.7109375" style="5" customWidth="1"/>
    <col min="51" max="51" width="6" style="5" customWidth="1"/>
    <col min="52" max="52" width="9.5703125" style="5" customWidth="1"/>
    <col min="53" max="53" width="6.42578125" style="5" customWidth="1"/>
    <col min="54" max="54" width="6.28515625" style="5" customWidth="1"/>
    <col min="55" max="55" width="8" style="5" customWidth="1"/>
    <col min="56" max="56" width="11" style="5" customWidth="1"/>
    <col min="57" max="57" width="11.140625" style="5" customWidth="1"/>
    <col min="58" max="60" width="3" style="5" customWidth="1"/>
    <col min="61" max="61" width="9.7109375" style="5" customWidth="1"/>
    <col min="62" max="62" width="7.5703125" style="5" customWidth="1"/>
    <col min="63" max="63" width="16.140625" style="5" customWidth="1"/>
    <col min="64" max="64" width="5.140625" style="5" customWidth="1"/>
    <col min="65" max="65" width="11" style="5" customWidth="1"/>
    <col min="66" max="66" width="6.7109375" style="5" customWidth="1"/>
    <col min="67" max="67" width="19.140625" style="5" customWidth="1"/>
    <col min="68" max="68" width="11.42578125" style="5" customWidth="1"/>
    <col min="69" max="69" width="17.42578125" style="5" customWidth="1"/>
    <col min="70" max="70" width="16.7109375" style="5" customWidth="1"/>
    <col min="71" max="72" width="17.7109375" style="5" customWidth="1"/>
    <col min="73" max="73" width="14.42578125" style="5" customWidth="1"/>
    <col min="74" max="74" width="15.5703125" style="5" customWidth="1"/>
    <col min="75" max="75" width="16.28515625" style="5" customWidth="1"/>
    <col min="76" max="76" width="9.140625" style="1"/>
  </cols>
  <sheetData>
    <row r="1" spans="1:75" ht="12.75" customHeight="1" x14ac:dyDescent="0.3">
      <c r="A1" s="14"/>
      <c r="B1" s="15" t="s">
        <v>0</v>
      </c>
      <c r="C1" s="14"/>
      <c r="D1" s="16"/>
      <c r="E1" s="17"/>
      <c r="F1" s="18"/>
      <c r="G1" s="18"/>
      <c r="H1" s="18"/>
      <c r="I1" s="18"/>
      <c r="J1" s="19"/>
      <c r="K1" s="16"/>
      <c r="L1" s="16"/>
      <c r="M1" s="20"/>
      <c r="N1" s="14"/>
      <c r="O1" s="14"/>
      <c r="P1" s="14"/>
      <c r="Q1" s="14"/>
      <c r="R1" s="19"/>
      <c r="S1" s="21"/>
      <c r="T1" s="22"/>
      <c r="U1" s="22"/>
      <c r="V1" s="22"/>
      <c r="W1" s="23"/>
      <c r="X1" s="24" t="s">
        <v>1</v>
      </c>
      <c r="Y1" s="22" t="s">
        <v>2</v>
      </c>
      <c r="Z1" s="22" t="s">
        <v>3</v>
      </c>
      <c r="AA1" s="22" t="s">
        <v>4</v>
      </c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25"/>
      <c r="BS1" s="19"/>
      <c r="BT1" s="19"/>
      <c r="BU1" s="19"/>
      <c r="BV1" s="19"/>
      <c r="BW1" s="19"/>
    </row>
    <row r="2" spans="1:75" ht="12.75" customHeight="1" x14ac:dyDescent="0.3">
      <c r="A2" s="14" t="s">
        <v>214</v>
      </c>
      <c r="B2" s="18"/>
      <c r="C2" s="18"/>
      <c r="D2" s="16"/>
      <c r="E2" s="17"/>
      <c r="F2" s="18"/>
      <c r="G2" s="18"/>
      <c r="H2" s="18"/>
      <c r="I2" s="18"/>
      <c r="J2" s="19"/>
      <c r="K2" s="16"/>
      <c r="L2" s="16"/>
      <c r="M2" s="26"/>
      <c r="N2" s="14"/>
      <c r="O2" s="21"/>
      <c r="P2" s="21"/>
      <c r="Q2" s="21"/>
      <c r="R2" s="21"/>
      <c r="S2" s="21"/>
      <c r="T2" s="27" t="s">
        <v>5</v>
      </c>
      <c r="U2" s="22"/>
      <c r="V2" s="22"/>
      <c r="W2" s="22"/>
      <c r="X2" s="28">
        <v>13</v>
      </c>
      <c r="Y2" s="29">
        <v>16</v>
      </c>
      <c r="Z2" s="30">
        <v>4</v>
      </c>
      <c r="AA2" s="29">
        <f>SUM(X2:Z2)</f>
        <v>33</v>
      </c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9"/>
      <c r="BS2" s="19"/>
      <c r="BT2" s="19"/>
      <c r="BU2" s="19"/>
      <c r="BV2" s="19"/>
      <c r="BW2" s="19"/>
    </row>
    <row r="3" spans="1:75" ht="12.75" customHeight="1" x14ac:dyDescent="0.3">
      <c r="A3" s="14"/>
      <c r="B3" s="14"/>
      <c r="C3" s="14"/>
      <c r="D3" s="16"/>
      <c r="E3" s="17"/>
      <c r="F3" s="18"/>
      <c r="G3" s="18"/>
      <c r="H3" s="18"/>
      <c r="I3" s="18"/>
      <c r="J3" s="19"/>
      <c r="K3" s="16"/>
      <c r="L3" s="31" t="s">
        <v>6</v>
      </c>
      <c r="M3" s="16"/>
      <c r="N3" s="14"/>
      <c r="O3" s="21"/>
      <c r="P3" s="21"/>
      <c r="Q3" s="21"/>
      <c r="R3" s="21"/>
      <c r="S3" s="21"/>
      <c r="T3" s="32" t="s">
        <v>7</v>
      </c>
      <c r="U3" s="19"/>
      <c r="V3" s="19"/>
      <c r="W3" s="19"/>
      <c r="X3" s="28">
        <v>13</v>
      </c>
      <c r="Y3" s="28">
        <v>16</v>
      </c>
      <c r="Z3" s="33">
        <v>4</v>
      </c>
      <c r="AA3" s="29">
        <f>SUM(X3:Z3)</f>
        <v>33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19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9"/>
      <c r="BS3" s="19"/>
      <c r="BT3" s="19"/>
      <c r="BU3" s="19"/>
      <c r="BV3" s="19"/>
      <c r="BW3" s="19"/>
    </row>
    <row r="4" spans="1:75" ht="16.5" customHeight="1" x14ac:dyDescent="0.3">
      <c r="A4" s="15"/>
      <c r="B4" s="13"/>
      <c r="C4" s="14"/>
      <c r="D4" s="34" t="s">
        <v>9</v>
      </c>
      <c r="E4" s="17"/>
      <c r="F4" s="18"/>
      <c r="G4" s="18"/>
      <c r="H4" s="18"/>
      <c r="I4" s="18"/>
      <c r="J4" s="19"/>
      <c r="K4" s="16"/>
      <c r="L4" s="35">
        <v>17697</v>
      </c>
      <c r="M4" s="16"/>
      <c r="N4" s="14"/>
      <c r="O4" s="21"/>
      <c r="P4" s="21"/>
      <c r="Q4" s="21"/>
      <c r="R4" s="21"/>
      <c r="S4" s="21"/>
      <c r="T4" s="36" t="s">
        <v>10</v>
      </c>
      <c r="U4" s="37"/>
      <c r="V4" s="24"/>
      <c r="W4" s="24"/>
      <c r="X4" s="28">
        <v>223</v>
      </c>
      <c r="Y4" s="28">
        <v>281</v>
      </c>
      <c r="Z4" s="33">
        <v>47</v>
      </c>
      <c r="AA4" s="29">
        <f>SUM(X4:Z4)</f>
        <v>551</v>
      </c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19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9"/>
      <c r="BS4" s="19"/>
      <c r="BT4" s="19"/>
      <c r="BU4" s="19"/>
      <c r="BV4" s="19"/>
      <c r="BW4" s="19"/>
    </row>
    <row r="5" spans="1:75" ht="18" customHeight="1" x14ac:dyDescent="0.3">
      <c r="A5" s="15"/>
      <c r="B5" s="13"/>
      <c r="C5" s="38"/>
      <c r="D5" s="39" t="s">
        <v>12</v>
      </c>
      <c r="E5" s="17"/>
      <c r="F5" s="18"/>
      <c r="G5" s="18"/>
      <c r="H5" s="18"/>
      <c r="I5" s="18"/>
      <c r="J5" s="19"/>
      <c r="K5" s="16"/>
      <c r="L5" s="26"/>
      <c r="M5" s="18"/>
      <c r="N5" s="22"/>
      <c r="O5" s="21"/>
      <c r="P5" s="21"/>
      <c r="Q5" s="21"/>
      <c r="R5" s="21"/>
      <c r="S5" s="21"/>
      <c r="T5" s="36" t="s">
        <v>14</v>
      </c>
      <c r="U5" s="24"/>
      <c r="V5" s="24"/>
      <c r="W5" s="24"/>
      <c r="X5" s="40"/>
      <c r="Y5" s="41"/>
      <c r="Z5" s="42"/>
      <c r="AA5" s="28">
        <f>SUM(X5:Z5)</f>
        <v>0</v>
      </c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19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9"/>
      <c r="BS5" s="19"/>
      <c r="BT5" s="19"/>
      <c r="BU5" s="19"/>
      <c r="BV5" s="19"/>
      <c r="BW5" s="19"/>
    </row>
    <row r="6" spans="1:75" ht="18" customHeight="1" x14ac:dyDescent="0.3">
      <c r="A6" s="39"/>
      <c r="B6" s="13"/>
      <c r="C6" s="19"/>
      <c r="D6" s="39" t="s">
        <v>15</v>
      </c>
      <c r="E6" s="17"/>
      <c r="F6" s="18"/>
      <c r="G6" s="18"/>
      <c r="H6" s="18"/>
      <c r="I6" s="18"/>
      <c r="J6" s="19"/>
      <c r="K6" s="16"/>
      <c r="L6" s="26"/>
      <c r="M6" s="43"/>
      <c r="N6" s="28"/>
      <c r="O6" s="276" t="s">
        <v>16</v>
      </c>
      <c r="P6" s="275">
        <v>1</v>
      </c>
      <c r="Q6" s="275">
        <v>2</v>
      </c>
      <c r="R6" s="282">
        <v>3</v>
      </c>
      <c r="S6" s="28">
        <v>4</v>
      </c>
      <c r="T6" s="29">
        <v>5</v>
      </c>
      <c r="U6" s="29">
        <v>6</v>
      </c>
      <c r="V6" s="29">
        <v>7</v>
      </c>
      <c r="W6" s="44">
        <v>8</v>
      </c>
      <c r="X6" s="28">
        <v>9</v>
      </c>
      <c r="Y6" s="28">
        <v>10</v>
      </c>
      <c r="Z6" s="33">
        <v>11</v>
      </c>
      <c r="AA6" s="28" t="s">
        <v>17</v>
      </c>
      <c r="AB6" s="19"/>
      <c r="AC6" s="19"/>
      <c r="AD6" s="19"/>
      <c r="AE6" s="45"/>
      <c r="AF6" s="45"/>
      <c r="AG6" s="19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19"/>
      <c r="BG6" s="19"/>
      <c r="BH6" s="19"/>
      <c r="BI6" s="14"/>
      <c r="BJ6" s="14"/>
      <c r="BK6" s="14"/>
      <c r="BL6" s="14"/>
      <c r="BM6" s="14"/>
      <c r="BN6" s="14"/>
      <c r="BO6" s="14"/>
      <c r="BP6" s="14"/>
      <c r="BQ6" s="14"/>
      <c r="BR6" s="19"/>
      <c r="BS6" s="19"/>
      <c r="BT6" s="19"/>
      <c r="BU6" s="19"/>
      <c r="BV6" s="19"/>
      <c r="BW6" s="19"/>
    </row>
    <row r="7" spans="1:75" ht="16.5" customHeight="1" x14ac:dyDescent="0.3">
      <c r="A7" s="47"/>
      <c r="B7" s="13"/>
      <c r="C7" s="14"/>
      <c r="D7" s="47" t="s">
        <v>362</v>
      </c>
      <c r="E7" s="17"/>
      <c r="F7" s="18"/>
      <c r="G7" s="18"/>
      <c r="H7" s="18"/>
      <c r="I7" s="18"/>
      <c r="J7" s="19"/>
      <c r="K7" s="16"/>
      <c r="L7" s="26"/>
      <c r="M7" s="43"/>
      <c r="N7" s="28"/>
      <c r="O7" s="276">
        <v>3</v>
      </c>
      <c r="P7" s="275">
        <v>1</v>
      </c>
      <c r="Q7" s="275">
        <v>2</v>
      </c>
      <c r="R7" s="282">
        <v>1</v>
      </c>
      <c r="S7" s="28">
        <v>1</v>
      </c>
      <c r="T7" s="28">
        <v>2</v>
      </c>
      <c r="U7" s="28">
        <v>1</v>
      </c>
      <c r="V7" s="28">
        <v>1</v>
      </c>
      <c r="W7" s="37">
        <v>1</v>
      </c>
      <c r="X7" s="28">
        <v>1</v>
      </c>
      <c r="Y7" s="28">
        <v>2</v>
      </c>
      <c r="Z7" s="33">
        <v>2</v>
      </c>
      <c r="AA7" s="28">
        <f>SUM(P7:Z7)</f>
        <v>15</v>
      </c>
      <c r="AB7" s="19" t="s">
        <v>13</v>
      </c>
      <c r="AC7" s="19"/>
      <c r="AD7" s="19"/>
      <c r="AE7" s="45"/>
      <c r="AF7" s="45"/>
      <c r="AG7" s="19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19"/>
      <c r="BG7" s="19"/>
      <c r="BH7" s="19"/>
      <c r="BI7" s="14"/>
      <c r="BJ7" s="14"/>
      <c r="BK7" s="14"/>
      <c r="BL7" s="14"/>
      <c r="BM7" s="14"/>
      <c r="BN7" s="14"/>
      <c r="BO7" s="14"/>
      <c r="BP7" s="14"/>
      <c r="BQ7" s="14"/>
      <c r="BR7" s="19"/>
      <c r="BS7" s="19"/>
      <c r="BT7" s="19"/>
      <c r="BU7" s="19"/>
      <c r="BV7" s="19"/>
      <c r="BW7" s="19"/>
    </row>
    <row r="8" spans="1:75" ht="12.75" customHeight="1" x14ac:dyDescent="0.3">
      <c r="A8" s="14"/>
      <c r="B8" s="14"/>
      <c r="C8" s="14"/>
      <c r="D8" s="16"/>
      <c r="E8" s="17"/>
      <c r="F8" s="18"/>
      <c r="G8" s="18"/>
      <c r="H8" s="18"/>
      <c r="I8" s="18"/>
      <c r="J8" s="19">
        <v>186</v>
      </c>
      <c r="K8" s="16"/>
      <c r="L8" s="26"/>
      <c r="M8" s="43"/>
      <c r="N8" s="28"/>
      <c r="O8" s="276">
        <v>3</v>
      </c>
      <c r="P8" s="275">
        <v>1</v>
      </c>
      <c r="Q8" s="275">
        <v>2</v>
      </c>
      <c r="R8" s="282">
        <v>1</v>
      </c>
      <c r="S8" s="28">
        <v>1</v>
      </c>
      <c r="T8" s="28">
        <v>2</v>
      </c>
      <c r="U8" s="28">
        <v>1</v>
      </c>
      <c r="V8" s="28">
        <v>1</v>
      </c>
      <c r="W8" s="37">
        <v>1</v>
      </c>
      <c r="X8" s="28">
        <v>1</v>
      </c>
      <c r="Y8" s="28">
        <v>2</v>
      </c>
      <c r="Z8" s="33">
        <v>2</v>
      </c>
      <c r="AA8" s="28">
        <f>SUM(P8:Z8)</f>
        <v>15</v>
      </c>
      <c r="AB8" s="19" t="s">
        <v>352</v>
      </c>
      <c r="AC8" s="19"/>
      <c r="AD8" s="19"/>
      <c r="AE8" s="45"/>
      <c r="AF8" s="45"/>
      <c r="AG8" s="19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19"/>
      <c r="BG8" s="19"/>
      <c r="BH8" s="19"/>
      <c r="BI8" s="14"/>
      <c r="BJ8" s="14"/>
      <c r="BK8" s="14"/>
      <c r="BL8" s="14"/>
      <c r="BM8" s="14"/>
      <c r="BN8" s="14"/>
      <c r="BO8" s="14"/>
      <c r="BP8" s="14"/>
      <c r="BQ8" s="14"/>
      <c r="BR8" s="19"/>
      <c r="BS8" s="19"/>
      <c r="BT8" s="19"/>
      <c r="BU8" s="19"/>
      <c r="BV8" s="19"/>
      <c r="BW8" s="19"/>
    </row>
    <row r="9" spans="1:75" ht="12.75" customHeight="1" x14ac:dyDescent="0.3">
      <c r="A9" s="14"/>
      <c r="B9" s="14"/>
      <c r="C9" s="14"/>
      <c r="D9" s="16"/>
      <c r="E9" s="17"/>
      <c r="F9" s="18"/>
      <c r="G9" s="18"/>
      <c r="H9" s="18"/>
      <c r="I9" s="18"/>
      <c r="J9" s="19">
        <v>164</v>
      </c>
      <c r="K9" s="16"/>
      <c r="L9" s="26"/>
      <c r="M9" s="43"/>
      <c r="N9" s="28"/>
      <c r="O9" s="276">
        <v>52</v>
      </c>
      <c r="P9" s="275">
        <v>24</v>
      </c>
      <c r="Q9" s="275">
        <v>33</v>
      </c>
      <c r="R9" s="282">
        <v>21</v>
      </c>
      <c r="S9" s="28">
        <v>20</v>
      </c>
      <c r="T9" s="28">
        <v>38</v>
      </c>
      <c r="U9" s="28">
        <v>22</v>
      </c>
      <c r="V9" s="28">
        <v>21</v>
      </c>
      <c r="W9" s="37">
        <v>15</v>
      </c>
      <c r="X9" s="28">
        <v>23</v>
      </c>
      <c r="Y9" s="28">
        <v>20</v>
      </c>
      <c r="Z9" s="33">
        <v>27</v>
      </c>
      <c r="AA9" s="28">
        <f>SUM(P9:Z9)</f>
        <v>264</v>
      </c>
      <c r="AB9" s="19"/>
      <c r="AC9" s="19"/>
      <c r="AD9" s="19"/>
      <c r="AE9" s="45"/>
      <c r="AF9" s="45"/>
      <c r="AG9" s="19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</row>
    <row r="10" spans="1:75" ht="16.5" customHeight="1" x14ac:dyDescent="0.3">
      <c r="A10" s="14"/>
      <c r="B10" s="14"/>
      <c r="C10" s="38" t="s">
        <v>18</v>
      </c>
      <c r="D10" s="16"/>
      <c r="E10" s="17"/>
      <c r="F10" s="18"/>
      <c r="G10" s="18"/>
      <c r="H10" s="18"/>
      <c r="I10" s="18"/>
      <c r="J10" s="19"/>
      <c r="K10" s="26"/>
      <c r="L10" s="26"/>
      <c r="M10" s="48"/>
      <c r="N10" s="28"/>
      <c r="O10" s="14"/>
      <c r="P10" s="14"/>
      <c r="Q10" s="14"/>
      <c r="R10" s="14"/>
      <c r="S10" s="14"/>
      <c r="T10" s="14"/>
      <c r="U10" s="14"/>
      <c r="V10" s="14"/>
      <c r="W10" s="14"/>
      <c r="X10" s="28"/>
      <c r="Y10" s="28"/>
      <c r="Z10" s="24"/>
      <c r="AA10" s="33"/>
      <c r="AB10" s="19"/>
      <c r="AC10" s="18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</row>
    <row r="11" spans="1:75" ht="17.25" customHeight="1" x14ac:dyDescent="0.3">
      <c r="A11" s="34" t="s">
        <v>513</v>
      </c>
      <c r="B11" s="13"/>
      <c r="C11" s="19"/>
      <c r="D11" s="26"/>
      <c r="E11" s="17"/>
      <c r="F11" s="18"/>
      <c r="G11" s="18"/>
      <c r="H11" s="18"/>
      <c r="I11" s="18"/>
      <c r="J11" s="19"/>
      <c r="K11" s="26"/>
      <c r="L11" s="26"/>
      <c r="M11" s="43"/>
      <c r="N11" s="28"/>
      <c r="O11" s="276" t="s">
        <v>20</v>
      </c>
      <c r="P11" s="275">
        <v>1</v>
      </c>
      <c r="Q11" s="275">
        <v>2</v>
      </c>
      <c r="R11" s="282">
        <v>3</v>
      </c>
      <c r="S11" s="28">
        <v>4</v>
      </c>
      <c r="T11" s="28">
        <v>5</v>
      </c>
      <c r="U11" s="28">
        <v>6</v>
      </c>
      <c r="V11" s="28">
        <v>7</v>
      </c>
      <c r="W11" s="37">
        <v>8</v>
      </c>
      <c r="X11" s="28">
        <v>9</v>
      </c>
      <c r="Y11" s="28">
        <v>10</v>
      </c>
      <c r="Z11" s="33">
        <v>11</v>
      </c>
      <c r="AA11" s="28" t="s">
        <v>17</v>
      </c>
      <c r="AB11" s="19" t="s">
        <v>19</v>
      </c>
      <c r="AC11" s="26"/>
      <c r="AD11" s="19"/>
      <c r="AE11" s="284"/>
      <c r="AF11" s="284"/>
      <c r="AG11" s="284"/>
      <c r="AH11" s="284"/>
      <c r="AI11" s="284"/>
      <c r="AJ11" s="19"/>
      <c r="AK11" s="19"/>
      <c r="AL11" s="19"/>
      <c r="AM11" s="19"/>
      <c r="AN11" s="19"/>
      <c r="AO11" s="19"/>
      <c r="AP11" s="19"/>
      <c r="AQ11" s="19"/>
      <c r="AR11" s="19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</row>
    <row r="12" spans="1:75" ht="12.75" customHeight="1" x14ac:dyDescent="0.3">
      <c r="A12" s="34"/>
      <c r="B12" s="13"/>
      <c r="C12" s="19"/>
      <c r="D12" s="26"/>
      <c r="E12" s="17"/>
      <c r="F12" s="18"/>
      <c r="G12" s="18"/>
      <c r="H12" s="18"/>
      <c r="I12" s="18"/>
      <c r="J12" s="19"/>
      <c r="K12" s="26"/>
      <c r="L12" s="26"/>
      <c r="M12" s="43"/>
      <c r="N12" s="28"/>
      <c r="O12" s="276">
        <v>0</v>
      </c>
      <c r="P12" s="275">
        <v>1</v>
      </c>
      <c r="Q12" s="275">
        <v>1</v>
      </c>
      <c r="R12" s="282">
        <v>1</v>
      </c>
      <c r="S12" s="28">
        <v>1</v>
      </c>
      <c r="T12" s="28">
        <v>1</v>
      </c>
      <c r="U12" s="28">
        <v>1</v>
      </c>
      <c r="V12" s="29">
        <v>1</v>
      </c>
      <c r="W12" s="44">
        <v>1</v>
      </c>
      <c r="X12" s="28">
        <v>1</v>
      </c>
      <c r="Y12" s="28">
        <v>0</v>
      </c>
      <c r="Z12" s="33">
        <v>0</v>
      </c>
      <c r="AA12" s="28">
        <f t="shared" ref="AA12:AA14" si="0">SUM(P12:Z12)</f>
        <v>9</v>
      </c>
      <c r="AB12" s="19" t="s">
        <v>351</v>
      </c>
      <c r="AC12" s="26"/>
      <c r="AD12" s="19"/>
      <c r="AE12" s="284"/>
      <c r="AF12" s="284"/>
      <c r="AG12" s="284"/>
      <c r="AH12" s="284"/>
      <c r="AI12" s="284"/>
      <c r="AJ12" s="19"/>
      <c r="AK12" s="19"/>
      <c r="AL12" s="19"/>
      <c r="AM12" s="19"/>
      <c r="AN12" s="19"/>
      <c r="AO12" s="19"/>
      <c r="AP12" s="19"/>
      <c r="AQ12" s="19"/>
      <c r="AR12" s="19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</row>
    <row r="13" spans="1:75" ht="12.75" customHeight="1" x14ac:dyDescent="0.3">
      <c r="A13" s="34"/>
      <c r="B13" s="13"/>
      <c r="C13" s="19"/>
      <c r="D13" s="26"/>
      <c r="E13" s="17"/>
      <c r="F13" s="18"/>
      <c r="G13" s="18"/>
      <c r="H13" s="18"/>
      <c r="I13" s="18"/>
      <c r="J13" s="19"/>
      <c r="K13" s="26"/>
      <c r="L13" s="26"/>
      <c r="M13" s="43"/>
      <c r="N13" s="28"/>
      <c r="O13" s="276">
        <v>0</v>
      </c>
      <c r="P13" s="275">
        <v>1</v>
      </c>
      <c r="Q13" s="275">
        <v>1</v>
      </c>
      <c r="R13" s="282">
        <v>1</v>
      </c>
      <c r="S13" s="28">
        <v>1</v>
      </c>
      <c r="T13" s="28">
        <v>1</v>
      </c>
      <c r="U13" s="28">
        <v>1</v>
      </c>
      <c r="V13" s="29">
        <v>1</v>
      </c>
      <c r="W13" s="44">
        <v>1</v>
      </c>
      <c r="X13" s="28">
        <v>1</v>
      </c>
      <c r="Y13" s="28">
        <v>0</v>
      </c>
      <c r="Z13" s="33">
        <v>0</v>
      </c>
      <c r="AA13" s="28">
        <f t="shared" si="0"/>
        <v>9</v>
      </c>
      <c r="AB13" s="19"/>
      <c r="AC13" s="26"/>
      <c r="AD13" s="19"/>
      <c r="AE13" s="284"/>
      <c r="AF13" s="284"/>
      <c r="AG13" s="284"/>
      <c r="AH13" s="284"/>
      <c r="AI13" s="284"/>
      <c r="AJ13" s="19"/>
      <c r="AK13" s="19"/>
      <c r="AL13" s="19"/>
      <c r="AM13" s="19"/>
      <c r="AN13" s="19"/>
      <c r="AO13" s="19"/>
      <c r="AP13" s="19"/>
      <c r="AQ13" s="19"/>
      <c r="AR13" s="19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75" ht="12.75" customHeight="1" x14ac:dyDescent="0.3">
      <c r="A14" s="34"/>
      <c r="B14" s="13"/>
      <c r="C14" s="19"/>
      <c r="D14" s="26"/>
      <c r="E14" s="17"/>
      <c r="F14" s="18"/>
      <c r="G14" s="18"/>
      <c r="H14" s="18"/>
      <c r="I14" s="18"/>
      <c r="J14" s="19"/>
      <c r="K14" s="26"/>
      <c r="L14" s="26"/>
      <c r="M14" s="43"/>
      <c r="N14" s="28"/>
      <c r="O14" s="276">
        <v>0</v>
      </c>
      <c r="P14" s="275">
        <v>8</v>
      </c>
      <c r="Q14" s="275">
        <v>17</v>
      </c>
      <c r="R14" s="282">
        <v>7</v>
      </c>
      <c r="S14" s="28">
        <v>11</v>
      </c>
      <c r="T14" s="28">
        <v>8</v>
      </c>
      <c r="U14" s="28">
        <v>15</v>
      </c>
      <c r="V14" s="29">
        <v>16</v>
      </c>
      <c r="W14" s="44">
        <v>12</v>
      </c>
      <c r="X14" s="28">
        <v>18</v>
      </c>
      <c r="Y14" s="28">
        <v>0</v>
      </c>
      <c r="Z14" s="33">
        <v>0</v>
      </c>
      <c r="AA14" s="28">
        <f t="shared" si="0"/>
        <v>112</v>
      </c>
      <c r="AB14" s="19"/>
      <c r="AC14" s="26"/>
      <c r="AD14" s="19"/>
      <c r="AE14" s="284"/>
      <c r="AF14" s="284"/>
      <c r="AG14" s="284"/>
      <c r="AH14" s="284"/>
      <c r="AI14" s="284"/>
      <c r="AJ14" s="19"/>
      <c r="AK14" s="19"/>
      <c r="AL14" s="19"/>
      <c r="AM14" s="19"/>
      <c r="AN14" s="19"/>
      <c r="AO14" s="19"/>
      <c r="AP14" s="19"/>
      <c r="AQ14" s="19"/>
      <c r="AR14" s="19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75" ht="13.5" customHeight="1" x14ac:dyDescent="0.3">
      <c r="A15" s="34" t="s">
        <v>21</v>
      </c>
      <c r="B15" s="13"/>
      <c r="C15" s="19"/>
      <c r="D15" s="26"/>
      <c r="E15" s="17"/>
      <c r="F15" s="18"/>
      <c r="G15" s="18"/>
      <c r="H15" s="18"/>
      <c r="I15" s="18"/>
      <c r="J15" s="19"/>
      <c r="K15" s="26"/>
      <c r="L15" s="26"/>
      <c r="M15" s="43"/>
      <c r="N15" s="28"/>
      <c r="O15" s="276">
        <v>0</v>
      </c>
      <c r="P15" s="275">
        <v>1</v>
      </c>
      <c r="Q15" s="275">
        <v>1</v>
      </c>
      <c r="R15" s="282">
        <v>1</v>
      </c>
      <c r="S15" s="28">
        <v>1</v>
      </c>
      <c r="T15" s="28">
        <v>1</v>
      </c>
      <c r="U15" s="28">
        <v>1</v>
      </c>
      <c r="V15" s="29">
        <v>1</v>
      </c>
      <c r="W15" s="44">
        <v>1</v>
      </c>
      <c r="X15" s="28">
        <v>1</v>
      </c>
      <c r="Y15" s="28">
        <v>0</v>
      </c>
      <c r="Z15" s="33">
        <v>0</v>
      </c>
      <c r="AA15" s="28">
        <f>SUM(P15:Z15)</f>
        <v>9</v>
      </c>
      <c r="AB15" s="19" t="s">
        <v>352</v>
      </c>
      <c r="AC15" s="26"/>
      <c r="AD15" s="19"/>
      <c r="AE15" s="284"/>
      <c r="AF15" s="284"/>
      <c r="AG15" s="284"/>
      <c r="AH15" s="284"/>
      <c r="AI15" s="284"/>
      <c r="AJ15" s="19"/>
      <c r="AK15" s="19"/>
      <c r="AL15" s="19"/>
      <c r="AM15" s="19"/>
      <c r="AN15" s="19"/>
      <c r="AO15" s="19"/>
      <c r="AP15" s="19"/>
      <c r="AQ15" s="19"/>
      <c r="AR15" s="19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75" ht="12.75" customHeight="1" x14ac:dyDescent="0.3">
      <c r="A16" s="14"/>
      <c r="B16" s="34"/>
      <c r="C16" s="19"/>
      <c r="D16" s="26"/>
      <c r="E16" s="17"/>
      <c r="F16" s="18"/>
      <c r="G16" s="18"/>
      <c r="H16" s="18"/>
      <c r="I16" s="18"/>
      <c r="J16" s="19"/>
      <c r="K16" s="26"/>
      <c r="L16" s="26"/>
      <c r="M16" s="43"/>
      <c r="N16" s="28"/>
      <c r="O16" s="276">
        <v>0</v>
      </c>
      <c r="P16" s="275">
        <v>1</v>
      </c>
      <c r="Q16" s="275">
        <v>1</v>
      </c>
      <c r="R16" s="282">
        <v>1</v>
      </c>
      <c r="S16" s="28">
        <v>1</v>
      </c>
      <c r="T16" s="28">
        <v>1</v>
      </c>
      <c r="U16" s="28">
        <v>1</v>
      </c>
      <c r="V16" s="28">
        <v>1</v>
      </c>
      <c r="W16" s="37">
        <v>1</v>
      </c>
      <c r="X16" s="28">
        <v>1</v>
      </c>
      <c r="Y16" s="28">
        <v>0</v>
      </c>
      <c r="Z16" s="33">
        <v>0</v>
      </c>
      <c r="AA16" s="28">
        <f>SUM(P16:Z16)</f>
        <v>9</v>
      </c>
      <c r="AB16" s="19"/>
      <c r="AC16" s="26"/>
      <c r="AD16" s="19"/>
      <c r="AE16" s="284"/>
      <c r="AF16" s="284"/>
      <c r="AG16" s="284"/>
      <c r="AH16" s="284"/>
      <c r="AI16" s="284"/>
      <c r="AJ16" s="19"/>
      <c r="AK16" s="19"/>
      <c r="AL16" s="19"/>
      <c r="AM16" s="19"/>
      <c r="AN16" s="19"/>
      <c r="AO16" s="19"/>
      <c r="AP16" s="19"/>
      <c r="AQ16" s="19"/>
      <c r="AR16" s="19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</row>
    <row r="17" spans="1:76" ht="12.75" customHeight="1" thickBot="1" x14ac:dyDescent="0.35">
      <c r="A17" s="14"/>
      <c r="B17" s="34"/>
      <c r="C17" s="19"/>
      <c r="D17" s="26"/>
      <c r="E17" s="17"/>
      <c r="F17" s="18"/>
      <c r="G17" s="18"/>
      <c r="H17" s="18"/>
      <c r="I17" s="18"/>
      <c r="J17" s="19"/>
      <c r="K17" s="26"/>
      <c r="L17" s="26"/>
      <c r="M17" s="43"/>
      <c r="N17" s="28"/>
      <c r="O17" s="276">
        <v>0</v>
      </c>
      <c r="P17" s="275">
        <v>24</v>
      </c>
      <c r="Q17" s="275">
        <v>20</v>
      </c>
      <c r="R17" s="282">
        <v>18</v>
      </c>
      <c r="S17" s="28">
        <v>20</v>
      </c>
      <c r="T17" s="28">
        <v>24</v>
      </c>
      <c r="U17" s="28">
        <v>23</v>
      </c>
      <c r="V17" s="28">
        <v>14</v>
      </c>
      <c r="W17" s="37">
        <v>17</v>
      </c>
      <c r="X17" s="28">
        <v>15</v>
      </c>
      <c r="Y17" s="49">
        <v>0</v>
      </c>
      <c r="Z17" s="50">
        <v>0</v>
      </c>
      <c r="AA17" s="49">
        <f>SUM(P17:Z17)</f>
        <v>175</v>
      </c>
      <c r="AB17" s="19"/>
      <c r="AC17" s="26"/>
      <c r="AD17" s="19"/>
      <c r="AE17" s="284"/>
      <c r="AF17" s="284"/>
      <c r="AG17" s="284"/>
      <c r="AH17" s="284"/>
      <c r="AI17" s="284"/>
      <c r="AJ17" s="19"/>
      <c r="AK17" s="19"/>
      <c r="AL17" s="19"/>
      <c r="AM17" s="19"/>
      <c r="AN17" s="19"/>
      <c r="AO17" s="19"/>
      <c r="AP17" s="19"/>
      <c r="AQ17" s="19"/>
      <c r="AR17" s="19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22"/>
      <c r="BS17" s="19"/>
      <c r="BT17" s="19"/>
      <c r="BU17" s="19"/>
      <c r="BV17" s="19"/>
      <c r="BW17" s="19"/>
    </row>
    <row r="18" spans="1:76" ht="12.75" customHeight="1" x14ac:dyDescent="0.25">
      <c r="A18" s="450" t="s">
        <v>22</v>
      </c>
      <c r="B18" s="417" t="s">
        <v>23</v>
      </c>
      <c r="C18" s="402" t="s">
        <v>24</v>
      </c>
      <c r="D18" s="417" t="s">
        <v>25</v>
      </c>
      <c r="E18" s="453" t="s">
        <v>26</v>
      </c>
      <c r="F18" s="456" t="s">
        <v>141</v>
      </c>
      <c r="G18" s="457"/>
      <c r="H18" s="457"/>
      <c r="I18" s="457"/>
      <c r="J18" s="458"/>
      <c r="K18" s="399" t="s">
        <v>28</v>
      </c>
      <c r="L18" s="402" t="s">
        <v>29</v>
      </c>
      <c r="M18" s="402" t="s">
        <v>285</v>
      </c>
      <c r="N18" s="402" t="s">
        <v>30</v>
      </c>
      <c r="O18" s="402" t="s">
        <v>31</v>
      </c>
      <c r="P18" s="465" t="s">
        <v>32</v>
      </c>
      <c r="Q18" s="466"/>
      <c r="R18" s="466"/>
      <c r="S18" s="466"/>
      <c r="T18" s="466"/>
      <c r="U18" s="466"/>
      <c r="V18" s="466"/>
      <c r="W18" s="466"/>
      <c r="X18" s="467"/>
      <c r="Y18" s="434" t="s">
        <v>33</v>
      </c>
      <c r="Z18" s="434"/>
      <c r="AA18" s="434"/>
      <c r="AB18" s="434"/>
      <c r="AC18" s="434"/>
      <c r="AD18" s="434"/>
      <c r="AE18" s="434"/>
      <c r="AF18" s="463">
        <v>0.25</v>
      </c>
      <c r="AG18" s="461">
        <v>0.1</v>
      </c>
      <c r="AH18" s="462" t="s">
        <v>34</v>
      </c>
      <c r="AI18" s="462" t="s">
        <v>35</v>
      </c>
      <c r="AJ18" s="388" t="s">
        <v>157</v>
      </c>
      <c r="AK18" s="388"/>
      <c r="AL18" s="388"/>
      <c r="AM18" s="392" t="s">
        <v>36</v>
      </c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409" t="s">
        <v>37</v>
      </c>
      <c r="AZ18" s="409"/>
      <c r="BA18" s="410" t="s">
        <v>38</v>
      </c>
      <c r="BB18" s="410"/>
      <c r="BC18" s="410"/>
      <c r="BD18" s="410"/>
      <c r="BE18" s="411"/>
      <c r="BF18" s="439" t="s">
        <v>39</v>
      </c>
      <c r="BG18" s="440"/>
      <c r="BH18" s="440"/>
      <c r="BI18" s="441"/>
      <c r="BJ18" s="402" t="s">
        <v>462</v>
      </c>
      <c r="BK18" s="402" t="s">
        <v>363</v>
      </c>
      <c r="BL18" s="402" t="s">
        <v>263</v>
      </c>
      <c r="BM18" s="402" t="s">
        <v>364</v>
      </c>
      <c r="BN18" s="278"/>
      <c r="BO18" s="402" t="s">
        <v>264</v>
      </c>
      <c r="BP18" s="402" t="s">
        <v>349</v>
      </c>
      <c r="BQ18" s="402" t="s">
        <v>267</v>
      </c>
      <c r="BR18" s="402" t="s">
        <v>40</v>
      </c>
      <c r="BS18" s="402" t="s">
        <v>286</v>
      </c>
      <c r="BT18" s="278"/>
      <c r="BU18" s="402" t="s">
        <v>287</v>
      </c>
      <c r="BV18" s="417" t="s">
        <v>463</v>
      </c>
      <c r="BW18" s="389" t="s">
        <v>477</v>
      </c>
    </row>
    <row r="19" spans="1:76" ht="12.75" customHeight="1" x14ac:dyDescent="0.25">
      <c r="A19" s="451"/>
      <c r="B19" s="418"/>
      <c r="C19" s="403"/>
      <c r="D19" s="418"/>
      <c r="E19" s="454"/>
      <c r="F19" s="459"/>
      <c r="G19" s="414"/>
      <c r="H19" s="414"/>
      <c r="I19" s="414"/>
      <c r="J19" s="460"/>
      <c r="K19" s="400"/>
      <c r="L19" s="403"/>
      <c r="M19" s="403"/>
      <c r="N19" s="403"/>
      <c r="O19" s="403"/>
      <c r="P19" s="468"/>
      <c r="Q19" s="469"/>
      <c r="R19" s="469"/>
      <c r="S19" s="469"/>
      <c r="T19" s="469"/>
      <c r="U19" s="469"/>
      <c r="V19" s="469"/>
      <c r="W19" s="469"/>
      <c r="X19" s="470"/>
      <c r="Y19" s="434"/>
      <c r="Z19" s="434"/>
      <c r="AA19" s="434"/>
      <c r="AB19" s="434"/>
      <c r="AC19" s="434"/>
      <c r="AD19" s="434"/>
      <c r="AE19" s="434"/>
      <c r="AF19" s="418"/>
      <c r="AG19" s="461"/>
      <c r="AH19" s="462"/>
      <c r="AI19" s="462"/>
      <c r="AJ19" s="388"/>
      <c r="AK19" s="388"/>
      <c r="AL19" s="388"/>
      <c r="AM19" s="420" t="s">
        <v>43</v>
      </c>
      <c r="AN19" s="420"/>
      <c r="AO19" s="420"/>
      <c r="AP19" s="420"/>
      <c r="AQ19" s="420"/>
      <c r="AR19" s="420"/>
      <c r="AS19" s="420" t="s">
        <v>146</v>
      </c>
      <c r="AT19" s="420"/>
      <c r="AU19" s="420"/>
      <c r="AV19" s="420"/>
      <c r="AW19" s="420"/>
      <c r="AX19" s="420"/>
      <c r="AY19" s="409"/>
      <c r="AZ19" s="409"/>
      <c r="BA19" s="412"/>
      <c r="BB19" s="412"/>
      <c r="BC19" s="412"/>
      <c r="BD19" s="412"/>
      <c r="BE19" s="413"/>
      <c r="BF19" s="442"/>
      <c r="BG19" s="443"/>
      <c r="BH19" s="443"/>
      <c r="BI19" s="444"/>
      <c r="BJ19" s="403"/>
      <c r="BK19" s="403"/>
      <c r="BL19" s="403"/>
      <c r="BM19" s="403"/>
      <c r="BN19" s="403" t="s">
        <v>499</v>
      </c>
      <c r="BO19" s="403"/>
      <c r="BP19" s="403"/>
      <c r="BQ19" s="403"/>
      <c r="BR19" s="403"/>
      <c r="BS19" s="403"/>
      <c r="BT19" s="279"/>
      <c r="BU19" s="403"/>
      <c r="BV19" s="418"/>
      <c r="BW19" s="389"/>
    </row>
    <row r="20" spans="1:76" ht="13.5" customHeight="1" x14ac:dyDescent="0.25">
      <c r="A20" s="451"/>
      <c r="B20" s="418"/>
      <c r="C20" s="403"/>
      <c r="D20" s="418"/>
      <c r="E20" s="454"/>
      <c r="F20" s="421" t="s">
        <v>142</v>
      </c>
      <c r="G20" s="424" t="s">
        <v>143</v>
      </c>
      <c r="H20" s="425"/>
      <c r="I20" s="428" t="s">
        <v>73</v>
      </c>
      <c r="J20" s="431" t="s">
        <v>27</v>
      </c>
      <c r="K20" s="400"/>
      <c r="L20" s="403"/>
      <c r="M20" s="403"/>
      <c r="N20" s="403"/>
      <c r="O20" s="403"/>
      <c r="P20" s="471"/>
      <c r="Q20" s="472"/>
      <c r="R20" s="472"/>
      <c r="S20" s="472"/>
      <c r="T20" s="472"/>
      <c r="U20" s="472"/>
      <c r="V20" s="472"/>
      <c r="W20" s="472"/>
      <c r="X20" s="473"/>
      <c r="Y20" s="434" t="s">
        <v>41</v>
      </c>
      <c r="Z20" s="434"/>
      <c r="AA20" s="434"/>
      <c r="AB20" s="434" t="s">
        <v>42</v>
      </c>
      <c r="AC20" s="434"/>
      <c r="AD20" s="434"/>
      <c r="AE20" s="434" t="s">
        <v>4</v>
      </c>
      <c r="AF20" s="418"/>
      <c r="AG20" s="461"/>
      <c r="AH20" s="462"/>
      <c r="AI20" s="462"/>
      <c r="AJ20" s="273" t="s">
        <v>154</v>
      </c>
      <c r="AK20" s="273" t="s">
        <v>155</v>
      </c>
      <c r="AL20" s="273" t="s">
        <v>156</v>
      </c>
      <c r="AM20" s="416" t="s">
        <v>460</v>
      </c>
      <c r="AN20" s="416"/>
      <c r="AO20" s="416" t="s">
        <v>461</v>
      </c>
      <c r="AP20" s="416"/>
      <c r="AQ20" s="392" t="s">
        <v>4</v>
      </c>
      <c r="AR20" s="392"/>
      <c r="AS20" s="392" t="s">
        <v>461</v>
      </c>
      <c r="AT20" s="392"/>
      <c r="AU20" s="392" t="s">
        <v>460</v>
      </c>
      <c r="AV20" s="392"/>
      <c r="AW20" s="408" t="s">
        <v>4</v>
      </c>
      <c r="AX20" s="408"/>
      <c r="AY20" s="409"/>
      <c r="AZ20" s="409"/>
      <c r="BA20" s="414"/>
      <c r="BB20" s="414"/>
      <c r="BC20" s="414"/>
      <c r="BD20" s="414"/>
      <c r="BE20" s="415"/>
      <c r="BF20" s="442"/>
      <c r="BG20" s="443"/>
      <c r="BH20" s="443"/>
      <c r="BI20" s="444"/>
      <c r="BJ20" s="403"/>
      <c r="BK20" s="403"/>
      <c r="BL20" s="403"/>
      <c r="BM20" s="403"/>
      <c r="BN20" s="403"/>
      <c r="BO20" s="403"/>
      <c r="BP20" s="403"/>
      <c r="BQ20" s="403"/>
      <c r="BR20" s="403"/>
      <c r="BS20" s="403"/>
      <c r="BT20" s="279"/>
      <c r="BU20" s="403"/>
      <c r="BV20" s="418"/>
      <c r="BW20" s="389"/>
    </row>
    <row r="21" spans="1:76" ht="39" customHeight="1" x14ac:dyDescent="0.25">
      <c r="A21" s="451"/>
      <c r="B21" s="418"/>
      <c r="C21" s="403"/>
      <c r="D21" s="418"/>
      <c r="E21" s="454"/>
      <c r="F21" s="422"/>
      <c r="G21" s="426"/>
      <c r="H21" s="427"/>
      <c r="I21" s="429"/>
      <c r="J21" s="432"/>
      <c r="K21" s="400"/>
      <c r="L21" s="403"/>
      <c r="M21" s="403"/>
      <c r="N21" s="403"/>
      <c r="O21" s="403"/>
      <c r="P21" s="393" t="s">
        <v>44</v>
      </c>
      <c r="Q21" s="394"/>
      <c r="R21" s="395"/>
      <c r="S21" s="393" t="s">
        <v>45</v>
      </c>
      <c r="T21" s="394"/>
      <c r="U21" s="395"/>
      <c r="V21" s="393" t="s">
        <v>4</v>
      </c>
      <c r="W21" s="394"/>
      <c r="X21" s="395"/>
      <c r="Y21" s="434"/>
      <c r="Z21" s="434"/>
      <c r="AA21" s="434"/>
      <c r="AB21" s="434"/>
      <c r="AC21" s="434"/>
      <c r="AD21" s="434"/>
      <c r="AE21" s="434"/>
      <c r="AF21" s="418"/>
      <c r="AG21" s="461"/>
      <c r="AH21" s="462"/>
      <c r="AI21" s="462"/>
      <c r="AJ21" s="396" t="s">
        <v>147</v>
      </c>
      <c r="AK21" s="388" t="s">
        <v>148</v>
      </c>
      <c r="AL21" s="397" t="s">
        <v>149</v>
      </c>
      <c r="AM21" s="398" t="s">
        <v>46</v>
      </c>
      <c r="AN21" s="392" t="s">
        <v>47</v>
      </c>
      <c r="AO21" s="392" t="s">
        <v>150</v>
      </c>
      <c r="AP21" s="392"/>
      <c r="AQ21" s="392"/>
      <c r="AR21" s="392"/>
      <c r="AS21" s="392" t="s">
        <v>151</v>
      </c>
      <c r="AT21" s="392"/>
      <c r="AU21" s="392" t="s">
        <v>152</v>
      </c>
      <c r="AV21" s="392"/>
      <c r="AW21" s="408"/>
      <c r="AX21" s="408"/>
      <c r="AY21" s="409"/>
      <c r="AZ21" s="409"/>
      <c r="BA21" s="411" t="s">
        <v>48</v>
      </c>
      <c r="BB21" s="405" t="s">
        <v>49</v>
      </c>
      <c r="BC21" s="406"/>
      <c r="BD21" s="407"/>
      <c r="BE21" s="448" t="s">
        <v>47</v>
      </c>
      <c r="BF21" s="445"/>
      <c r="BG21" s="446"/>
      <c r="BH21" s="446"/>
      <c r="BI21" s="447"/>
      <c r="BJ21" s="403"/>
      <c r="BK21" s="403"/>
      <c r="BL21" s="403"/>
      <c r="BM21" s="403"/>
      <c r="BN21" s="403"/>
      <c r="BO21" s="403"/>
      <c r="BP21" s="403"/>
      <c r="BQ21" s="403"/>
      <c r="BR21" s="403"/>
      <c r="BS21" s="403"/>
      <c r="BT21" s="279"/>
      <c r="BU21" s="403"/>
      <c r="BV21" s="418"/>
      <c r="BW21" s="389"/>
    </row>
    <row r="22" spans="1:76" ht="42.75" customHeight="1" thickBot="1" x14ac:dyDescent="0.3">
      <c r="A22" s="452"/>
      <c r="B22" s="419"/>
      <c r="C22" s="404"/>
      <c r="D22" s="419"/>
      <c r="E22" s="455"/>
      <c r="F22" s="423"/>
      <c r="G22" s="51" t="s">
        <v>144</v>
      </c>
      <c r="H22" s="51" t="s">
        <v>145</v>
      </c>
      <c r="I22" s="430"/>
      <c r="J22" s="433"/>
      <c r="K22" s="401"/>
      <c r="L22" s="404"/>
      <c r="M22" s="404"/>
      <c r="N22" s="404"/>
      <c r="O22" s="404"/>
      <c r="P22" s="282" t="s">
        <v>50</v>
      </c>
      <c r="Q22" s="282" t="s">
        <v>51</v>
      </c>
      <c r="R22" s="282" t="s">
        <v>3</v>
      </c>
      <c r="S22" s="282" t="s">
        <v>50</v>
      </c>
      <c r="T22" s="282" t="s">
        <v>51</v>
      </c>
      <c r="U22" s="282" t="s">
        <v>3</v>
      </c>
      <c r="V22" s="282" t="s">
        <v>50</v>
      </c>
      <c r="W22" s="282" t="s">
        <v>51</v>
      </c>
      <c r="X22" s="282" t="s">
        <v>3</v>
      </c>
      <c r="Y22" s="282" t="s">
        <v>43</v>
      </c>
      <c r="Z22" s="282" t="s">
        <v>51</v>
      </c>
      <c r="AA22" s="282" t="s">
        <v>3</v>
      </c>
      <c r="AB22" s="282" t="s">
        <v>43</v>
      </c>
      <c r="AC22" s="282" t="s">
        <v>51</v>
      </c>
      <c r="AD22" s="282" t="s">
        <v>3</v>
      </c>
      <c r="AE22" s="434"/>
      <c r="AF22" s="464"/>
      <c r="AG22" s="461"/>
      <c r="AH22" s="462"/>
      <c r="AI22" s="462"/>
      <c r="AJ22" s="396"/>
      <c r="AK22" s="388"/>
      <c r="AL22" s="397"/>
      <c r="AM22" s="398"/>
      <c r="AN22" s="392"/>
      <c r="AO22" s="274" t="s">
        <v>52</v>
      </c>
      <c r="AP22" s="274" t="s">
        <v>47</v>
      </c>
      <c r="AQ22" s="277" t="s">
        <v>153</v>
      </c>
      <c r="AR22" s="277" t="s">
        <v>47</v>
      </c>
      <c r="AS22" s="277" t="s">
        <v>52</v>
      </c>
      <c r="AT22" s="277" t="s">
        <v>47</v>
      </c>
      <c r="AU22" s="277" t="s">
        <v>52</v>
      </c>
      <c r="AV22" s="277" t="s">
        <v>47</v>
      </c>
      <c r="AW22" s="52" t="s">
        <v>52</v>
      </c>
      <c r="AX22" s="52" t="s">
        <v>47</v>
      </c>
      <c r="AY22" s="281" t="s">
        <v>52</v>
      </c>
      <c r="AZ22" s="281" t="s">
        <v>47</v>
      </c>
      <c r="BA22" s="438"/>
      <c r="BB22" s="53" t="s">
        <v>53</v>
      </c>
      <c r="BC22" s="53" t="s">
        <v>54</v>
      </c>
      <c r="BD22" s="53" t="s">
        <v>55</v>
      </c>
      <c r="BE22" s="449"/>
      <c r="BF22" s="283">
        <v>0.2</v>
      </c>
      <c r="BG22" s="283">
        <v>0.3</v>
      </c>
      <c r="BH22" s="283"/>
      <c r="BI22" s="283" t="s">
        <v>47</v>
      </c>
      <c r="BJ22" s="404"/>
      <c r="BK22" s="404"/>
      <c r="BL22" s="404"/>
      <c r="BM22" s="404"/>
      <c r="BN22" s="280"/>
      <c r="BO22" s="404"/>
      <c r="BP22" s="404"/>
      <c r="BQ22" s="404"/>
      <c r="BR22" s="404"/>
      <c r="BS22" s="404"/>
      <c r="BT22" s="280" t="s">
        <v>476</v>
      </c>
      <c r="BU22" s="404"/>
      <c r="BV22" s="419"/>
      <c r="BW22" s="389"/>
    </row>
    <row r="23" spans="1:76" ht="18.75" customHeight="1" thickBot="1" x14ac:dyDescent="0.35">
      <c r="A23" s="54"/>
      <c r="B23" s="55" t="s">
        <v>56</v>
      </c>
      <c r="C23" s="55" t="s">
        <v>57</v>
      </c>
      <c r="D23" s="55" t="s">
        <v>58</v>
      </c>
      <c r="E23" s="56" t="s">
        <v>59</v>
      </c>
      <c r="F23" s="57">
        <v>1</v>
      </c>
      <c r="G23" s="58">
        <v>2</v>
      </c>
      <c r="H23" s="58">
        <v>3</v>
      </c>
      <c r="I23" s="58">
        <v>4</v>
      </c>
      <c r="J23" s="59">
        <v>5</v>
      </c>
      <c r="K23" s="60">
        <v>6</v>
      </c>
      <c r="L23" s="61">
        <v>7</v>
      </c>
      <c r="M23" s="61"/>
      <c r="N23" s="61">
        <v>9</v>
      </c>
      <c r="O23" s="59">
        <v>10</v>
      </c>
      <c r="P23" s="60">
        <v>11</v>
      </c>
      <c r="Q23" s="61">
        <v>12</v>
      </c>
      <c r="R23" s="61">
        <v>13</v>
      </c>
      <c r="S23" s="61">
        <v>14</v>
      </c>
      <c r="T23" s="59">
        <v>15</v>
      </c>
      <c r="U23" s="60">
        <v>16</v>
      </c>
      <c r="V23" s="61">
        <v>17</v>
      </c>
      <c r="W23" s="61">
        <v>18</v>
      </c>
      <c r="X23" s="61">
        <v>19</v>
      </c>
      <c r="Y23" s="62">
        <v>20</v>
      </c>
      <c r="Z23" s="63">
        <v>21</v>
      </c>
      <c r="AA23" s="64">
        <v>22</v>
      </c>
      <c r="AB23" s="64">
        <v>23</v>
      </c>
      <c r="AC23" s="64">
        <v>24</v>
      </c>
      <c r="AD23" s="62">
        <v>25</v>
      </c>
      <c r="AE23" s="63">
        <v>26</v>
      </c>
      <c r="AF23" s="65"/>
      <c r="AG23" s="64">
        <v>27</v>
      </c>
      <c r="AH23" s="64">
        <v>28</v>
      </c>
      <c r="AI23" s="64">
        <v>29</v>
      </c>
      <c r="AJ23" s="62">
        <v>30</v>
      </c>
      <c r="AK23" s="63">
        <v>31</v>
      </c>
      <c r="AL23" s="64">
        <v>32</v>
      </c>
      <c r="AM23" s="64">
        <v>33</v>
      </c>
      <c r="AN23" s="64">
        <v>34</v>
      </c>
      <c r="AO23" s="62">
        <v>35</v>
      </c>
      <c r="AP23" s="63">
        <v>36</v>
      </c>
      <c r="AQ23" s="64">
        <v>37</v>
      </c>
      <c r="AR23" s="64">
        <v>38</v>
      </c>
      <c r="AS23" s="64">
        <v>39</v>
      </c>
      <c r="AT23" s="62">
        <v>40</v>
      </c>
      <c r="AU23" s="63">
        <v>41</v>
      </c>
      <c r="AV23" s="64">
        <v>42</v>
      </c>
      <c r="AW23" s="64">
        <v>43</v>
      </c>
      <c r="AX23" s="64">
        <v>44</v>
      </c>
      <c r="AY23" s="62">
        <v>45</v>
      </c>
      <c r="AZ23" s="63">
        <v>46</v>
      </c>
      <c r="BA23" s="61">
        <v>47</v>
      </c>
      <c r="BB23" s="61">
        <v>48</v>
      </c>
      <c r="BC23" s="61">
        <v>49</v>
      </c>
      <c r="BD23" s="59">
        <v>50</v>
      </c>
      <c r="BE23" s="60">
        <v>51</v>
      </c>
      <c r="BF23" s="61">
        <v>52</v>
      </c>
      <c r="BG23" s="61">
        <v>53</v>
      </c>
      <c r="BH23" s="61"/>
      <c r="BI23" s="61">
        <v>54</v>
      </c>
      <c r="BJ23" s="66"/>
      <c r="BK23" s="66"/>
      <c r="BL23" s="66"/>
      <c r="BM23" s="66"/>
      <c r="BN23" s="66"/>
      <c r="BO23" s="66"/>
      <c r="BP23" s="66"/>
      <c r="BQ23" s="66"/>
      <c r="BR23" s="59">
        <v>55</v>
      </c>
      <c r="BS23" s="67"/>
      <c r="BT23" s="67"/>
      <c r="BU23" s="67"/>
      <c r="BV23" s="172">
        <v>56</v>
      </c>
      <c r="BW23" s="258"/>
    </row>
    <row r="24" spans="1:76" s="1" customFormat="1" ht="14.25" customHeight="1" x14ac:dyDescent="0.3">
      <c r="A24" s="244"/>
      <c r="B24" s="115" t="s">
        <v>500</v>
      </c>
      <c r="C24" s="115"/>
      <c r="D24" s="113"/>
      <c r="E24" s="93" t="s">
        <v>59</v>
      </c>
      <c r="F24" s="121"/>
      <c r="G24" s="122"/>
      <c r="H24" s="122"/>
      <c r="I24" s="121"/>
      <c r="J24" s="113"/>
      <c r="K24" s="113"/>
      <c r="L24" s="89"/>
      <c r="M24" s="157"/>
      <c r="N24" s="114"/>
      <c r="O24" s="120" t="e">
        <f>#REF!+#REF!+O31+#REF!+#REF!+#REF!+#REF!+#REF!+#REF!+O32+O33+#REF!+#REF!+#REF!+#REF!+#REF!+#REF!</f>
        <v>#REF!</v>
      </c>
      <c r="P24" s="120" t="e">
        <f>#REF!+#REF!+P31+#REF!+#REF!+#REF!+#REF!+#REF!+#REF!+P32+P33+#REF!+#REF!+#REF!+#REF!+#REF!+#REF!</f>
        <v>#REF!</v>
      </c>
      <c r="Q24" s="120" t="e">
        <f>#REF!+#REF!+Q31+#REF!+#REF!+#REF!+#REF!+#REF!+#REF!+Q32+Q33+#REF!+#REF!+#REF!+#REF!+#REF!+#REF!</f>
        <v>#REF!</v>
      </c>
      <c r="R24" s="120" t="e">
        <f>#REF!+#REF!+R31+#REF!+#REF!+#REF!+#REF!+#REF!+#REF!+R32+R33+#REF!+#REF!+#REF!+#REF!+#REF!+#REF!</f>
        <v>#REF!</v>
      </c>
      <c r="S24" s="120" t="e">
        <f>#REF!+#REF!+S31+#REF!+#REF!+#REF!+#REF!+#REF!+#REF!+S32+S33+#REF!+#REF!+#REF!+#REF!+#REF!+#REF!</f>
        <v>#REF!</v>
      </c>
      <c r="T24" s="120" t="e">
        <f>#REF!+#REF!+T31+#REF!+#REF!+#REF!+#REF!+#REF!+#REF!+T32+T33+#REF!+#REF!+#REF!+#REF!+#REF!+#REF!</f>
        <v>#REF!</v>
      </c>
      <c r="U24" s="120" t="e">
        <f>#REF!+#REF!+U31+#REF!+#REF!+#REF!+#REF!+#REF!+#REF!+U32+U33+#REF!+#REF!+#REF!+#REF!+#REF!+#REF!</f>
        <v>#REF!</v>
      </c>
      <c r="V24" s="120" t="e">
        <f>#REF!+#REF!+V31+#REF!+#REF!+#REF!+#REF!+#REF!+#REF!+V32+V33+#REF!+#REF!+#REF!+#REF!+#REF!+#REF!</f>
        <v>#REF!</v>
      </c>
      <c r="W24" s="120" t="e">
        <f>#REF!+#REF!+W31+#REF!+#REF!+#REF!+#REF!+#REF!+#REF!+W32+W33+#REF!+#REF!+#REF!+#REF!+#REF!+#REF!</f>
        <v>#REF!</v>
      </c>
      <c r="X24" s="120" t="e">
        <f>#REF!+#REF!+X31+#REF!+#REF!+#REF!+#REF!+#REF!+#REF!+X32+X33+#REF!+#REF!+#REF!+#REF!+#REF!+#REF!</f>
        <v>#REF!</v>
      </c>
      <c r="Y24" s="120" t="e">
        <f>#REF!+#REF!+Y31+#REF!+#REF!+#REF!+#REF!+#REF!+#REF!+Y32+Y33+#REF!+#REF!+#REF!+#REF!+#REF!+#REF!</f>
        <v>#REF!</v>
      </c>
      <c r="Z24" s="120" t="e">
        <f>#REF!+#REF!+Z31+#REF!+#REF!+#REF!+#REF!+#REF!+#REF!+Z32+Z33+#REF!+#REF!+#REF!+#REF!+#REF!+#REF!</f>
        <v>#REF!</v>
      </c>
      <c r="AA24" s="120" t="e">
        <f>#REF!+#REF!+AA31+#REF!+#REF!+#REF!+#REF!+#REF!+#REF!+AA32+AA33+#REF!+#REF!+#REF!+#REF!+#REF!+#REF!</f>
        <v>#REF!</v>
      </c>
      <c r="AB24" s="120" t="e">
        <f>#REF!+#REF!+AB31+#REF!+#REF!+#REF!+#REF!+#REF!+#REF!+AB32+AB33+#REF!+#REF!+#REF!+#REF!+#REF!+#REF!</f>
        <v>#REF!</v>
      </c>
      <c r="AC24" s="120" t="e">
        <f>#REF!+#REF!+AC31+#REF!+#REF!+#REF!+#REF!+#REF!+#REF!+AC32+AC33+#REF!+#REF!+#REF!+#REF!+#REF!+#REF!</f>
        <v>#REF!</v>
      </c>
      <c r="AD24" s="120" t="e">
        <f>#REF!+#REF!+AD31+#REF!+#REF!+#REF!+#REF!+#REF!+#REF!+AD32+AD33+#REF!+#REF!+#REF!+#REF!+#REF!+#REF!</f>
        <v>#REF!</v>
      </c>
      <c r="AE24" s="120" t="e">
        <f>#REF!+#REF!+AE31+#REF!+#REF!+#REF!+#REF!+#REF!+#REF!+AE32+AE33+#REF!+#REF!+#REF!+#REF!+#REF!+#REF!</f>
        <v>#REF!</v>
      </c>
      <c r="AF24" s="120" t="e">
        <f>#REF!+#REF!+AF31+#REF!+#REF!+#REF!+#REF!+#REF!+#REF!+AF32+AF33+#REF!+#REF!+#REF!+#REF!+#REF!+#REF!</f>
        <v>#REF!</v>
      </c>
      <c r="AG24" s="120" t="e">
        <f>#REF!+#REF!+AG31+#REF!+#REF!+#REF!+#REF!+#REF!+#REF!+AG32+AG33+#REF!+#REF!+#REF!+#REF!+#REF!+#REF!</f>
        <v>#REF!</v>
      </c>
      <c r="AH24" s="120" t="e">
        <f>#REF!+#REF!+AH31+#REF!+#REF!+#REF!+#REF!+#REF!+#REF!+AH32+AH33+#REF!+#REF!+#REF!+#REF!+#REF!+#REF!</f>
        <v>#REF!</v>
      </c>
      <c r="AI24" s="120" t="e">
        <f>#REF!+#REF!+AI31+#REF!+#REF!+#REF!+#REF!+#REF!+#REF!+AI32+AI33+#REF!+#REF!+#REF!+#REF!+#REF!+#REF!</f>
        <v>#REF!</v>
      </c>
      <c r="AJ24" s="120" t="e">
        <f>#REF!+#REF!+AJ31+#REF!+#REF!+#REF!+#REF!+#REF!+#REF!+AJ32+AJ33+#REF!+#REF!+#REF!+#REF!+#REF!+#REF!</f>
        <v>#REF!</v>
      </c>
      <c r="AK24" s="120" t="e">
        <f>#REF!+#REF!+AK31+#REF!+#REF!+#REF!+#REF!+#REF!+#REF!+AK32+AK33+#REF!+#REF!+#REF!+#REF!+#REF!+#REF!</f>
        <v>#REF!</v>
      </c>
      <c r="AL24" s="120" t="e">
        <f>#REF!+#REF!+AL31+#REF!+#REF!+#REF!+#REF!+#REF!+#REF!+AL32+AL33+#REF!+#REF!+#REF!+#REF!+#REF!+#REF!</f>
        <v>#REF!</v>
      </c>
      <c r="AM24" s="120" t="e">
        <f>#REF!+#REF!+AM31+#REF!+#REF!+#REF!+#REF!+#REF!+#REF!+AM32+AM33+#REF!+#REF!+#REF!+#REF!+#REF!+#REF!</f>
        <v>#REF!</v>
      </c>
      <c r="AN24" s="120" t="e">
        <f>#REF!+#REF!+AN31+#REF!+#REF!+#REF!+#REF!+#REF!+#REF!+AN32+AN33+#REF!+#REF!+#REF!+#REF!+#REF!+#REF!</f>
        <v>#REF!</v>
      </c>
      <c r="AO24" s="120" t="e">
        <f>#REF!+#REF!+AO31+#REF!+#REF!+#REF!+#REF!+#REF!+#REF!+AO32+AO33+#REF!+#REF!+#REF!+#REF!+#REF!+#REF!</f>
        <v>#REF!</v>
      </c>
      <c r="AP24" s="120" t="e">
        <f>#REF!+#REF!+AP31+#REF!+#REF!+#REF!+#REF!+#REF!+#REF!+AP32+AP33+#REF!+#REF!+#REF!+#REF!+#REF!+#REF!</f>
        <v>#REF!</v>
      </c>
      <c r="AQ24" s="120" t="e">
        <f>#REF!+#REF!+AQ31+#REF!+#REF!+#REF!+#REF!+#REF!+#REF!+AQ32+AQ33+#REF!+#REF!+#REF!+#REF!+#REF!+#REF!</f>
        <v>#REF!</v>
      </c>
      <c r="AR24" s="120" t="e">
        <f>#REF!+#REF!+AR31+#REF!+#REF!+#REF!+#REF!+#REF!+#REF!+AR32+AR33+#REF!+#REF!+#REF!+#REF!+#REF!+#REF!</f>
        <v>#REF!</v>
      </c>
      <c r="AS24" s="120" t="e">
        <f>#REF!+#REF!+AS31+#REF!+#REF!+#REF!+#REF!+#REF!+#REF!+AS32+AS33+#REF!+#REF!+#REF!+#REF!+#REF!+#REF!</f>
        <v>#REF!</v>
      </c>
      <c r="AT24" s="120" t="e">
        <f>#REF!+#REF!+AT31+#REF!+#REF!+#REF!+#REF!+#REF!+#REF!+AT32+AT33+#REF!+#REF!+#REF!+#REF!+#REF!+#REF!</f>
        <v>#REF!</v>
      </c>
      <c r="AU24" s="120" t="e">
        <f>#REF!+#REF!+AU31+#REF!+#REF!+#REF!+#REF!+#REF!+#REF!+AU32+AU33+#REF!+#REF!+#REF!+#REF!+#REF!+#REF!</f>
        <v>#REF!</v>
      </c>
      <c r="AV24" s="120" t="e">
        <f>#REF!+#REF!+AV31+#REF!+#REF!+#REF!+#REF!+#REF!+#REF!+AV32+AV33+#REF!+#REF!+#REF!+#REF!+#REF!+#REF!</f>
        <v>#REF!</v>
      </c>
      <c r="AW24" s="120" t="e">
        <f>#REF!+#REF!+AW31+#REF!+#REF!+#REF!+#REF!+#REF!+#REF!+AW32+AW33+#REF!+#REF!+#REF!+#REF!+#REF!+#REF!</f>
        <v>#REF!</v>
      </c>
      <c r="AX24" s="120" t="e">
        <f>#REF!+#REF!+AX31+#REF!+#REF!+#REF!+#REF!+#REF!+#REF!+AX32+AX33+#REF!+#REF!+#REF!+#REF!+#REF!+#REF!</f>
        <v>#REF!</v>
      </c>
      <c r="AY24" s="120" t="e">
        <f>#REF!+#REF!+AY31+#REF!+#REF!+#REF!+#REF!+#REF!+#REF!+AY32+AY33+#REF!+#REF!+#REF!+#REF!+#REF!+#REF!</f>
        <v>#REF!</v>
      </c>
      <c r="AZ24" s="120" t="e">
        <f>#REF!+#REF!+AZ31+#REF!+#REF!+#REF!+#REF!+#REF!+#REF!+AZ32+AZ33+#REF!+#REF!+#REF!+#REF!+#REF!+#REF!</f>
        <v>#REF!</v>
      </c>
      <c r="BA24" s="120" t="e">
        <f>#REF!+#REF!+BA31+#REF!+#REF!+#REF!+#REF!+#REF!+#REF!+BA32+BA33+#REF!+#REF!+#REF!+#REF!+#REF!+#REF!</f>
        <v>#REF!</v>
      </c>
      <c r="BB24" s="120" t="e">
        <f>#REF!+#REF!+BB31+#REF!+#REF!+#REF!+#REF!+#REF!+#REF!+BB32+BB33+#REF!+#REF!+#REF!+#REF!+#REF!+#REF!</f>
        <v>#REF!</v>
      </c>
      <c r="BC24" s="120" t="e">
        <f>#REF!+#REF!+BC31+#REF!+#REF!+#REF!+#REF!+#REF!+#REF!+BC32+BC33+#REF!+#REF!+#REF!+#REF!+#REF!+#REF!</f>
        <v>#REF!</v>
      </c>
      <c r="BD24" s="120" t="e">
        <f>#REF!+#REF!+BD31+#REF!+#REF!+#REF!+#REF!+#REF!+#REF!+BD32+BD33+#REF!+#REF!+#REF!+#REF!+#REF!+#REF!</f>
        <v>#REF!</v>
      </c>
      <c r="BE24" s="120" t="e">
        <f>#REF!+#REF!+BE31+#REF!+#REF!+#REF!+#REF!+#REF!+#REF!+BE32+BE33+#REF!+#REF!+#REF!+#REF!+#REF!+#REF!</f>
        <v>#REF!</v>
      </c>
      <c r="BF24" s="120" t="e">
        <f>#REF!+#REF!+BF31+#REF!+#REF!+#REF!+#REF!+#REF!+#REF!+BF32+BF33+#REF!+#REF!+#REF!+#REF!+#REF!+#REF!</f>
        <v>#REF!</v>
      </c>
      <c r="BG24" s="120" t="e">
        <f>#REF!+#REF!+BG31+#REF!+#REF!+#REF!+#REF!+#REF!+#REF!+BG32+BG33+#REF!+#REF!+#REF!+#REF!+#REF!+#REF!</f>
        <v>#REF!</v>
      </c>
      <c r="BH24" s="120" t="e">
        <f>#REF!+#REF!+BH31+#REF!+#REF!+#REF!+#REF!+#REF!+#REF!+BH32+BH33+#REF!+#REF!+#REF!+#REF!+#REF!+#REF!</f>
        <v>#REF!</v>
      </c>
      <c r="BI24" s="120" t="e">
        <f>#REF!+#REF!+BI31+#REF!+#REF!+#REF!+#REF!+#REF!+#REF!+BI32+BI33+#REF!+#REF!+#REF!+#REF!+#REF!+#REF!</f>
        <v>#REF!</v>
      </c>
      <c r="BJ24" s="120" t="e">
        <f>#REF!+#REF!+BJ31+#REF!+#REF!+#REF!+#REF!+#REF!+#REF!+BJ32+BJ33+#REF!+#REF!+#REF!+#REF!+#REF!+#REF!</f>
        <v>#REF!</v>
      </c>
      <c r="BK24" s="120" t="e">
        <f>#REF!+#REF!+BK31+#REF!+#REF!+#REF!+#REF!+#REF!+#REF!+BK32+BK33+#REF!+#REF!+#REF!+#REF!+#REF!+#REF!</f>
        <v>#REF!</v>
      </c>
      <c r="BL24" s="120" t="e">
        <f>#REF!+#REF!+BL31+#REF!+#REF!+#REF!+#REF!+#REF!+#REF!+BL32+BL33+#REF!+#REF!+#REF!+#REF!+#REF!+#REF!</f>
        <v>#REF!</v>
      </c>
      <c r="BM24" s="120" t="e">
        <f>#REF!+#REF!+BM31+#REF!+#REF!+#REF!+#REF!+#REF!+#REF!+BM32+BM33+#REF!+#REF!+#REF!+#REF!+#REF!+#REF!</f>
        <v>#REF!</v>
      </c>
      <c r="BN24" s="120" t="e">
        <f>#REF!+#REF!+BN31+#REF!+#REF!+#REF!+#REF!+#REF!+#REF!+BN32+BN33+#REF!+#REF!+#REF!+#REF!+#REF!+#REF!</f>
        <v>#REF!</v>
      </c>
      <c r="BO24" s="120"/>
      <c r="BP24" s="120"/>
      <c r="BQ24" s="120"/>
      <c r="BR24" s="120"/>
      <c r="BS24" s="120"/>
      <c r="BT24" s="120"/>
      <c r="BU24" s="120"/>
      <c r="BV24" s="120"/>
      <c r="BW24" s="120"/>
    </row>
    <row r="25" spans="1:76" s="136" customFormat="1" ht="14.25" customHeight="1" x14ac:dyDescent="0.3">
      <c r="A25" s="243">
        <v>1</v>
      </c>
      <c r="B25" s="48" t="s">
        <v>114</v>
      </c>
      <c r="C25" s="48" t="s">
        <v>501</v>
      </c>
      <c r="D25" s="43" t="s">
        <v>108</v>
      </c>
      <c r="E25" s="93" t="s">
        <v>115</v>
      </c>
      <c r="F25" s="86">
        <v>30</v>
      </c>
      <c r="G25" s="87">
        <v>41514</v>
      </c>
      <c r="H25" s="88">
        <v>43340</v>
      </c>
      <c r="I25" s="86" t="s">
        <v>185</v>
      </c>
      <c r="J25" s="43" t="s">
        <v>58</v>
      </c>
      <c r="K25" s="43" t="s">
        <v>116</v>
      </c>
      <c r="L25" s="89">
        <v>40</v>
      </c>
      <c r="M25" s="43">
        <v>4.5199999999999996</v>
      </c>
      <c r="N25" s="75">
        <v>17697</v>
      </c>
      <c r="O25" s="76">
        <f>N25*M25</f>
        <v>79990.439999999988</v>
      </c>
      <c r="P25" s="43">
        <v>6</v>
      </c>
      <c r="Q25" s="43"/>
      <c r="R25" s="43"/>
      <c r="S25" s="43"/>
      <c r="T25" s="43"/>
      <c r="U25" s="43"/>
      <c r="V25" s="70">
        <f>SUM(P25+S25)</f>
        <v>6</v>
      </c>
      <c r="W25" s="70">
        <f>SUM(Q25+T25)</f>
        <v>0</v>
      </c>
      <c r="X25" s="70">
        <f>SUM(R25+U25)</f>
        <v>0</v>
      </c>
      <c r="Y25" s="76">
        <f>SUM(O25/18*P25)</f>
        <v>26663.479999999996</v>
      </c>
      <c r="Z25" s="76">
        <f>SUM(O25/18*Q25)</f>
        <v>0</v>
      </c>
      <c r="AA25" s="76">
        <f>SUM(O25/18*R25)</f>
        <v>0</v>
      </c>
      <c r="AB25" s="76">
        <f>SUM(O25/18*S25)</f>
        <v>0</v>
      </c>
      <c r="AC25" s="76">
        <f>SUM(O25/18*T25)</f>
        <v>0</v>
      </c>
      <c r="AD25" s="76">
        <f>SUM(O25/18*U25)</f>
        <v>0</v>
      </c>
      <c r="AE25" s="76">
        <f>SUM(Y25:AD25)</f>
        <v>26663.479999999996</v>
      </c>
      <c r="AF25" s="76">
        <f>AE25*25%</f>
        <v>6665.869999999999</v>
      </c>
      <c r="AG25" s="76">
        <f>(AE25+AF25)*10%</f>
        <v>3332.9349999999995</v>
      </c>
      <c r="AH25" s="76">
        <f>SUM(N25/18*S25+N25/18*T25+N25/18*U25)*20%</f>
        <v>0</v>
      </c>
      <c r="AI25" s="76">
        <f>AH25+AG25+AF25+AE25</f>
        <v>36662.284999999996</v>
      </c>
      <c r="AJ25" s="82"/>
      <c r="AK25" s="82"/>
      <c r="AL25" s="82"/>
      <c r="AM25" s="99"/>
      <c r="AN25" s="78">
        <f>N25/18*AM25*40%</f>
        <v>0</v>
      </c>
      <c r="AO25" s="99"/>
      <c r="AP25" s="78">
        <f>N25/18*AO25*50%</f>
        <v>0</v>
      </c>
      <c r="AQ25" s="78">
        <f>AM25+AO25</f>
        <v>0</v>
      </c>
      <c r="AR25" s="78">
        <f>AN25+AP25</f>
        <v>0</v>
      </c>
      <c r="AS25" s="99"/>
      <c r="AT25" s="78">
        <f>N25/18*AS25*50%</f>
        <v>0</v>
      </c>
      <c r="AU25" s="99"/>
      <c r="AV25" s="78">
        <f>N25/18*AU25*40%</f>
        <v>0</v>
      </c>
      <c r="AW25" s="77">
        <f>AS25+AU25</f>
        <v>0</v>
      </c>
      <c r="AX25" s="78">
        <f>AT25+AV25</f>
        <v>0</v>
      </c>
      <c r="AY25" s="77">
        <f>AQ25+AW25</f>
        <v>0</v>
      </c>
      <c r="AZ25" s="78">
        <f>AR25+AX25</f>
        <v>0</v>
      </c>
      <c r="BA25" s="100"/>
      <c r="BB25" s="177"/>
      <c r="BC25" s="177"/>
      <c r="BD25" s="177"/>
      <c r="BE25" s="78">
        <f>SUM(N25*BB25)*50%+(N25*BC25)*60%+(N25*BD25)*60%</f>
        <v>0</v>
      </c>
      <c r="BF25" s="43"/>
      <c r="BG25" s="43"/>
      <c r="BH25" s="43"/>
      <c r="BI25" s="76">
        <f>SUM(N25*BF25*20%)+(N25*BG25)*30%</f>
        <v>0</v>
      </c>
      <c r="BJ25" s="76">
        <f>V25+W25+X25</f>
        <v>6</v>
      </c>
      <c r="BK25" s="76">
        <f>(O25/18*BJ25)*1.25*30%</f>
        <v>9998.8049999999967</v>
      </c>
      <c r="BL25" s="101"/>
      <c r="BM25" s="101">
        <f>(O25/18*BL25)*30%</f>
        <v>0</v>
      </c>
      <c r="BN25" s="76"/>
      <c r="BO25" s="76"/>
      <c r="BP25" s="101">
        <v>6</v>
      </c>
      <c r="BQ25" s="101">
        <f>7079/18*BP25</f>
        <v>2359.6666666666665</v>
      </c>
      <c r="BR25" s="76">
        <f>AJ25+AK25+AL25+AZ25+BE25+BI25+BK25+BM25+BO25+BQ25</f>
        <v>12358.471666666663</v>
      </c>
      <c r="BS25" s="76">
        <f>AE25+AG25+AH25+AJ25+AK25+AL25+BI25+BQ25</f>
        <v>32356.081666666661</v>
      </c>
      <c r="BT25" s="76">
        <f>AZ25+BE25+BK25+BM25</f>
        <v>9998.8049999999967</v>
      </c>
      <c r="BU25" s="76">
        <f>AF25+BO25</f>
        <v>6665.869999999999</v>
      </c>
      <c r="BV25" s="76">
        <f>SUM(AI25+BR25)</f>
        <v>49020.756666666661</v>
      </c>
      <c r="BW25" s="173">
        <f>BV25*12</f>
        <v>588249.07999999996</v>
      </c>
      <c r="BX25" s="1"/>
    </row>
    <row r="26" spans="1:76" s="136" customFormat="1" ht="14.25" customHeight="1" x14ac:dyDescent="0.3">
      <c r="A26" s="244">
        <v>2</v>
      </c>
      <c r="B26" s="48" t="s">
        <v>233</v>
      </c>
      <c r="C26" s="109" t="s">
        <v>502</v>
      </c>
      <c r="D26" s="110" t="s">
        <v>61</v>
      </c>
      <c r="E26" s="93" t="s">
        <v>219</v>
      </c>
      <c r="F26" s="246"/>
      <c r="G26" s="87"/>
      <c r="H26" s="104"/>
      <c r="I26" s="86"/>
      <c r="J26" s="43" t="s">
        <v>65</v>
      </c>
      <c r="K26" s="43" t="s">
        <v>62</v>
      </c>
      <c r="L26" s="89">
        <v>4</v>
      </c>
      <c r="M26" s="43">
        <v>4.2300000000000004</v>
      </c>
      <c r="N26" s="108">
        <v>17697</v>
      </c>
      <c r="O26" s="76">
        <f t="shared" ref="O26" si="1">N26*M26</f>
        <v>74858.310000000012</v>
      </c>
      <c r="P26" s="43">
        <v>2</v>
      </c>
      <c r="Q26" s="43"/>
      <c r="R26" s="43"/>
      <c r="S26" s="43"/>
      <c r="T26" s="43"/>
      <c r="U26" s="43"/>
      <c r="V26" s="70">
        <f t="shared" ref="V26" si="2">SUM(P26+S26)</f>
        <v>2</v>
      </c>
      <c r="W26" s="70">
        <f t="shared" ref="W26" si="3">SUM(Q26+T26)</f>
        <v>0</v>
      </c>
      <c r="X26" s="70">
        <f t="shared" ref="X26" si="4">SUM(R26+U26)</f>
        <v>0</v>
      </c>
      <c r="Y26" s="76">
        <f t="shared" ref="Y26" si="5">SUM(O26/18*P26)</f>
        <v>8317.590000000002</v>
      </c>
      <c r="Z26" s="76">
        <f t="shared" ref="Z26" si="6">SUM(O26/18*Q26)</f>
        <v>0</v>
      </c>
      <c r="AA26" s="76">
        <f t="shared" ref="AA26" si="7">SUM(O26/18*R26)</f>
        <v>0</v>
      </c>
      <c r="AB26" s="76">
        <f t="shared" ref="AB26" si="8">SUM(O26/18*S26)</f>
        <v>0</v>
      </c>
      <c r="AC26" s="76">
        <f t="shared" ref="AC26" si="9">SUM(O26/18*T26)</f>
        <v>0</v>
      </c>
      <c r="AD26" s="76">
        <f t="shared" ref="AD26" si="10">SUM(O26/18*U26)</f>
        <v>0</v>
      </c>
      <c r="AE26" s="76">
        <f t="shared" ref="AE26" si="11">SUM(Y26:AD26)</f>
        <v>8317.590000000002</v>
      </c>
      <c r="AF26" s="76">
        <f t="shared" ref="AF26" si="12">AE26*25%</f>
        <v>2079.3975000000005</v>
      </c>
      <c r="AG26" s="76"/>
      <c r="AH26" s="76">
        <f t="shared" ref="AH26" si="13">SUM(N26/18*S26+N26/18*T26+N26/18*U26)*20%</f>
        <v>0</v>
      </c>
      <c r="AI26" s="76">
        <f t="shared" ref="AI26" si="14">AH26+AG26+AF26+AE26</f>
        <v>10396.987500000003</v>
      </c>
      <c r="AJ26" s="100"/>
      <c r="AK26" s="100"/>
      <c r="AL26" s="100"/>
      <c r="AM26" s="99"/>
      <c r="AN26" s="78">
        <f t="shared" ref="AN26" si="15">N26/18*AM26*40%</f>
        <v>0</v>
      </c>
      <c r="AO26" s="99"/>
      <c r="AP26" s="78">
        <f t="shared" ref="AP26" si="16">N26/18*AO26*50%</f>
        <v>0</v>
      </c>
      <c r="AQ26" s="78"/>
      <c r="AR26" s="78">
        <f t="shared" ref="AR26" si="17">AN26+AP26</f>
        <v>0</v>
      </c>
      <c r="AS26" s="99"/>
      <c r="AT26" s="78">
        <f t="shared" ref="AT26" si="18">N26/18*AS26*50%</f>
        <v>0</v>
      </c>
      <c r="AU26" s="99"/>
      <c r="AV26" s="78">
        <f t="shared" ref="AV26" si="19">N26/18*AU26*40%</f>
        <v>0</v>
      </c>
      <c r="AW26" s="77">
        <f t="shared" ref="AW26" si="20">AS26+AU26</f>
        <v>0</v>
      </c>
      <c r="AX26" s="78">
        <f t="shared" ref="AX26" si="21">AT26+AV26</f>
        <v>0</v>
      </c>
      <c r="AY26" s="77">
        <f t="shared" ref="AY26" si="22">AQ26+AW26</f>
        <v>0</v>
      </c>
      <c r="AZ26" s="78">
        <f t="shared" ref="AZ26" si="23">AR26+AX26</f>
        <v>0</v>
      </c>
      <c r="BA26" s="100"/>
      <c r="BB26" s="177"/>
      <c r="BC26" s="177"/>
      <c r="BD26" s="177"/>
      <c r="BE26" s="78">
        <f t="shared" ref="BE26" si="24">SUM(N26*BB26)*50%+(N26*BC26)*60%+(N26*BD26)*60%</f>
        <v>0</v>
      </c>
      <c r="BF26" s="43"/>
      <c r="BG26" s="43"/>
      <c r="BH26" s="43"/>
      <c r="BI26" s="76">
        <f t="shared" ref="BI26" si="25">SUM(N26*BF26*20%)+(N26*BG26)*30%</f>
        <v>0</v>
      </c>
      <c r="BJ26" s="101">
        <f t="shared" ref="BJ26" si="26">V26+W26+X26</f>
        <v>2</v>
      </c>
      <c r="BK26" s="101">
        <f t="shared" ref="BK26" si="27">(O26/18*BJ26)*1.25*30%</f>
        <v>3119.096250000001</v>
      </c>
      <c r="BL26" s="101"/>
      <c r="BM26" s="101"/>
      <c r="BN26" s="76"/>
      <c r="BO26" s="76"/>
      <c r="BP26" s="76">
        <f>V26+W26+X26</f>
        <v>2</v>
      </c>
      <c r="BQ26" s="101">
        <f t="shared" ref="BQ26" si="28">7079/18*BP26</f>
        <v>786.55555555555554</v>
      </c>
      <c r="BR26" s="76">
        <f t="shared" ref="BR26" si="29">AJ26+AK26+AL26+AZ26+BE26+BI26+BK26+BM26+BO26+BQ26</f>
        <v>3905.6518055555566</v>
      </c>
      <c r="BS26" s="76">
        <f t="shared" ref="BS26" si="30">AE26+AG26+AH26+AJ26+AK26+AL26+BI26+BQ26</f>
        <v>9104.1455555555567</v>
      </c>
      <c r="BT26" s="76">
        <f t="shared" ref="BT26" si="31">AZ26+BE26+BK26+BM26</f>
        <v>3119.096250000001</v>
      </c>
      <c r="BU26" s="76">
        <f t="shared" ref="BU26" si="32">AF26+BO26</f>
        <v>2079.3975000000005</v>
      </c>
      <c r="BV26" s="76">
        <f t="shared" ref="BV26" si="33">SUM(AI26+BR26)</f>
        <v>14302.63930555556</v>
      </c>
      <c r="BW26" s="173">
        <f t="shared" ref="BW26" si="34">BV26*12</f>
        <v>171631.67166666672</v>
      </c>
      <c r="BX26" s="1"/>
    </row>
    <row r="27" spans="1:76" s="136" customFormat="1" ht="14.25" customHeight="1" x14ac:dyDescent="0.3">
      <c r="A27" s="242">
        <v>3</v>
      </c>
      <c r="B27" s="141" t="s">
        <v>250</v>
      </c>
      <c r="C27" s="141" t="s">
        <v>246</v>
      </c>
      <c r="D27" s="142" t="s">
        <v>61</v>
      </c>
      <c r="E27" s="143" t="s">
        <v>253</v>
      </c>
      <c r="F27" s="86">
        <v>108</v>
      </c>
      <c r="G27" s="98">
        <v>44071</v>
      </c>
      <c r="H27" s="98">
        <v>45897</v>
      </c>
      <c r="I27" s="86" t="s">
        <v>471</v>
      </c>
      <c r="J27" s="70">
        <v>2</v>
      </c>
      <c r="K27" s="70" t="s">
        <v>68</v>
      </c>
      <c r="L27" s="74">
        <v>10.11</v>
      </c>
      <c r="M27" s="70">
        <v>4.8099999999999996</v>
      </c>
      <c r="N27" s="75">
        <v>17697</v>
      </c>
      <c r="O27" s="76">
        <f>N27*M27</f>
        <v>85122.569999999992</v>
      </c>
      <c r="P27" s="70">
        <v>2</v>
      </c>
      <c r="Q27" s="70"/>
      <c r="R27" s="70"/>
      <c r="S27" s="70"/>
      <c r="T27" s="70"/>
      <c r="U27" s="70"/>
      <c r="V27" s="70">
        <f t="shared" ref="V27:X28" si="35">SUM(P27+S27)</f>
        <v>2</v>
      </c>
      <c r="W27" s="70">
        <f t="shared" si="35"/>
        <v>0</v>
      </c>
      <c r="X27" s="70">
        <f t="shared" si="35"/>
        <v>0</v>
      </c>
      <c r="Y27" s="76">
        <f>SUM(O27/18*P27)</f>
        <v>9458.0633333333317</v>
      </c>
      <c r="Z27" s="76">
        <f>SUM(O27/18*Q27)</f>
        <v>0</v>
      </c>
      <c r="AA27" s="76">
        <f>SUM(O27/18*R27)</f>
        <v>0</v>
      </c>
      <c r="AB27" s="76">
        <f>SUM(O27/18*S27)</f>
        <v>0</v>
      </c>
      <c r="AC27" s="76">
        <f>SUM(O27/18*T27)</f>
        <v>0</v>
      </c>
      <c r="AD27" s="76">
        <f>SUM(O27/18*U27)</f>
        <v>0</v>
      </c>
      <c r="AE27" s="76">
        <f>SUM(Y27:AD27)</f>
        <v>9458.0633333333317</v>
      </c>
      <c r="AF27" s="76">
        <f>AE27*25%</f>
        <v>2364.5158333333329</v>
      </c>
      <c r="AG27" s="76">
        <f>(AE27+AF27)*10%</f>
        <v>1182.2579166666665</v>
      </c>
      <c r="AH27" s="76">
        <f>SUM(N27/18*S27+N27/18*T27+N27/18*U27)*20%</f>
        <v>0</v>
      </c>
      <c r="AI27" s="76">
        <f>AH27+AG27+AF27+AE27</f>
        <v>13004.837083333332</v>
      </c>
      <c r="AJ27" s="82"/>
      <c r="AK27" s="82"/>
      <c r="AL27" s="82"/>
      <c r="AM27" s="83"/>
      <c r="AN27" s="78">
        <f>N27/18*AM27*40%</f>
        <v>0</v>
      </c>
      <c r="AO27" s="83"/>
      <c r="AP27" s="78">
        <f>N27/18*AO27*50%</f>
        <v>0</v>
      </c>
      <c r="AQ27" s="78">
        <f>AM27+AO27</f>
        <v>0</v>
      </c>
      <c r="AR27" s="78">
        <f>AN27+AP27</f>
        <v>0</v>
      </c>
      <c r="AS27" s="83"/>
      <c r="AT27" s="78">
        <f>N27/18*AS27*50%</f>
        <v>0</v>
      </c>
      <c r="AU27" s="83"/>
      <c r="AV27" s="78">
        <f>N27/18*AU27*40%</f>
        <v>0</v>
      </c>
      <c r="AW27" s="77">
        <f>AS27+AU27</f>
        <v>0</v>
      </c>
      <c r="AX27" s="78">
        <f>AT27+AV27</f>
        <v>0</v>
      </c>
      <c r="AY27" s="77">
        <f>AQ27+AW27</f>
        <v>0</v>
      </c>
      <c r="AZ27" s="78">
        <f>AR27+AX27</f>
        <v>0</v>
      </c>
      <c r="BA27" s="84"/>
      <c r="BB27" s="85"/>
      <c r="BC27" s="84"/>
      <c r="BD27" s="85"/>
      <c r="BE27" s="78">
        <f>SUM(N27*BB27)*50%+(N27*BC27)*60%+(N27*BD27)*60%</f>
        <v>0</v>
      </c>
      <c r="BF27" s="70"/>
      <c r="BG27" s="70"/>
      <c r="BH27" s="70"/>
      <c r="BI27" s="76">
        <f>SUM(N27*BF27*20%)+(N27*BG27)*30%</f>
        <v>0</v>
      </c>
      <c r="BJ27" s="76">
        <f>V27+W27+X27</f>
        <v>2</v>
      </c>
      <c r="BK27" s="76">
        <f>(O27/18*BJ27)*1.25*30%</f>
        <v>3546.7737499999994</v>
      </c>
      <c r="BL27" s="76"/>
      <c r="BM27" s="76">
        <f>(O27/18*BL27)*30%</f>
        <v>0</v>
      </c>
      <c r="BN27" s="76">
        <f>V27+W27+X27</f>
        <v>2</v>
      </c>
      <c r="BO27" s="76">
        <f>(AE27+AF27)*30%</f>
        <v>3546.7737499999994</v>
      </c>
      <c r="BP27" s="76">
        <v>2</v>
      </c>
      <c r="BQ27" s="101">
        <f>7079/18*BP27</f>
        <v>786.55555555555554</v>
      </c>
      <c r="BR27" s="76">
        <f>AJ27+AK27+AL27+AZ27+BE27+BI27+BK27+BM27+BO27+BQ27</f>
        <v>7880.1030555555544</v>
      </c>
      <c r="BS27" s="76">
        <f>AE27+AG27+AH27+AJ27+AK27+AL27+BI27+BQ27</f>
        <v>11426.876805555552</v>
      </c>
      <c r="BT27" s="76">
        <f>AZ27+BE27+BK27+BM27</f>
        <v>3546.7737499999994</v>
      </c>
      <c r="BU27" s="76">
        <f>AF27+BO27</f>
        <v>5911.2895833333323</v>
      </c>
      <c r="BV27" s="76">
        <f>SUM(AI27+BR27)</f>
        <v>20884.940138888887</v>
      </c>
      <c r="BW27" s="173">
        <f>BV27*12</f>
        <v>250619.28166666665</v>
      </c>
      <c r="BX27" s="1" t="s">
        <v>271</v>
      </c>
    </row>
    <row r="28" spans="1:76" s="303" customFormat="1" ht="14.25" customHeight="1" x14ac:dyDescent="0.3">
      <c r="A28" s="243">
        <v>4</v>
      </c>
      <c r="B28" s="69" t="s">
        <v>371</v>
      </c>
      <c r="C28" s="69" t="s">
        <v>503</v>
      </c>
      <c r="D28" s="70" t="s">
        <v>373</v>
      </c>
      <c r="E28" s="69" t="s">
        <v>374</v>
      </c>
      <c r="F28" s="86"/>
      <c r="G28" s="87"/>
      <c r="H28" s="87"/>
      <c r="I28" s="86"/>
      <c r="J28" s="70" t="s">
        <v>65</v>
      </c>
      <c r="K28" s="70" t="s">
        <v>83</v>
      </c>
      <c r="L28" s="74">
        <v>7.0000000000000007E-2</v>
      </c>
      <c r="M28" s="70">
        <v>3.32</v>
      </c>
      <c r="N28" s="75">
        <v>17697</v>
      </c>
      <c r="O28" s="76">
        <f>N28*M28</f>
        <v>58754.039999999994</v>
      </c>
      <c r="P28" s="70">
        <v>2</v>
      </c>
      <c r="Q28" s="70"/>
      <c r="R28" s="70"/>
      <c r="S28" s="70"/>
      <c r="T28" s="70"/>
      <c r="U28" s="70"/>
      <c r="V28" s="70">
        <f t="shared" si="35"/>
        <v>2</v>
      </c>
      <c r="W28" s="70">
        <f t="shared" si="35"/>
        <v>0</v>
      </c>
      <c r="X28" s="70">
        <f t="shared" si="35"/>
        <v>0</v>
      </c>
      <c r="Y28" s="76">
        <f>SUM(O28/18*P28)</f>
        <v>6528.2266666666656</v>
      </c>
      <c r="Z28" s="76">
        <f>SUM(O28/18*Q28)</f>
        <v>0</v>
      </c>
      <c r="AA28" s="76">
        <f>SUM(O28/18*R28)</f>
        <v>0</v>
      </c>
      <c r="AB28" s="76">
        <f>SUM(O28/18*S28)</f>
        <v>0</v>
      </c>
      <c r="AC28" s="76">
        <f>SUM(O28/18*T28)</f>
        <v>0</v>
      </c>
      <c r="AD28" s="76">
        <f>SUM(O28/18*U28)</f>
        <v>0</v>
      </c>
      <c r="AE28" s="76">
        <f>SUM(Y28:AD28)</f>
        <v>6528.2266666666656</v>
      </c>
      <c r="AF28" s="76">
        <f>AE28*25%</f>
        <v>1632.0566666666664</v>
      </c>
      <c r="AG28" s="76">
        <f>(AE28+AF28)*10%</f>
        <v>816.02833333333319</v>
      </c>
      <c r="AH28" s="76">
        <f>SUM(N28/18*S28+N28/18*T28+N28/18*U28)*20%</f>
        <v>0</v>
      </c>
      <c r="AI28" s="76">
        <f>AH28+AG28+AF28+AE28</f>
        <v>8976.3116666666647</v>
      </c>
      <c r="AJ28" s="82"/>
      <c r="AK28" s="82"/>
      <c r="AL28" s="82"/>
      <c r="AM28" s="83"/>
      <c r="AN28" s="78">
        <f>N28/18*AM28*40%</f>
        <v>0</v>
      </c>
      <c r="AO28" s="83"/>
      <c r="AP28" s="78">
        <f>N28/18*AO28*50%</f>
        <v>0</v>
      </c>
      <c r="AQ28" s="78">
        <f>AM28+AO28</f>
        <v>0</v>
      </c>
      <c r="AR28" s="78">
        <f>AN28+AP28</f>
        <v>0</v>
      </c>
      <c r="AS28" s="83"/>
      <c r="AT28" s="78">
        <f>N28/18*AS28*50%</f>
        <v>0</v>
      </c>
      <c r="AU28" s="83"/>
      <c r="AV28" s="78">
        <f>N28/18*AU28*40%</f>
        <v>0</v>
      </c>
      <c r="AW28" s="77">
        <f>AS28+AU28</f>
        <v>0</v>
      </c>
      <c r="AX28" s="78">
        <f>AT28+AV28</f>
        <v>0</v>
      </c>
      <c r="AY28" s="77">
        <f>AQ28+AW28</f>
        <v>0</v>
      </c>
      <c r="AZ28" s="78">
        <f>AR28+AX28</f>
        <v>0</v>
      </c>
      <c r="BA28" s="84"/>
      <c r="BB28" s="85"/>
      <c r="BC28" s="85"/>
      <c r="BD28" s="85"/>
      <c r="BE28" s="78">
        <f>SUM(N28*BB28)*50%+(N28*BC28)*60%+(N28*BD28)*60%</f>
        <v>0</v>
      </c>
      <c r="BF28" s="70"/>
      <c r="BG28" s="70"/>
      <c r="BH28" s="70"/>
      <c r="BI28" s="76">
        <f>SUM(N28*BF28*20%)+(N28*BG28)*30%</f>
        <v>0</v>
      </c>
      <c r="BJ28" s="76">
        <f>V28+W28+X28</f>
        <v>2</v>
      </c>
      <c r="BK28" s="76">
        <f>(O28/18*BJ28)*1.25*30%</f>
        <v>2448.0849999999996</v>
      </c>
      <c r="BL28" s="76"/>
      <c r="BM28" s="76">
        <f>(O28/18*BL28)*30%</f>
        <v>0</v>
      </c>
      <c r="BN28" s="76"/>
      <c r="BO28" s="76">
        <v>0</v>
      </c>
      <c r="BP28" s="101">
        <v>2</v>
      </c>
      <c r="BQ28" s="101">
        <f>7079/18*BP28</f>
        <v>786.55555555555554</v>
      </c>
      <c r="BR28" s="76">
        <f>AJ28+AK28+AL28+AZ28+BE28+BI28+BK28+BM28+BO28+BQ28</f>
        <v>3234.6405555555552</v>
      </c>
      <c r="BS28" s="76">
        <f>AE28+AG28+AH28+AJ28+AK28+AL28+BI28+BQ28</f>
        <v>8130.8105555555549</v>
      </c>
      <c r="BT28" s="76">
        <f>AZ28+BE28+BK28+BM28</f>
        <v>2448.0849999999996</v>
      </c>
      <c r="BU28" s="76">
        <f>AF28+BO28</f>
        <v>1632.0566666666664</v>
      </c>
      <c r="BV28" s="76">
        <f>SUM(AI28+BR28)</f>
        <v>12210.95222222222</v>
      </c>
      <c r="BW28" s="173">
        <f>BV28*12</f>
        <v>146531.42666666664</v>
      </c>
      <c r="BX28" s="7" t="s">
        <v>333</v>
      </c>
    </row>
    <row r="29" spans="1:76" s="303" customFormat="1" ht="14.25" customHeight="1" x14ac:dyDescent="0.3">
      <c r="A29" s="243"/>
      <c r="B29" s="69"/>
      <c r="C29" s="69"/>
      <c r="D29" s="70"/>
      <c r="E29" s="69"/>
      <c r="F29" s="86"/>
      <c r="G29" s="87"/>
      <c r="H29" s="87"/>
      <c r="I29" s="86"/>
      <c r="J29" s="70"/>
      <c r="K29" s="70"/>
      <c r="L29" s="74"/>
      <c r="M29" s="70"/>
      <c r="N29" s="75"/>
      <c r="O29" s="76"/>
      <c r="P29" s="70"/>
      <c r="Q29" s="70"/>
      <c r="R29" s="70"/>
      <c r="S29" s="70"/>
      <c r="T29" s="70"/>
      <c r="U29" s="70"/>
      <c r="V29" s="70"/>
      <c r="W29" s="70"/>
      <c r="X29" s="70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82"/>
      <c r="AK29" s="82"/>
      <c r="AL29" s="82"/>
      <c r="AM29" s="83"/>
      <c r="AN29" s="78"/>
      <c r="AO29" s="83"/>
      <c r="AP29" s="78"/>
      <c r="AQ29" s="78"/>
      <c r="AR29" s="78"/>
      <c r="AS29" s="83"/>
      <c r="AT29" s="78"/>
      <c r="AU29" s="83"/>
      <c r="AV29" s="78"/>
      <c r="AW29" s="77"/>
      <c r="AX29" s="78"/>
      <c r="AY29" s="77"/>
      <c r="AZ29" s="78"/>
      <c r="BA29" s="84"/>
      <c r="BB29" s="85"/>
      <c r="BC29" s="85"/>
      <c r="BD29" s="85"/>
      <c r="BE29" s="78"/>
      <c r="BF29" s="70"/>
      <c r="BG29" s="70"/>
      <c r="BH29" s="70"/>
      <c r="BI29" s="76"/>
      <c r="BJ29" s="76"/>
      <c r="BK29" s="76"/>
      <c r="BL29" s="76"/>
      <c r="BM29" s="76"/>
      <c r="BN29" s="76"/>
      <c r="BO29" s="76"/>
      <c r="BP29" s="101"/>
      <c r="BQ29" s="101"/>
      <c r="BR29" s="76"/>
      <c r="BS29" s="76"/>
      <c r="BT29" s="76"/>
      <c r="BU29" s="76"/>
      <c r="BV29" s="76"/>
      <c r="BW29" s="173"/>
      <c r="BX29" s="7"/>
    </row>
    <row r="30" spans="1:76" s="303" customFormat="1" ht="14.25" customHeight="1" x14ac:dyDescent="0.3">
      <c r="A30" s="243"/>
      <c r="B30" s="123" t="s">
        <v>507</v>
      </c>
      <c r="C30" s="69"/>
      <c r="D30" s="70"/>
      <c r="E30" s="69"/>
      <c r="F30" s="86"/>
      <c r="G30" s="87"/>
      <c r="H30" s="87"/>
      <c r="I30" s="86"/>
      <c r="J30" s="70"/>
      <c r="K30" s="70"/>
      <c r="L30" s="74"/>
      <c r="M30" s="70"/>
      <c r="N30" s="75"/>
      <c r="O30" s="76"/>
      <c r="P30" s="70"/>
      <c r="Q30" s="70"/>
      <c r="R30" s="70"/>
      <c r="S30" s="70"/>
      <c r="T30" s="70"/>
      <c r="U30" s="70"/>
      <c r="V30" s="70"/>
      <c r="W30" s="70"/>
      <c r="X30" s="70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82"/>
      <c r="AK30" s="82"/>
      <c r="AL30" s="82"/>
      <c r="AM30" s="83"/>
      <c r="AN30" s="78"/>
      <c r="AO30" s="83"/>
      <c r="AP30" s="78"/>
      <c r="AQ30" s="78"/>
      <c r="AR30" s="78"/>
      <c r="AS30" s="83"/>
      <c r="AT30" s="78"/>
      <c r="AU30" s="83"/>
      <c r="AV30" s="78"/>
      <c r="AW30" s="77"/>
      <c r="AX30" s="78"/>
      <c r="AY30" s="77"/>
      <c r="AZ30" s="78"/>
      <c r="BA30" s="84"/>
      <c r="BB30" s="85"/>
      <c r="BC30" s="85"/>
      <c r="BD30" s="85"/>
      <c r="BE30" s="78"/>
      <c r="BF30" s="70"/>
      <c r="BG30" s="70"/>
      <c r="BH30" s="70"/>
      <c r="BI30" s="76"/>
      <c r="BJ30" s="76"/>
      <c r="BK30" s="76"/>
      <c r="BL30" s="76"/>
      <c r="BM30" s="76"/>
      <c r="BN30" s="76"/>
      <c r="BO30" s="76"/>
      <c r="BP30" s="101"/>
      <c r="BQ30" s="101"/>
      <c r="BR30" s="76"/>
      <c r="BS30" s="76"/>
      <c r="BT30" s="76"/>
      <c r="BU30" s="76"/>
      <c r="BV30" s="76"/>
      <c r="BW30" s="173"/>
      <c r="BX30" s="7"/>
    </row>
    <row r="31" spans="1:76" s="136" customFormat="1" ht="14.25" customHeight="1" x14ac:dyDescent="0.3">
      <c r="A31" s="242">
        <v>1</v>
      </c>
      <c r="B31" s="48" t="s">
        <v>223</v>
      </c>
      <c r="C31" s="48" t="s">
        <v>504</v>
      </c>
      <c r="D31" s="43" t="s">
        <v>178</v>
      </c>
      <c r="E31" s="93" t="s">
        <v>225</v>
      </c>
      <c r="F31" s="97">
        <v>101</v>
      </c>
      <c r="G31" s="98">
        <v>43817</v>
      </c>
      <c r="H31" s="98">
        <v>45644</v>
      </c>
      <c r="I31" s="97" t="s">
        <v>354</v>
      </c>
      <c r="J31" s="43">
        <v>2</v>
      </c>
      <c r="K31" s="43" t="s">
        <v>68</v>
      </c>
      <c r="L31" s="89">
        <v>14.09</v>
      </c>
      <c r="M31" s="89">
        <v>4.9000000000000004</v>
      </c>
      <c r="N31" s="108">
        <v>17697</v>
      </c>
      <c r="O31" s="76">
        <f t="shared" ref="O31:O33" si="36">N31*M31</f>
        <v>86715.3</v>
      </c>
      <c r="P31" s="43"/>
      <c r="Q31" s="43">
        <v>0.5</v>
      </c>
      <c r="R31" s="43"/>
      <c r="S31" s="43"/>
      <c r="T31" s="43"/>
      <c r="U31" s="43"/>
      <c r="V31" s="70">
        <f t="shared" ref="V31:V33" si="37">SUM(P31+S31)</f>
        <v>0</v>
      </c>
      <c r="W31" s="70">
        <f t="shared" ref="W31:X33" si="38">SUM(Q31+T31)</f>
        <v>0.5</v>
      </c>
      <c r="X31" s="70">
        <f t="shared" si="38"/>
        <v>0</v>
      </c>
      <c r="Y31" s="76">
        <f t="shared" ref="Y31:Y33" si="39">SUM(O31/18*P31)</f>
        <v>0</v>
      </c>
      <c r="Z31" s="76">
        <f t="shared" ref="Z31:Z33" si="40">SUM(O31/18*Q31)</f>
        <v>2408.7583333333332</v>
      </c>
      <c r="AA31" s="76">
        <f t="shared" ref="AA31:AA33" si="41">SUM(O31/18*R31)</f>
        <v>0</v>
      </c>
      <c r="AB31" s="76">
        <f t="shared" ref="AB31:AB33" si="42">SUM(O31/18*S31)</f>
        <v>0</v>
      </c>
      <c r="AC31" s="76">
        <f t="shared" ref="AC31:AC33" si="43">SUM(O31/18*T31)</f>
        <v>0</v>
      </c>
      <c r="AD31" s="76">
        <f t="shared" ref="AD31:AD33" si="44">SUM(O31/18*U31)</f>
        <v>0</v>
      </c>
      <c r="AE31" s="76">
        <f t="shared" ref="AE31:AE33" si="45">SUM(Y31:AD31)</f>
        <v>2408.7583333333332</v>
      </c>
      <c r="AF31" s="76">
        <f t="shared" ref="AF31:AF33" si="46">AE31*25%</f>
        <v>602.1895833333333</v>
      </c>
      <c r="AG31" s="76"/>
      <c r="AH31" s="76">
        <f t="shared" ref="AH31" si="47">SUM(N31/18*S31+N31/18*T31+N31/18*U31)*20%</f>
        <v>0</v>
      </c>
      <c r="AI31" s="76">
        <f t="shared" ref="AI31" si="48">AH31+AG31+AF31+AE31</f>
        <v>3010.9479166666665</v>
      </c>
      <c r="AJ31" s="100"/>
      <c r="AK31" s="100"/>
      <c r="AL31" s="100"/>
      <c r="AM31" s="100"/>
      <c r="AN31" s="78">
        <f t="shared" ref="AN31" si="49">N31/18*AM31*40%</f>
        <v>0</v>
      </c>
      <c r="AO31" s="99"/>
      <c r="AP31" s="78">
        <f t="shared" ref="AP31" si="50">N31/18*AO31*50%</f>
        <v>0</v>
      </c>
      <c r="AQ31" s="78"/>
      <c r="AR31" s="78">
        <f t="shared" ref="AR31:AR33" si="51">AN31+AP31</f>
        <v>0</v>
      </c>
      <c r="AS31" s="99"/>
      <c r="AT31" s="78">
        <f t="shared" ref="AT31" si="52">N31/18*AS31*50%</f>
        <v>0</v>
      </c>
      <c r="AU31" s="99"/>
      <c r="AV31" s="78">
        <f t="shared" ref="AV31" si="53">N31/18*AU31*40%</f>
        <v>0</v>
      </c>
      <c r="AW31" s="77">
        <f t="shared" ref="AW31:AX33" si="54">AS31+AU31</f>
        <v>0</v>
      </c>
      <c r="AX31" s="78">
        <f t="shared" si="54"/>
        <v>0</v>
      </c>
      <c r="AY31" s="77">
        <f t="shared" ref="AY31:AZ33" si="55">AQ31+AW31</f>
        <v>0</v>
      </c>
      <c r="AZ31" s="78">
        <f t="shared" si="55"/>
        <v>0</v>
      </c>
      <c r="BA31" s="100"/>
      <c r="BB31" s="177"/>
      <c r="BC31" s="177"/>
      <c r="BD31" s="177"/>
      <c r="BE31" s="78">
        <f t="shared" ref="BE31" si="56">SUM(N31*BB31)*50%+(N31*BC31)*60%+(N31*BD31)*60%</f>
        <v>0</v>
      </c>
      <c r="BF31" s="43"/>
      <c r="BG31" s="43"/>
      <c r="BH31" s="43"/>
      <c r="BI31" s="76">
        <f t="shared" ref="BI31:BI33" si="57">SUM(N31*BF31*20%)+(N31*BG31)*30%</f>
        <v>0</v>
      </c>
      <c r="BJ31" s="320">
        <f t="shared" ref="BJ31:BJ33" si="58">V31+W31+X31</f>
        <v>0.5</v>
      </c>
      <c r="BK31" s="101">
        <f t="shared" ref="BK31:BK33" si="59">(O31/18*BJ31)*1.25*30%</f>
        <v>903.28437499999995</v>
      </c>
      <c r="BL31" s="101"/>
      <c r="BM31" s="101">
        <f t="shared" ref="BM31:BM33" si="60">(O31/18*BL31)*30%</f>
        <v>0</v>
      </c>
      <c r="BN31" s="321">
        <f t="shared" ref="BN31" si="61">V31+W31+X31</f>
        <v>0.5</v>
      </c>
      <c r="BO31" s="76">
        <f>(AE31+AF31)*30%</f>
        <v>903.28437499999995</v>
      </c>
      <c r="BP31" s="321">
        <v>0.5</v>
      </c>
      <c r="BQ31" s="101">
        <f t="shared" ref="BQ31:BQ33" si="62">7079/18*BP31</f>
        <v>196.63888888888889</v>
      </c>
      <c r="BR31" s="76">
        <f t="shared" ref="BR31" si="63">AJ31+AK31+AL31+AZ31+BE31+BI31+BK31+BM31+BO31+BQ31</f>
        <v>2003.2076388888888</v>
      </c>
      <c r="BS31" s="76">
        <f t="shared" ref="BS31:BS33" si="64">AE31+AG31+AH31+AJ31+AK31+AL31+BI31+BQ31</f>
        <v>2605.3972222222219</v>
      </c>
      <c r="BT31" s="76">
        <f t="shared" ref="BT31:BT33" si="65">AZ31+BE31+BK31+BM31</f>
        <v>903.28437499999995</v>
      </c>
      <c r="BU31" s="76">
        <f t="shared" ref="BU31:BU33" si="66">AF31+BO31</f>
        <v>1505.4739583333333</v>
      </c>
      <c r="BV31" s="76">
        <f t="shared" ref="BV31:BV33" si="67">SUM(AI31+BR31)</f>
        <v>5014.1555555555551</v>
      </c>
      <c r="BW31" s="173">
        <f t="shared" ref="BW31:BW33" si="68">BV31*12</f>
        <v>60169.866666666661</v>
      </c>
      <c r="BX31" s="1" t="s">
        <v>271</v>
      </c>
    </row>
    <row r="32" spans="1:76" s="136" customFormat="1" ht="14.25" customHeight="1" x14ac:dyDescent="0.3">
      <c r="A32" s="243">
        <v>2</v>
      </c>
      <c r="B32" s="48" t="s">
        <v>137</v>
      </c>
      <c r="C32" s="48" t="s">
        <v>505</v>
      </c>
      <c r="D32" s="43" t="s">
        <v>61</v>
      </c>
      <c r="E32" s="93" t="s">
        <v>74</v>
      </c>
      <c r="F32" s="86">
        <v>75</v>
      </c>
      <c r="G32" s="87">
        <v>43207</v>
      </c>
      <c r="H32" s="87">
        <v>45033</v>
      </c>
      <c r="I32" s="86" t="s">
        <v>73</v>
      </c>
      <c r="J32" s="43">
        <v>1</v>
      </c>
      <c r="K32" s="43" t="s">
        <v>72</v>
      </c>
      <c r="L32" s="89">
        <v>22.05</v>
      </c>
      <c r="M32" s="43">
        <v>5.12</v>
      </c>
      <c r="N32" s="108">
        <v>17697</v>
      </c>
      <c r="O32" s="76">
        <f t="shared" si="36"/>
        <v>90608.639999999999</v>
      </c>
      <c r="P32" s="43"/>
      <c r="Q32" s="43">
        <v>0.5</v>
      </c>
      <c r="R32" s="43"/>
      <c r="S32" s="43"/>
      <c r="T32" s="43"/>
      <c r="U32" s="43"/>
      <c r="V32" s="70">
        <f t="shared" si="37"/>
        <v>0</v>
      </c>
      <c r="W32" s="70">
        <f t="shared" si="38"/>
        <v>0.5</v>
      </c>
      <c r="X32" s="70">
        <f t="shared" si="38"/>
        <v>0</v>
      </c>
      <c r="Y32" s="76">
        <f t="shared" si="39"/>
        <v>0</v>
      </c>
      <c r="Z32" s="76">
        <f t="shared" si="40"/>
        <v>2516.9066666666668</v>
      </c>
      <c r="AA32" s="76">
        <f t="shared" si="41"/>
        <v>0</v>
      </c>
      <c r="AB32" s="76">
        <f t="shared" si="42"/>
        <v>0</v>
      </c>
      <c r="AC32" s="76">
        <f t="shared" si="43"/>
        <v>0</v>
      </c>
      <c r="AD32" s="76">
        <f t="shared" si="44"/>
        <v>0</v>
      </c>
      <c r="AE32" s="76">
        <f t="shared" si="45"/>
        <v>2516.9066666666668</v>
      </c>
      <c r="AF32" s="76">
        <f t="shared" si="46"/>
        <v>629.22666666666669</v>
      </c>
      <c r="AG32" s="76">
        <f t="shared" ref="AG32:AG33" si="69">(AE32+AF32)*10%</f>
        <v>314.61333333333334</v>
      </c>
      <c r="AH32" s="76">
        <f t="shared" ref="AH32:AH33" si="70">SUM(N32/18*S32+N32/18*T32+N32/18*U32)*20%</f>
        <v>0</v>
      </c>
      <c r="AI32" s="76">
        <f t="shared" ref="AI32:AI33" si="71">AH32+AG32+AF32+AE32</f>
        <v>3460.7466666666669</v>
      </c>
      <c r="AJ32" s="100"/>
      <c r="AK32" s="100"/>
      <c r="AL32" s="100"/>
      <c r="AM32" s="100"/>
      <c r="AN32" s="78">
        <f t="shared" ref="AN32:AN33" si="72">N32/18*AM32*40%</f>
        <v>0</v>
      </c>
      <c r="AO32" s="99"/>
      <c r="AP32" s="78">
        <f t="shared" ref="AP32:AP33" si="73">N32/18*AO32*50%</f>
        <v>0</v>
      </c>
      <c r="AQ32" s="78">
        <f t="shared" ref="AQ32:AQ33" si="74">AM32+AO32</f>
        <v>0</v>
      </c>
      <c r="AR32" s="78">
        <f t="shared" si="51"/>
        <v>0</v>
      </c>
      <c r="AS32" s="99"/>
      <c r="AT32" s="78">
        <f t="shared" ref="AT32:AT33" si="75">N32/18*AS32*50%</f>
        <v>0</v>
      </c>
      <c r="AU32" s="99"/>
      <c r="AV32" s="78">
        <f t="shared" ref="AV32:AV33" si="76">N32/18*AU32*40%</f>
        <v>0</v>
      </c>
      <c r="AW32" s="77">
        <f t="shared" si="54"/>
        <v>0</v>
      </c>
      <c r="AX32" s="78">
        <f t="shared" si="54"/>
        <v>0</v>
      </c>
      <c r="AY32" s="77">
        <f t="shared" si="55"/>
        <v>0</v>
      </c>
      <c r="AZ32" s="78">
        <f t="shared" si="55"/>
        <v>0</v>
      </c>
      <c r="BA32" s="100"/>
      <c r="BB32" s="100"/>
      <c r="BC32" s="100"/>
      <c r="BD32" s="100"/>
      <c r="BE32" s="78">
        <f t="shared" ref="BE32:BE33" si="77">SUM(N32*BB32)*50%+(N32*BC32)*60%+(N32*BD32)*60%</f>
        <v>0</v>
      </c>
      <c r="BF32" s="43"/>
      <c r="BG32" s="43"/>
      <c r="BH32" s="43"/>
      <c r="BI32" s="76">
        <f t="shared" si="57"/>
        <v>0</v>
      </c>
      <c r="BJ32" s="320">
        <f t="shared" si="58"/>
        <v>0.5</v>
      </c>
      <c r="BK32" s="101">
        <f t="shared" si="59"/>
        <v>943.83999999999992</v>
      </c>
      <c r="BL32" s="101"/>
      <c r="BM32" s="101">
        <f t="shared" si="60"/>
        <v>0</v>
      </c>
      <c r="BN32" s="76"/>
      <c r="BO32" s="76"/>
      <c r="BP32" s="321">
        <v>0.5</v>
      </c>
      <c r="BQ32" s="101">
        <f t="shared" si="62"/>
        <v>196.63888888888889</v>
      </c>
      <c r="BR32" s="76">
        <f t="shared" ref="BR32:BR33" si="78">AJ32+AK32+AL32+AZ32+BE32+BI32+BK32+BM32+BO32+BQ32</f>
        <v>1140.4788888888888</v>
      </c>
      <c r="BS32" s="76">
        <f t="shared" si="64"/>
        <v>3028.1588888888887</v>
      </c>
      <c r="BT32" s="76">
        <f t="shared" si="65"/>
        <v>943.83999999999992</v>
      </c>
      <c r="BU32" s="76">
        <f t="shared" si="66"/>
        <v>629.22666666666669</v>
      </c>
      <c r="BV32" s="76">
        <f t="shared" si="67"/>
        <v>4601.2255555555557</v>
      </c>
      <c r="BW32" s="173">
        <f t="shared" si="68"/>
        <v>55214.706666666665</v>
      </c>
      <c r="BX32" s="1"/>
    </row>
    <row r="33" spans="1:76" s="136" customFormat="1" ht="14.25" customHeight="1" x14ac:dyDescent="0.3">
      <c r="A33" s="243">
        <v>3</v>
      </c>
      <c r="B33" s="48" t="s">
        <v>99</v>
      </c>
      <c r="C33" s="109" t="s">
        <v>245</v>
      </c>
      <c r="D33" s="110" t="s">
        <v>61</v>
      </c>
      <c r="E33" s="144" t="s">
        <v>342</v>
      </c>
      <c r="F33" s="86">
        <v>57</v>
      </c>
      <c r="G33" s="87">
        <v>42608</v>
      </c>
      <c r="H33" s="104" t="s">
        <v>188</v>
      </c>
      <c r="I33" s="86" t="s">
        <v>189</v>
      </c>
      <c r="J33" s="43" t="s">
        <v>67</v>
      </c>
      <c r="K33" s="43" t="s">
        <v>68</v>
      </c>
      <c r="L33" s="89">
        <v>29.08</v>
      </c>
      <c r="M33" s="43">
        <v>5.16</v>
      </c>
      <c r="N33" s="108">
        <v>17697</v>
      </c>
      <c r="O33" s="76">
        <f t="shared" si="36"/>
        <v>91316.52</v>
      </c>
      <c r="P33" s="43"/>
      <c r="Q33" s="43">
        <v>2.5</v>
      </c>
      <c r="R33" s="43"/>
      <c r="S33" s="43"/>
      <c r="T33" s="43"/>
      <c r="U33" s="43"/>
      <c r="V33" s="70">
        <f t="shared" si="37"/>
        <v>0</v>
      </c>
      <c r="W33" s="70">
        <f t="shared" si="38"/>
        <v>2.5</v>
      </c>
      <c r="X33" s="70">
        <f t="shared" si="38"/>
        <v>0</v>
      </c>
      <c r="Y33" s="76">
        <f t="shared" si="39"/>
        <v>0</v>
      </c>
      <c r="Z33" s="76">
        <f t="shared" si="40"/>
        <v>12682.85</v>
      </c>
      <c r="AA33" s="76">
        <f t="shared" si="41"/>
        <v>0</v>
      </c>
      <c r="AB33" s="76">
        <f t="shared" si="42"/>
        <v>0</v>
      </c>
      <c r="AC33" s="76">
        <f t="shared" si="43"/>
        <v>0</v>
      </c>
      <c r="AD33" s="76">
        <f t="shared" si="44"/>
        <v>0</v>
      </c>
      <c r="AE33" s="76">
        <f t="shared" si="45"/>
        <v>12682.85</v>
      </c>
      <c r="AF33" s="76">
        <f t="shared" si="46"/>
        <v>3170.7125000000001</v>
      </c>
      <c r="AG33" s="76">
        <f t="shared" si="69"/>
        <v>1585.35625</v>
      </c>
      <c r="AH33" s="76">
        <f t="shared" si="70"/>
        <v>0</v>
      </c>
      <c r="AI33" s="76">
        <f t="shared" si="71"/>
        <v>17438.918750000001</v>
      </c>
      <c r="AJ33" s="100"/>
      <c r="AK33" s="100"/>
      <c r="AL33" s="100"/>
      <c r="AM33" s="99"/>
      <c r="AN33" s="78">
        <f t="shared" si="72"/>
        <v>0</v>
      </c>
      <c r="AO33" s="99"/>
      <c r="AP33" s="78">
        <f t="shared" si="73"/>
        <v>0</v>
      </c>
      <c r="AQ33" s="78">
        <f t="shared" si="74"/>
        <v>0</v>
      </c>
      <c r="AR33" s="78">
        <f t="shared" si="51"/>
        <v>0</v>
      </c>
      <c r="AS33" s="99"/>
      <c r="AT33" s="78">
        <f t="shared" si="75"/>
        <v>0</v>
      </c>
      <c r="AU33" s="99"/>
      <c r="AV33" s="78">
        <f t="shared" si="76"/>
        <v>0</v>
      </c>
      <c r="AW33" s="77">
        <f t="shared" si="54"/>
        <v>0</v>
      </c>
      <c r="AX33" s="78">
        <f t="shared" si="54"/>
        <v>0</v>
      </c>
      <c r="AY33" s="77">
        <f t="shared" si="55"/>
        <v>0</v>
      </c>
      <c r="AZ33" s="78">
        <f t="shared" si="55"/>
        <v>0</v>
      </c>
      <c r="BA33" s="100"/>
      <c r="BB33" s="177"/>
      <c r="BC33" s="177"/>
      <c r="BD33" s="177"/>
      <c r="BE33" s="78">
        <f t="shared" si="77"/>
        <v>0</v>
      </c>
      <c r="BF33" s="43"/>
      <c r="BG33" s="43"/>
      <c r="BH33" s="43"/>
      <c r="BI33" s="76">
        <f t="shared" si="57"/>
        <v>0</v>
      </c>
      <c r="BJ33" s="320">
        <f t="shared" si="58"/>
        <v>2.5</v>
      </c>
      <c r="BK33" s="101">
        <f t="shared" si="59"/>
        <v>4756.0687499999995</v>
      </c>
      <c r="BL33" s="101"/>
      <c r="BM33" s="101">
        <f t="shared" si="60"/>
        <v>0</v>
      </c>
      <c r="BN33" s="76"/>
      <c r="BO33" s="76"/>
      <c r="BP33" s="321">
        <v>2.5</v>
      </c>
      <c r="BQ33" s="101">
        <f t="shared" si="62"/>
        <v>983.19444444444446</v>
      </c>
      <c r="BR33" s="76">
        <f t="shared" si="78"/>
        <v>5739.2631944444438</v>
      </c>
      <c r="BS33" s="76">
        <f t="shared" si="64"/>
        <v>15251.400694444446</v>
      </c>
      <c r="BT33" s="76">
        <f t="shared" si="65"/>
        <v>4756.0687499999995</v>
      </c>
      <c r="BU33" s="76">
        <f t="shared" si="66"/>
        <v>3170.7125000000001</v>
      </c>
      <c r="BV33" s="76">
        <f t="shared" si="67"/>
        <v>23178.181944444445</v>
      </c>
      <c r="BW33" s="173">
        <f t="shared" si="68"/>
        <v>278138.18333333335</v>
      </c>
      <c r="BX33" s="1"/>
    </row>
    <row r="34" spans="1:76" s="136" customFormat="1" ht="14.25" customHeight="1" x14ac:dyDescent="0.3">
      <c r="A34" s="243"/>
      <c r="B34" s="94"/>
      <c r="C34" s="247"/>
      <c r="D34" s="322"/>
      <c r="E34" s="144"/>
      <c r="F34" s="80"/>
      <c r="G34" s="81"/>
      <c r="H34" s="208"/>
      <c r="I34" s="80"/>
      <c r="J34" s="43"/>
      <c r="K34" s="43"/>
      <c r="L34" s="89"/>
      <c r="M34" s="43"/>
      <c r="N34" s="108"/>
      <c r="O34" s="76"/>
      <c r="P34" s="43"/>
      <c r="Q34" s="43"/>
      <c r="R34" s="43"/>
      <c r="S34" s="43"/>
      <c r="T34" s="43"/>
      <c r="U34" s="43"/>
      <c r="V34" s="70"/>
      <c r="W34" s="70"/>
      <c r="X34" s="70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100"/>
      <c r="AK34" s="100"/>
      <c r="AL34" s="100"/>
      <c r="AM34" s="99"/>
      <c r="AN34" s="78"/>
      <c r="AO34" s="99"/>
      <c r="AP34" s="78"/>
      <c r="AQ34" s="78"/>
      <c r="AR34" s="78"/>
      <c r="AS34" s="99"/>
      <c r="AT34" s="78"/>
      <c r="AU34" s="99"/>
      <c r="AV34" s="78"/>
      <c r="AW34" s="77"/>
      <c r="AX34" s="78"/>
      <c r="AY34" s="77"/>
      <c r="AZ34" s="78"/>
      <c r="BA34" s="100"/>
      <c r="BB34" s="177"/>
      <c r="BC34" s="177"/>
      <c r="BD34" s="177"/>
      <c r="BE34" s="78"/>
      <c r="BF34" s="43"/>
      <c r="BG34" s="43"/>
      <c r="BH34" s="43"/>
      <c r="BI34" s="76"/>
      <c r="BJ34" s="320"/>
      <c r="BK34" s="101"/>
      <c r="BL34" s="101"/>
      <c r="BM34" s="101"/>
      <c r="BN34" s="76"/>
      <c r="BO34" s="76"/>
      <c r="BP34" s="321"/>
      <c r="BQ34" s="101"/>
      <c r="BR34" s="76"/>
      <c r="BS34" s="76"/>
      <c r="BT34" s="76"/>
      <c r="BU34" s="76"/>
      <c r="BV34" s="76"/>
      <c r="BW34" s="173"/>
      <c r="BX34" s="1"/>
    </row>
    <row r="35" spans="1:76" s="136" customFormat="1" ht="14.25" customHeight="1" x14ac:dyDescent="0.3">
      <c r="A35" s="243"/>
      <c r="B35" s="323" t="s">
        <v>506</v>
      </c>
      <c r="C35" s="247"/>
      <c r="D35" s="322"/>
      <c r="E35" s="144"/>
      <c r="F35" s="80"/>
      <c r="G35" s="81"/>
      <c r="H35" s="208"/>
      <c r="I35" s="80"/>
      <c r="J35" s="43"/>
      <c r="K35" s="43"/>
      <c r="L35" s="89"/>
      <c r="M35" s="43"/>
      <c r="N35" s="108"/>
      <c r="O35" s="76"/>
      <c r="P35" s="43"/>
      <c r="Q35" s="43"/>
      <c r="R35" s="43"/>
      <c r="S35" s="43"/>
      <c r="T35" s="43"/>
      <c r="U35" s="43"/>
      <c r="V35" s="70"/>
      <c r="W35" s="70"/>
      <c r="X35" s="70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100"/>
      <c r="AK35" s="100"/>
      <c r="AL35" s="100"/>
      <c r="AM35" s="99"/>
      <c r="AN35" s="78"/>
      <c r="AO35" s="99"/>
      <c r="AP35" s="78"/>
      <c r="AQ35" s="78"/>
      <c r="AR35" s="78"/>
      <c r="AS35" s="99"/>
      <c r="AT35" s="78"/>
      <c r="AU35" s="99"/>
      <c r="AV35" s="78"/>
      <c r="AW35" s="77"/>
      <c r="AX35" s="78"/>
      <c r="AY35" s="77"/>
      <c r="AZ35" s="78"/>
      <c r="BA35" s="100"/>
      <c r="BB35" s="177"/>
      <c r="BC35" s="177"/>
      <c r="BD35" s="177"/>
      <c r="BE35" s="78"/>
      <c r="BF35" s="43"/>
      <c r="BG35" s="43"/>
      <c r="BH35" s="43"/>
      <c r="BI35" s="76"/>
      <c r="BJ35" s="320"/>
      <c r="BK35" s="101"/>
      <c r="BL35" s="101"/>
      <c r="BM35" s="101"/>
      <c r="BN35" s="76"/>
      <c r="BO35" s="76"/>
      <c r="BP35" s="321"/>
      <c r="BQ35" s="101"/>
      <c r="BR35" s="76"/>
      <c r="BS35" s="76"/>
      <c r="BT35" s="76"/>
      <c r="BU35" s="76"/>
      <c r="BV35" s="76"/>
      <c r="BW35" s="173"/>
      <c r="BX35" s="1"/>
    </row>
    <row r="36" spans="1:76" s="136" customFormat="1" ht="14.25" customHeight="1" x14ac:dyDescent="0.3">
      <c r="A36" s="243">
        <v>1</v>
      </c>
      <c r="B36" s="48" t="s">
        <v>103</v>
      </c>
      <c r="C36" s="324" t="s">
        <v>508</v>
      </c>
      <c r="D36" s="43" t="s">
        <v>61</v>
      </c>
      <c r="E36" s="93" t="s">
        <v>105</v>
      </c>
      <c r="F36" s="86">
        <v>80</v>
      </c>
      <c r="G36" s="98">
        <v>43335</v>
      </c>
      <c r="H36" s="88">
        <v>45161</v>
      </c>
      <c r="I36" s="86" t="s">
        <v>182</v>
      </c>
      <c r="J36" s="43" t="s">
        <v>58</v>
      </c>
      <c r="K36" s="43" t="s">
        <v>64</v>
      </c>
      <c r="L36" s="89">
        <v>20</v>
      </c>
      <c r="M36" s="43">
        <v>5.32</v>
      </c>
      <c r="N36" s="75">
        <v>17697</v>
      </c>
      <c r="O36" s="76">
        <f t="shared" ref="O36:O43" si="79">N36*M36</f>
        <v>94148.040000000008</v>
      </c>
      <c r="P36" s="43"/>
      <c r="Q36" s="43"/>
      <c r="R36" s="43"/>
      <c r="S36" s="43"/>
      <c r="T36" s="43"/>
      <c r="U36" s="43"/>
      <c r="V36" s="70">
        <f t="shared" ref="V36:X43" si="80">SUM(P36+S36)</f>
        <v>0</v>
      </c>
      <c r="W36" s="70">
        <f t="shared" si="80"/>
        <v>0</v>
      </c>
      <c r="X36" s="70">
        <f t="shared" si="80"/>
        <v>0</v>
      </c>
      <c r="Y36" s="76">
        <f t="shared" ref="Y36:Y43" si="81">SUM(O36/18*P36)</f>
        <v>0</v>
      </c>
      <c r="Z36" s="76">
        <f t="shared" ref="Z36:Z43" si="82">SUM(O36/18*Q36)</f>
        <v>0</v>
      </c>
      <c r="AA36" s="76">
        <f t="shared" ref="AA36:AA43" si="83">SUM(O36/18*R36)</f>
        <v>0</v>
      </c>
      <c r="AB36" s="76">
        <f t="shared" ref="AB36:AB43" si="84">SUM(O36/18*S36)</f>
        <v>0</v>
      </c>
      <c r="AC36" s="76">
        <f t="shared" ref="AC36:AC43" si="85">SUM(O36/18*T36)</f>
        <v>0</v>
      </c>
      <c r="AD36" s="76">
        <f t="shared" ref="AD36:AD43" si="86">SUM(O36/18*U36)</f>
        <v>0</v>
      </c>
      <c r="AE36" s="76">
        <f t="shared" ref="AE36:AE43" si="87">SUM(Y36:AD36)</f>
        <v>0</v>
      </c>
      <c r="AF36" s="76">
        <f t="shared" ref="AF36:AF43" si="88">AE36*25%</f>
        <v>0</v>
      </c>
      <c r="AG36" s="76"/>
      <c r="AH36" s="76">
        <f t="shared" ref="AH36:AH43" si="89">SUM(N36/18*S36+N36/18*T36+N36/18*U36)*20%</f>
        <v>0</v>
      </c>
      <c r="AI36" s="76">
        <f t="shared" ref="AI36:AI43" si="90">AH36+AG36+AF36+AE36</f>
        <v>0</v>
      </c>
      <c r="AJ36" s="82"/>
      <c r="AK36" s="82"/>
      <c r="AL36" s="82"/>
      <c r="AM36" s="99"/>
      <c r="AN36" s="78">
        <f t="shared" ref="AN36:AN43" si="91">N36/18*AM36*40%</f>
        <v>0</v>
      </c>
      <c r="AO36" s="99"/>
      <c r="AP36" s="78">
        <f t="shared" ref="AP36:AP43" si="92">N36/18*AO36*50%</f>
        <v>0</v>
      </c>
      <c r="AQ36" s="78">
        <f t="shared" ref="AQ36:AR41" si="93">AM36+AO36</f>
        <v>0</v>
      </c>
      <c r="AR36" s="78">
        <f t="shared" si="93"/>
        <v>0</v>
      </c>
      <c r="AS36" s="99"/>
      <c r="AT36" s="78">
        <f t="shared" ref="AT36:AT43" si="94">N36/18*AS36*50%</f>
        <v>0</v>
      </c>
      <c r="AU36" s="99"/>
      <c r="AV36" s="78">
        <f t="shared" ref="AV36:AV43" si="95">N36/18*AU36*40%</f>
        <v>0</v>
      </c>
      <c r="AW36" s="77">
        <f t="shared" ref="AW36:AX43" si="96">AS36+AU36</f>
        <v>0</v>
      </c>
      <c r="AX36" s="78">
        <f t="shared" si="96"/>
        <v>0</v>
      </c>
      <c r="AY36" s="77">
        <f t="shared" ref="AY36:AZ43" si="97">AQ36+AW36</f>
        <v>0</v>
      </c>
      <c r="AZ36" s="78">
        <f t="shared" si="97"/>
        <v>0</v>
      </c>
      <c r="BA36" s="100"/>
      <c r="BB36" s="177"/>
      <c r="BC36" s="177"/>
      <c r="BD36" s="177"/>
      <c r="BE36" s="78">
        <f t="shared" ref="BE36:BE43" si="98">SUM(N36*BB36)*50%+(N36*BC36)*60%+(N36*BD36)*60%</f>
        <v>0</v>
      </c>
      <c r="BF36" s="43"/>
      <c r="BG36" s="43"/>
      <c r="BH36" s="43"/>
      <c r="BI36" s="76">
        <f t="shared" ref="BI36:BI43" si="99">SUM(N36*BF36*20%)+(N36*BG36)*30%</f>
        <v>0</v>
      </c>
      <c r="BJ36" s="76">
        <f t="shared" ref="BJ36:BJ43" si="100">V36+W36+X36</f>
        <v>0</v>
      </c>
      <c r="BK36" s="76">
        <f t="shared" ref="BK36:BK43" si="101">(O36/18*BJ36)*1.25*30%</f>
        <v>0</v>
      </c>
      <c r="BL36" s="101"/>
      <c r="BM36" s="101">
        <f t="shared" ref="BM36:BM41" si="102">(O36/18*BL36)*30%</f>
        <v>0</v>
      </c>
      <c r="BN36" s="76">
        <f>V36+W36+X36</f>
        <v>0</v>
      </c>
      <c r="BO36" s="76">
        <f>(AE36+AF36)*40%</f>
        <v>0</v>
      </c>
      <c r="BP36" s="76">
        <v>7</v>
      </c>
      <c r="BQ36" s="101">
        <f t="shared" ref="BQ36:BQ43" si="103">7079/18*BP36</f>
        <v>2752.9444444444443</v>
      </c>
      <c r="BR36" s="76">
        <f t="shared" ref="BR36:BR43" si="104">AJ36+AK36+AL36+AZ36+BE36+BI36+BK36+BM36+BO36+BQ36</f>
        <v>2752.9444444444443</v>
      </c>
      <c r="BS36" s="76">
        <f t="shared" ref="BS36:BS43" si="105">AE36+AG36+AH36+AJ36+AK36+AL36+BI36+BQ36</f>
        <v>2752.9444444444443</v>
      </c>
      <c r="BT36" s="76">
        <f t="shared" ref="BT36:BT43" si="106">AZ36+BE36+BK36+BM36</f>
        <v>0</v>
      </c>
      <c r="BU36" s="76">
        <f t="shared" ref="BU36:BU43" si="107">AF36+BO36</f>
        <v>0</v>
      </c>
      <c r="BV36" s="76">
        <f t="shared" ref="BV36:BV43" si="108">SUM(AI36+BR36)</f>
        <v>2752.9444444444443</v>
      </c>
      <c r="BW36" s="173">
        <f t="shared" ref="BW36:BW43" si="109">BV36*12</f>
        <v>33035.333333333328</v>
      </c>
      <c r="BX36" s="1" t="s">
        <v>266</v>
      </c>
    </row>
    <row r="37" spans="1:76" s="136" customFormat="1" ht="14.25" customHeight="1" x14ac:dyDescent="0.3">
      <c r="A37" s="243">
        <v>2</v>
      </c>
      <c r="B37" s="48" t="s">
        <v>103</v>
      </c>
      <c r="C37" s="48" t="s">
        <v>509</v>
      </c>
      <c r="D37" s="43" t="s">
        <v>61</v>
      </c>
      <c r="E37" s="93" t="s">
        <v>105</v>
      </c>
      <c r="F37" s="86">
        <v>80</v>
      </c>
      <c r="G37" s="98">
        <v>43335</v>
      </c>
      <c r="H37" s="88">
        <v>45161</v>
      </c>
      <c r="I37" s="86" t="s">
        <v>182</v>
      </c>
      <c r="J37" s="43" t="s">
        <v>58</v>
      </c>
      <c r="K37" s="43" t="s">
        <v>64</v>
      </c>
      <c r="L37" s="89">
        <v>20</v>
      </c>
      <c r="M37" s="43">
        <v>5.32</v>
      </c>
      <c r="N37" s="75">
        <v>17697</v>
      </c>
      <c r="O37" s="76">
        <f t="shared" si="79"/>
        <v>94148.040000000008</v>
      </c>
      <c r="P37" s="43"/>
      <c r="Q37" s="43"/>
      <c r="R37" s="43"/>
      <c r="S37" s="43"/>
      <c r="T37" s="43"/>
      <c r="U37" s="43"/>
      <c r="V37" s="70">
        <f t="shared" si="80"/>
        <v>0</v>
      </c>
      <c r="W37" s="70">
        <f t="shared" si="80"/>
        <v>0</v>
      </c>
      <c r="X37" s="70">
        <f t="shared" si="80"/>
        <v>0</v>
      </c>
      <c r="Y37" s="76">
        <f t="shared" si="81"/>
        <v>0</v>
      </c>
      <c r="Z37" s="76">
        <f t="shared" si="82"/>
        <v>0</v>
      </c>
      <c r="AA37" s="76">
        <f t="shared" si="83"/>
        <v>0</v>
      </c>
      <c r="AB37" s="76">
        <f t="shared" si="84"/>
        <v>0</v>
      </c>
      <c r="AC37" s="76">
        <f t="shared" si="85"/>
        <v>0</v>
      </c>
      <c r="AD37" s="76">
        <f t="shared" si="86"/>
        <v>0</v>
      </c>
      <c r="AE37" s="76">
        <f t="shared" si="87"/>
        <v>0</v>
      </c>
      <c r="AF37" s="76">
        <f t="shared" si="88"/>
        <v>0</v>
      </c>
      <c r="AG37" s="76"/>
      <c r="AH37" s="76">
        <f t="shared" si="89"/>
        <v>0</v>
      </c>
      <c r="AI37" s="76">
        <f t="shared" si="90"/>
        <v>0</v>
      </c>
      <c r="AJ37" s="82"/>
      <c r="AK37" s="82"/>
      <c r="AL37" s="82"/>
      <c r="AM37" s="99"/>
      <c r="AN37" s="78">
        <f t="shared" si="91"/>
        <v>0</v>
      </c>
      <c r="AO37" s="99"/>
      <c r="AP37" s="78">
        <f t="shared" si="92"/>
        <v>0</v>
      </c>
      <c r="AQ37" s="78">
        <f t="shared" si="93"/>
        <v>0</v>
      </c>
      <c r="AR37" s="78">
        <f t="shared" si="93"/>
        <v>0</v>
      </c>
      <c r="AS37" s="99"/>
      <c r="AT37" s="78">
        <f t="shared" si="94"/>
        <v>0</v>
      </c>
      <c r="AU37" s="99"/>
      <c r="AV37" s="78">
        <f t="shared" si="95"/>
        <v>0</v>
      </c>
      <c r="AW37" s="77">
        <f t="shared" si="96"/>
        <v>0</v>
      </c>
      <c r="AX37" s="78">
        <f t="shared" si="96"/>
        <v>0</v>
      </c>
      <c r="AY37" s="77">
        <f t="shared" si="97"/>
        <v>0</v>
      </c>
      <c r="AZ37" s="78">
        <f t="shared" si="97"/>
        <v>0</v>
      </c>
      <c r="BA37" s="100"/>
      <c r="BB37" s="177"/>
      <c r="BC37" s="177"/>
      <c r="BD37" s="177"/>
      <c r="BE37" s="78">
        <f t="shared" si="98"/>
        <v>0</v>
      </c>
      <c r="BF37" s="43"/>
      <c r="BG37" s="43"/>
      <c r="BH37" s="43"/>
      <c r="BI37" s="76">
        <f t="shared" si="99"/>
        <v>0</v>
      </c>
      <c r="BJ37" s="76">
        <f t="shared" si="100"/>
        <v>0</v>
      </c>
      <c r="BK37" s="76">
        <f t="shared" si="101"/>
        <v>0</v>
      </c>
      <c r="BL37" s="101"/>
      <c r="BM37" s="101">
        <f t="shared" si="102"/>
        <v>0</v>
      </c>
      <c r="BN37" s="76">
        <f>V37+W37+X37</f>
        <v>0</v>
      </c>
      <c r="BO37" s="76">
        <f>(AE37+AF37)*40%</f>
        <v>0</v>
      </c>
      <c r="BP37" s="76">
        <v>1</v>
      </c>
      <c r="BQ37" s="101">
        <f t="shared" si="103"/>
        <v>393.27777777777777</v>
      </c>
      <c r="BR37" s="76">
        <f t="shared" si="104"/>
        <v>393.27777777777777</v>
      </c>
      <c r="BS37" s="76">
        <f t="shared" si="105"/>
        <v>393.27777777777777</v>
      </c>
      <c r="BT37" s="76">
        <f t="shared" si="106"/>
        <v>0</v>
      </c>
      <c r="BU37" s="76">
        <f t="shared" si="107"/>
        <v>0</v>
      </c>
      <c r="BV37" s="76">
        <f t="shared" si="108"/>
        <v>393.27777777777777</v>
      </c>
      <c r="BW37" s="173">
        <f t="shared" si="109"/>
        <v>4719.333333333333</v>
      </c>
      <c r="BX37" s="1" t="s">
        <v>266</v>
      </c>
    </row>
    <row r="38" spans="1:76" s="136" customFormat="1" ht="14.25" customHeight="1" x14ac:dyDescent="0.3">
      <c r="A38" s="243">
        <v>3</v>
      </c>
      <c r="B38" s="48" t="s">
        <v>96</v>
      </c>
      <c r="C38" s="48" t="s">
        <v>510</v>
      </c>
      <c r="D38" s="43" t="s">
        <v>61</v>
      </c>
      <c r="E38" s="93" t="s">
        <v>98</v>
      </c>
      <c r="F38" s="86">
        <v>51</v>
      </c>
      <c r="G38" s="87">
        <v>42608</v>
      </c>
      <c r="H38" s="87">
        <v>44434</v>
      </c>
      <c r="I38" s="86" t="s">
        <v>183</v>
      </c>
      <c r="J38" s="43" t="s">
        <v>71</v>
      </c>
      <c r="K38" s="43" t="s">
        <v>72</v>
      </c>
      <c r="L38" s="89">
        <v>36.090000000000003</v>
      </c>
      <c r="M38" s="43">
        <v>5.2</v>
      </c>
      <c r="N38" s="75">
        <v>17697</v>
      </c>
      <c r="O38" s="76">
        <f t="shared" si="79"/>
        <v>92024.400000000009</v>
      </c>
      <c r="P38" s="43"/>
      <c r="Q38" s="43"/>
      <c r="R38" s="43"/>
      <c r="S38" s="43"/>
      <c r="T38" s="43"/>
      <c r="U38" s="43"/>
      <c r="V38" s="70">
        <f t="shared" si="80"/>
        <v>0</v>
      </c>
      <c r="W38" s="70">
        <f t="shared" si="80"/>
        <v>0</v>
      </c>
      <c r="X38" s="70">
        <f t="shared" si="80"/>
        <v>0</v>
      </c>
      <c r="Y38" s="76">
        <f t="shared" si="81"/>
        <v>0</v>
      </c>
      <c r="Z38" s="76">
        <f t="shared" si="82"/>
        <v>0</v>
      </c>
      <c r="AA38" s="76">
        <f t="shared" si="83"/>
        <v>0</v>
      </c>
      <c r="AB38" s="76">
        <f t="shared" si="84"/>
        <v>0</v>
      </c>
      <c r="AC38" s="76">
        <f t="shared" si="85"/>
        <v>0</v>
      </c>
      <c r="AD38" s="76">
        <f t="shared" si="86"/>
        <v>0</v>
      </c>
      <c r="AE38" s="76">
        <f t="shared" si="87"/>
        <v>0</v>
      </c>
      <c r="AF38" s="76">
        <f t="shared" si="88"/>
        <v>0</v>
      </c>
      <c r="AG38" s="76">
        <f>(AE38+AF38)*10%</f>
        <v>0</v>
      </c>
      <c r="AH38" s="76">
        <f t="shared" si="89"/>
        <v>0</v>
      </c>
      <c r="AI38" s="76">
        <f t="shared" si="90"/>
        <v>0</v>
      </c>
      <c r="AJ38" s="82"/>
      <c r="AK38" s="82"/>
      <c r="AL38" s="82"/>
      <c r="AM38" s="99"/>
      <c r="AN38" s="78">
        <f t="shared" si="91"/>
        <v>0</v>
      </c>
      <c r="AO38" s="99"/>
      <c r="AP38" s="78">
        <f t="shared" si="92"/>
        <v>0</v>
      </c>
      <c r="AQ38" s="78">
        <f t="shared" si="93"/>
        <v>0</v>
      </c>
      <c r="AR38" s="78">
        <f t="shared" si="93"/>
        <v>0</v>
      </c>
      <c r="AS38" s="99"/>
      <c r="AT38" s="78">
        <f t="shared" si="94"/>
        <v>0</v>
      </c>
      <c r="AU38" s="99"/>
      <c r="AV38" s="78">
        <f t="shared" si="95"/>
        <v>0</v>
      </c>
      <c r="AW38" s="77">
        <f t="shared" si="96"/>
        <v>0</v>
      </c>
      <c r="AX38" s="78">
        <f t="shared" si="96"/>
        <v>0</v>
      </c>
      <c r="AY38" s="77">
        <f t="shared" si="97"/>
        <v>0</v>
      </c>
      <c r="AZ38" s="78">
        <f t="shared" si="97"/>
        <v>0</v>
      </c>
      <c r="BA38" s="100"/>
      <c r="BB38" s="177"/>
      <c r="BC38" s="100"/>
      <c r="BD38" s="177"/>
      <c r="BE38" s="78">
        <f t="shared" si="98"/>
        <v>0</v>
      </c>
      <c r="BF38" s="43"/>
      <c r="BG38" s="43"/>
      <c r="BH38" s="43"/>
      <c r="BI38" s="76">
        <f t="shared" si="99"/>
        <v>0</v>
      </c>
      <c r="BJ38" s="76">
        <f t="shared" si="100"/>
        <v>0</v>
      </c>
      <c r="BK38" s="76">
        <f t="shared" si="101"/>
        <v>0</v>
      </c>
      <c r="BL38" s="101"/>
      <c r="BM38" s="101">
        <f t="shared" si="102"/>
        <v>0</v>
      </c>
      <c r="BN38" s="76"/>
      <c r="BO38" s="76"/>
      <c r="BP38" s="101">
        <v>1</v>
      </c>
      <c r="BQ38" s="101">
        <f t="shared" si="103"/>
        <v>393.27777777777777</v>
      </c>
      <c r="BR38" s="76">
        <f t="shared" si="104"/>
        <v>393.27777777777777</v>
      </c>
      <c r="BS38" s="76">
        <f t="shared" si="105"/>
        <v>393.27777777777777</v>
      </c>
      <c r="BT38" s="76">
        <f t="shared" si="106"/>
        <v>0</v>
      </c>
      <c r="BU38" s="76">
        <f t="shared" si="107"/>
        <v>0</v>
      </c>
      <c r="BV38" s="76">
        <f t="shared" si="108"/>
        <v>393.27777777777777</v>
      </c>
      <c r="BW38" s="173">
        <f t="shared" si="109"/>
        <v>4719.333333333333</v>
      </c>
      <c r="BX38" s="1"/>
    </row>
    <row r="39" spans="1:76" s="303" customFormat="1" ht="14.25" customHeight="1" x14ac:dyDescent="0.3">
      <c r="A39" s="242">
        <v>4</v>
      </c>
      <c r="B39" s="141" t="s">
        <v>69</v>
      </c>
      <c r="C39" s="141" t="s">
        <v>70</v>
      </c>
      <c r="D39" s="142" t="s">
        <v>61</v>
      </c>
      <c r="E39" s="71" t="s">
        <v>289</v>
      </c>
      <c r="F39" s="80">
        <v>87</v>
      </c>
      <c r="G39" s="81">
        <v>43462</v>
      </c>
      <c r="H39" s="81">
        <v>45288</v>
      </c>
      <c r="I39" s="80" t="s">
        <v>184</v>
      </c>
      <c r="J39" s="70" t="s">
        <v>58</v>
      </c>
      <c r="K39" s="70" t="s">
        <v>64</v>
      </c>
      <c r="L39" s="74">
        <v>13.11</v>
      </c>
      <c r="M39" s="70">
        <v>5.16</v>
      </c>
      <c r="N39" s="75">
        <v>17697</v>
      </c>
      <c r="O39" s="76">
        <f t="shared" si="79"/>
        <v>91316.52</v>
      </c>
      <c r="P39" s="70"/>
      <c r="Q39" s="70"/>
      <c r="R39" s="70"/>
      <c r="S39" s="70"/>
      <c r="T39" s="70"/>
      <c r="U39" s="70"/>
      <c r="V39" s="70">
        <f t="shared" si="80"/>
        <v>0</v>
      </c>
      <c r="W39" s="70">
        <f t="shared" si="80"/>
        <v>0</v>
      </c>
      <c r="X39" s="70">
        <f t="shared" si="80"/>
        <v>0</v>
      </c>
      <c r="Y39" s="76">
        <f t="shared" si="81"/>
        <v>0</v>
      </c>
      <c r="Z39" s="76">
        <f t="shared" si="82"/>
        <v>0</v>
      </c>
      <c r="AA39" s="76">
        <f t="shared" si="83"/>
        <v>0</v>
      </c>
      <c r="AB39" s="76">
        <f t="shared" si="84"/>
        <v>0</v>
      </c>
      <c r="AC39" s="76">
        <f t="shared" si="85"/>
        <v>0</v>
      </c>
      <c r="AD39" s="76">
        <f t="shared" si="86"/>
        <v>0</v>
      </c>
      <c r="AE39" s="76">
        <f t="shared" si="87"/>
        <v>0</v>
      </c>
      <c r="AF39" s="76">
        <f t="shared" si="88"/>
        <v>0</v>
      </c>
      <c r="AG39" s="76">
        <f>(AE39+AF39)*10%</f>
        <v>0</v>
      </c>
      <c r="AH39" s="76">
        <f t="shared" si="89"/>
        <v>0</v>
      </c>
      <c r="AI39" s="76">
        <f t="shared" si="90"/>
        <v>0</v>
      </c>
      <c r="AJ39" s="82"/>
      <c r="AK39" s="82"/>
      <c r="AL39" s="82"/>
      <c r="AM39" s="83"/>
      <c r="AN39" s="78">
        <f t="shared" si="91"/>
        <v>0</v>
      </c>
      <c r="AO39" s="83"/>
      <c r="AP39" s="78">
        <f t="shared" si="92"/>
        <v>0</v>
      </c>
      <c r="AQ39" s="78">
        <f t="shared" si="93"/>
        <v>0</v>
      </c>
      <c r="AR39" s="78">
        <f t="shared" si="93"/>
        <v>0</v>
      </c>
      <c r="AS39" s="83"/>
      <c r="AT39" s="78">
        <f t="shared" si="94"/>
        <v>0</v>
      </c>
      <c r="AU39" s="78"/>
      <c r="AV39" s="78">
        <f t="shared" si="95"/>
        <v>0</v>
      </c>
      <c r="AW39" s="77">
        <f t="shared" si="96"/>
        <v>0</v>
      </c>
      <c r="AX39" s="78">
        <f t="shared" si="96"/>
        <v>0</v>
      </c>
      <c r="AY39" s="77">
        <f t="shared" si="97"/>
        <v>0</v>
      </c>
      <c r="AZ39" s="78">
        <f t="shared" si="97"/>
        <v>0</v>
      </c>
      <c r="BA39" s="84"/>
      <c r="BB39" s="84"/>
      <c r="BC39" s="85"/>
      <c r="BD39" s="84"/>
      <c r="BE39" s="78">
        <f t="shared" si="98"/>
        <v>0</v>
      </c>
      <c r="BF39" s="70"/>
      <c r="BG39" s="70"/>
      <c r="BH39" s="70"/>
      <c r="BI39" s="76">
        <f t="shared" si="99"/>
        <v>0</v>
      </c>
      <c r="BJ39" s="76">
        <f t="shared" si="100"/>
        <v>0</v>
      </c>
      <c r="BK39" s="76">
        <f t="shared" si="101"/>
        <v>0</v>
      </c>
      <c r="BL39" s="76"/>
      <c r="BM39" s="76">
        <f t="shared" si="102"/>
        <v>0</v>
      </c>
      <c r="BN39" s="76">
        <f>V39+W39+X39</f>
        <v>0</v>
      </c>
      <c r="BO39" s="76">
        <f>(AE39+AF39)*40%</f>
        <v>0</v>
      </c>
      <c r="BP39" s="76">
        <v>3</v>
      </c>
      <c r="BQ39" s="101">
        <f t="shared" si="103"/>
        <v>1179.8333333333333</v>
      </c>
      <c r="BR39" s="76">
        <f t="shared" si="104"/>
        <v>1179.8333333333333</v>
      </c>
      <c r="BS39" s="76">
        <f t="shared" si="105"/>
        <v>1179.8333333333333</v>
      </c>
      <c r="BT39" s="76">
        <f t="shared" si="106"/>
        <v>0</v>
      </c>
      <c r="BU39" s="76">
        <f t="shared" si="107"/>
        <v>0</v>
      </c>
      <c r="BV39" s="76">
        <f t="shared" si="108"/>
        <v>1179.8333333333333</v>
      </c>
      <c r="BW39" s="173">
        <f t="shared" si="109"/>
        <v>14158</v>
      </c>
      <c r="BX39" s="7" t="s">
        <v>266</v>
      </c>
    </row>
    <row r="40" spans="1:76" s="136" customFormat="1" ht="14.25" customHeight="1" x14ac:dyDescent="0.3">
      <c r="A40" s="243">
        <v>5</v>
      </c>
      <c r="B40" s="48" t="s">
        <v>171</v>
      </c>
      <c r="C40" s="48" t="s">
        <v>80</v>
      </c>
      <c r="D40" s="43" t="s">
        <v>61</v>
      </c>
      <c r="E40" s="93" t="s">
        <v>172</v>
      </c>
      <c r="F40" s="86">
        <v>5</v>
      </c>
      <c r="G40" s="87">
        <v>42607</v>
      </c>
      <c r="H40" s="87">
        <v>44433</v>
      </c>
      <c r="I40" s="86" t="s">
        <v>186</v>
      </c>
      <c r="J40" s="43" t="s">
        <v>58</v>
      </c>
      <c r="K40" s="43" t="s">
        <v>64</v>
      </c>
      <c r="L40" s="89">
        <v>25.1</v>
      </c>
      <c r="M40" s="89">
        <v>5.41</v>
      </c>
      <c r="N40" s="75">
        <v>17697</v>
      </c>
      <c r="O40" s="76">
        <f t="shared" si="79"/>
        <v>95740.77</v>
      </c>
      <c r="P40" s="43"/>
      <c r="Q40" s="43"/>
      <c r="R40" s="43"/>
      <c r="S40" s="43"/>
      <c r="T40" s="43"/>
      <c r="U40" s="43"/>
      <c r="V40" s="70">
        <f t="shared" si="80"/>
        <v>0</v>
      </c>
      <c r="W40" s="70">
        <f t="shared" si="80"/>
        <v>0</v>
      </c>
      <c r="X40" s="70">
        <f t="shared" si="80"/>
        <v>0</v>
      </c>
      <c r="Y40" s="76">
        <f t="shared" si="81"/>
        <v>0</v>
      </c>
      <c r="Z40" s="76">
        <f t="shared" si="82"/>
        <v>0</v>
      </c>
      <c r="AA40" s="76">
        <f t="shared" si="83"/>
        <v>0</v>
      </c>
      <c r="AB40" s="76">
        <f t="shared" si="84"/>
        <v>0</v>
      </c>
      <c r="AC40" s="76">
        <f t="shared" si="85"/>
        <v>0</v>
      </c>
      <c r="AD40" s="76">
        <f t="shared" si="86"/>
        <v>0</v>
      </c>
      <c r="AE40" s="76">
        <f t="shared" si="87"/>
        <v>0</v>
      </c>
      <c r="AF40" s="76">
        <f t="shared" si="88"/>
        <v>0</v>
      </c>
      <c r="AG40" s="76">
        <f>(AE40+AF40)*10%</f>
        <v>0</v>
      </c>
      <c r="AH40" s="76">
        <f t="shared" si="89"/>
        <v>0</v>
      </c>
      <c r="AI40" s="76">
        <f t="shared" si="90"/>
        <v>0</v>
      </c>
      <c r="AJ40" s="82"/>
      <c r="AK40" s="82"/>
      <c r="AL40" s="82"/>
      <c r="AM40" s="99"/>
      <c r="AN40" s="78">
        <f t="shared" si="91"/>
        <v>0</v>
      </c>
      <c r="AO40" s="99"/>
      <c r="AP40" s="78">
        <f t="shared" si="92"/>
        <v>0</v>
      </c>
      <c r="AQ40" s="78">
        <f t="shared" si="93"/>
        <v>0</v>
      </c>
      <c r="AR40" s="78">
        <f t="shared" si="93"/>
        <v>0</v>
      </c>
      <c r="AS40" s="99"/>
      <c r="AT40" s="78">
        <f t="shared" si="94"/>
        <v>0</v>
      </c>
      <c r="AU40" s="99"/>
      <c r="AV40" s="78">
        <f t="shared" si="95"/>
        <v>0</v>
      </c>
      <c r="AW40" s="77">
        <f t="shared" si="96"/>
        <v>0</v>
      </c>
      <c r="AX40" s="78">
        <f t="shared" si="96"/>
        <v>0</v>
      </c>
      <c r="AY40" s="77">
        <f t="shared" si="97"/>
        <v>0</v>
      </c>
      <c r="AZ40" s="78">
        <f t="shared" si="97"/>
        <v>0</v>
      </c>
      <c r="BA40" s="100"/>
      <c r="BB40" s="177"/>
      <c r="BC40" s="177"/>
      <c r="BD40" s="177"/>
      <c r="BE40" s="78">
        <f t="shared" si="98"/>
        <v>0</v>
      </c>
      <c r="BF40" s="43"/>
      <c r="BG40" s="43"/>
      <c r="BH40" s="43"/>
      <c r="BI40" s="76">
        <f t="shared" si="99"/>
        <v>0</v>
      </c>
      <c r="BJ40" s="76">
        <f t="shared" si="100"/>
        <v>0</v>
      </c>
      <c r="BK40" s="76">
        <f t="shared" si="101"/>
        <v>0</v>
      </c>
      <c r="BL40" s="101"/>
      <c r="BM40" s="101">
        <f t="shared" si="102"/>
        <v>0</v>
      </c>
      <c r="BN40" s="76">
        <f>V40+W40+X40</f>
        <v>0</v>
      </c>
      <c r="BO40" s="76">
        <f>(AE40+AF40)*40%</f>
        <v>0</v>
      </c>
      <c r="BP40" s="101">
        <v>5</v>
      </c>
      <c r="BQ40" s="101">
        <f t="shared" si="103"/>
        <v>1966.3888888888889</v>
      </c>
      <c r="BR40" s="76">
        <f t="shared" si="104"/>
        <v>1966.3888888888889</v>
      </c>
      <c r="BS40" s="76">
        <f t="shared" si="105"/>
        <v>1966.3888888888889</v>
      </c>
      <c r="BT40" s="76">
        <f t="shared" si="106"/>
        <v>0</v>
      </c>
      <c r="BU40" s="76">
        <f t="shared" si="107"/>
        <v>0</v>
      </c>
      <c r="BV40" s="76">
        <f t="shared" si="108"/>
        <v>1966.3888888888889</v>
      </c>
      <c r="BW40" s="173">
        <f t="shared" si="109"/>
        <v>23596.666666666668</v>
      </c>
      <c r="BX40" s="1" t="s">
        <v>339</v>
      </c>
    </row>
    <row r="41" spans="1:76" s="136" customFormat="1" ht="14.25" customHeight="1" x14ac:dyDescent="0.3">
      <c r="A41" s="243">
        <v>6</v>
      </c>
      <c r="B41" s="94" t="s">
        <v>180</v>
      </c>
      <c r="C41" s="94" t="s">
        <v>88</v>
      </c>
      <c r="D41" s="95" t="s">
        <v>61</v>
      </c>
      <c r="E41" s="96" t="s">
        <v>361</v>
      </c>
      <c r="F41" s="97"/>
      <c r="G41" s="98"/>
      <c r="H41" s="98"/>
      <c r="I41" s="97"/>
      <c r="J41" s="43" t="s">
        <v>65</v>
      </c>
      <c r="K41" s="43" t="s">
        <v>62</v>
      </c>
      <c r="L41" s="89">
        <v>5.0199999999999996</v>
      </c>
      <c r="M41" s="89">
        <v>4.2699999999999996</v>
      </c>
      <c r="N41" s="75">
        <v>17697</v>
      </c>
      <c r="O41" s="76">
        <f t="shared" si="79"/>
        <v>75566.189999999988</v>
      </c>
      <c r="P41" s="43"/>
      <c r="Q41" s="43"/>
      <c r="R41" s="43"/>
      <c r="S41" s="43"/>
      <c r="T41" s="43"/>
      <c r="U41" s="43"/>
      <c r="V41" s="70">
        <f t="shared" si="80"/>
        <v>0</v>
      </c>
      <c r="W41" s="70">
        <f t="shared" si="80"/>
        <v>0</v>
      </c>
      <c r="X41" s="70">
        <f t="shared" si="80"/>
        <v>0</v>
      </c>
      <c r="Y41" s="76">
        <f t="shared" si="81"/>
        <v>0</v>
      </c>
      <c r="Z41" s="76">
        <f t="shared" si="82"/>
        <v>0</v>
      </c>
      <c r="AA41" s="76">
        <f t="shared" si="83"/>
        <v>0</v>
      </c>
      <c r="AB41" s="76">
        <f t="shared" si="84"/>
        <v>0</v>
      </c>
      <c r="AC41" s="76">
        <f t="shared" si="85"/>
        <v>0</v>
      </c>
      <c r="AD41" s="76">
        <f t="shared" si="86"/>
        <v>0</v>
      </c>
      <c r="AE41" s="76">
        <f t="shared" si="87"/>
        <v>0</v>
      </c>
      <c r="AF41" s="76">
        <f t="shared" si="88"/>
        <v>0</v>
      </c>
      <c r="AG41" s="76"/>
      <c r="AH41" s="76">
        <f t="shared" si="89"/>
        <v>0</v>
      </c>
      <c r="AI41" s="76">
        <f t="shared" si="90"/>
        <v>0</v>
      </c>
      <c r="AJ41" s="82"/>
      <c r="AK41" s="82"/>
      <c r="AL41" s="82"/>
      <c r="AM41" s="99"/>
      <c r="AN41" s="78">
        <f t="shared" si="91"/>
        <v>0</v>
      </c>
      <c r="AO41" s="99"/>
      <c r="AP41" s="78">
        <f t="shared" si="92"/>
        <v>0</v>
      </c>
      <c r="AQ41" s="78">
        <f t="shared" si="93"/>
        <v>0</v>
      </c>
      <c r="AR41" s="78">
        <f t="shared" si="93"/>
        <v>0</v>
      </c>
      <c r="AS41" s="99"/>
      <c r="AT41" s="78">
        <f t="shared" si="94"/>
        <v>0</v>
      </c>
      <c r="AU41" s="99"/>
      <c r="AV41" s="78">
        <f t="shared" si="95"/>
        <v>0</v>
      </c>
      <c r="AW41" s="77">
        <f t="shared" si="96"/>
        <v>0</v>
      </c>
      <c r="AX41" s="78">
        <f t="shared" si="96"/>
        <v>0</v>
      </c>
      <c r="AY41" s="77">
        <f t="shared" si="97"/>
        <v>0</v>
      </c>
      <c r="AZ41" s="78">
        <f t="shared" si="97"/>
        <v>0</v>
      </c>
      <c r="BA41" s="100"/>
      <c r="BB41" s="177"/>
      <c r="BC41" s="177"/>
      <c r="BD41" s="177"/>
      <c r="BE41" s="78">
        <f t="shared" si="98"/>
        <v>0</v>
      </c>
      <c r="BF41" s="43"/>
      <c r="BG41" s="43"/>
      <c r="BH41" s="101">
        <f>SUM(N41*BF41*20%)+(N41*BG41)*30%</f>
        <v>0</v>
      </c>
      <c r="BI41" s="76">
        <f t="shared" si="99"/>
        <v>0</v>
      </c>
      <c r="BJ41" s="76">
        <f t="shared" si="100"/>
        <v>0</v>
      </c>
      <c r="BK41" s="76">
        <f t="shared" si="101"/>
        <v>0</v>
      </c>
      <c r="BL41" s="249"/>
      <c r="BM41" s="101">
        <f t="shared" si="102"/>
        <v>0</v>
      </c>
      <c r="BN41" s="76"/>
      <c r="BO41" s="76"/>
      <c r="BP41" s="249">
        <v>1</v>
      </c>
      <c r="BQ41" s="101">
        <f t="shared" si="103"/>
        <v>393.27777777777777</v>
      </c>
      <c r="BR41" s="76">
        <f t="shared" si="104"/>
        <v>393.27777777777777</v>
      </c>
      <c r="BS41" s="76">
        <f t="shared" si="105"/>
        <v>393.27777777777777</v>
      </c>
      <c r="BT41" s="76">
        <f t="shared" si="106"/>
        <v>0</v>
      </c>
      <c r="BU41" s="76">
        <f t="shared" si="107"/>
        <v>0</v>
      </c>
      <c r="BV41" s="76">
        <f t="shared" si="108"/>
        <v>393.27777777777777</v>
      </c>
      <c r="BW41" s="173">
        <f t="shared" si="109"/>
        <v>4719.333333333333</v>
      </c>
      <c r="BX41" s="1"/>
    </row>
    <row r="42" spans="1:76" s="303" customFormat="1" ht="14.25" customHeight="1" x14ac:dyDescent="0.3">
      <c r="A42" s="242">
        <v>7</v>
      </c>
      <c r="B42" s="75" t="s">
        <v>487</v>
      </c>
      <c r="C42" s="325" t="s">
        <v>512</v>
      </c>
      <c r="D42" s="70" t="s">
        <v>61</v>
      </c>
      <c r="E42" s="71" t="s">
        <v>291</v>
      </c>
      <c r="F42" s="97">
        <v>107</v>
      </c>
      <c r="G42" s="98">
        <v>44071</v>
      </c>
      <c r="H42" s="98">
        <v>45897</v>
      </c>
      <c r="I42" s="86" t="s">
        <v>338</v>
      </c>
      <c r="J42" s="70">
        <v>2</v>
      </c>
      <c r="K42" s="70" t="s">
        <v>68</v>
      </c>
      <c r="L42" s="74">
        <v>8</v>
      </c>
      <c r="M42" s="70">
        <v>4.74</v>
      </c>
      <c r="N42" s="75">
        <v>17697</v>
      </c>
      <c r="O42" s="76">
        <f t="shared" si="79"/>
        <v>83883.78</v>
      </c>
      <c r="P42" s="70"/>
      <c r="Q42" s="70"/>
      <c r="R42" s="70"/>
      <c r="S42" s="70"/>
      <c r="T42" s="70"/>
      <c r="U42" s="70"/>
      <c r="V42" s="70">
        <f t="shared" si="80"/>
        <v>0</v>
      </c>
      <c r="W42" s="70">
        <f t="shared" si="80"/>
        <v>0</v>
      </c>
      <c r="X42" s="70">
        <f t="shared" si="80"/>
        <v>0</v>
      </c>
      <c r="Y42" s="76">
        <f t="shared" si="81"/>
        <v>0</v>
      </c>
      <c r="Z42" s="76">
        <f t="shared" si="82"/>
        <v>0</v>
      </c>
      <c r="AA42" s="76">
        <f t="shared" si="83"/>
        <v>0</v>
      </c>
      <c r="AB42" s="76">
        <f t="shared" si="84"/>
        <v>0</v>
      </c>
      <c r="AC42" s="76">
        <f t="shared" si="85"/>
        <v>0</v>
      </c>
      <c r="AD42" s="76">
        <f t="shared" si="86"/>
        <v>0</v>
      </c>
      <c r="AE42" s="76">
        <f t="shared" si="87"/>
        <v>0</v>
      </c>
      <c r="AF42" s="76">
        <f t="shared" si="88"/>
        <v>0</v>
      </c>
      <c r="AG42" s="76">
        <f>(AE42+AF42)*10%</f>
        <v>0</v>
      </c>
      <c r="AH42" s="76">
        <f t="shared" si="89"/>
        <v>0</v>
      </c>
      <c r="AI42" s="76">
        <f t="shared" si="90"/>
        <v>0</v>
      </c>
      <c r="AJ42" s="82"/>
      <c r="AK42" s="82"/>
      <c r="AL42" s="82"/>
      <c r="AM42" s="83"/>
      <c r="AN42" s="78">
        <f t="shared" si="91"/>
        <v>0</v>
      </c>
      <c r="AO42" s="83"/>
      <c r="AP42" s="78">
        <f t="shared" si="92"/>
        <v>0</v>
      </c>
      <c r="AQ42" s="78"/>
      <c r="AR42" s="78">
        <f>AN42+AP42</f>
        <v>0</v>
      </c>
      <c r="AS42" s="83"/>
      <c r="AT42" s="78">
        <f t="shared" si="94"/>
        <v>0</v>
      </c>
      <c r="AU42" s="78"/>
      <c r="AV42" s="78">
        <f t="shared" si="95"/>
        <v>0</v>
      </c>
      <c r="AW42" s="77">
        <f t="shared" si="96"/>
        <v>0</v>
      </c>
      <c r="AX42" s="78">
        <f t="shared" si="96"/>
        <v>0</v>
      </c>
      <c r="AY42" s="77">
        <f t="shared" si="97"/>
        <v>0</v>
      </c>
      <c r="AZ42" s="78">
        <f t="shared" si="97"/>
        <v>0</v>
      </c>
      <c r="BA42" s="84"/>
      <c r="BB42" s="85"/>
      <c r="BC42" s="85"/>
      <c r="BD42" s="85"/>
      <c r="BE42" s="78">
        <f t="shared" si="98"/>
        <v>0</v>
      </c>
      <c r="BF42" s="70"/>
      <c r="BG42" s="70"/>
      <c r="BH42" s="70"/>
      <c r="BI42" s="76">
        <f t="shared" si="99"/>
        <v>0</v>
      </c>
      <c r="BJ42" s="76">
        <f t="shared" si="100"/>
        <v>0</v>
      </c>
      <c r="BK42" s="76">
        <f t="shared" si="101"/>
        <v>0</v>
      </c>
      <c r="BL42" s="76"/>
      <c r="BM42" s="76"/>
      <c r="BN42" s="76">
        <f>V42+W42+X42</f>
        <v>0</v>
      </c>
      <c r="BO42" s="76">
        <f>(AE42+AF42)*30%</f>
        <v>0</v>
      </c>
      <c r="BP42" s="76">
        <v>3</v>
      </c>
      <c r="BQ42" s="101">
        <f t="shared" si="103"/>
        <v>1179.8333333333333</v>
      </c>
      <c r="BR42" s="76">
        <f t="shared" si="104"/>
        <v>1179.8333333333333</v>
      </c>
      <c r="BS42" s="76">
        <f t="shared" si="105"/>
        <v>1179.8333333333333</v>
      </c>
      <c r="BT42" s="76">
        <f t="shared" si="106"/>
        <v>0</v>
      </c>
      <c r="BU42" s="76">
        <f t="shared" si="107"/>
        <v>0</v>
      </c>
      <c r="BV42" s="76">
        <f t="shared" si="108"/>
        <v>1179.8333333333333</v>
      </c>
      <c r="BW42" s="173">
        <f t="shared" si="109"/>
        <v>14158</v>
      </c>
      <c r="BX42" s="7" t="s">
        <v>271</v>
      </c>
    </row>
    <row r="43" spans="1:76" s="136" customFormat="1" ht="14.25" customHeight="1" x14ac:dyDescent="0.3">
      <c r="A43" s="242">
        <v>8</v>
      </c>
      <c r="B43" s="48" t="s">
        <v>107</v>
      </c>
      <c r="C43" s="324" t="s">
        <v>511</v>
      </c>
      <c r="D43" s="43" t="s">
        <v>108</v>
      </c>
      <c r="E43" s="93" t="s">
        <v>109</v>
      </c>
      <c r="F43" s="86">
        <v>74</v>
      </c>
      <c r="G43" s="87">
        <v>43207</v>
      </c>
      <c r="H43" s="104" t="s">
        <v>272</v>
      </c>
      <c r="I43" s="86" t="s">
        <v>190</v>
      </c>
      <c r="J43" s="43" t="s">
        <v>58</v>
      </c>
      <c r="K43" s="43" t="s">
        <v>116</v>
      </c>
      <c r="L43" s="89">
        <v>37</v>
      </c>
      <c r="M43" s="43">
        <v>4.5199999999999996</v>
      </c>
      <c r="N43" s="75">
        <v>17697</v>
      </c>
      <c r="O43" s="76">
        <f t="shared" si="79"/>
        <v>79990.439999999988</v>
      </c>
      <c r="P43" s="43"/>
      <c r="Q43" s="43"/>
      <c r="R43" s="43"/>
      <c r="S43" s="43"/>
      <c r="T43" s="43"/>
      <c r="U43" s="43"/>
      <c r="V43" s="70">
        <f t="shared" si="80"/>
        <v>0</v>
      </c>
      <c r="W43" s="70">
        <f t="shared" si="80"/>
        <v>0</v>
      </c>
      <c r="X43" s="70">
        <f t="shared" si="80"/>
        <v>0</v>
      </c>
      <c r="Y43" s="76">
        <f t="shared" si="81"/>
        <v>0</v>
      </c>
      <c r="Z43" s="76">
        <f t="shared" si="82"/>
        <v>0</v>
      </c>
      <c r="AA43" s="76">
        <f t="shared" si="83"/>
        <v>0</v>
      </c>
      <c r="AB43" s="76">
        <f t="shared" si="84"/>
        <v>0</v>
      </c>
      <c r="AC43" s="76">
        <f t="shared" si="85"/>
        <v>0</v>
      </c>
      <c r="AD43" s="76">
        <f t="shared" si="86"/>
        <v>0</v>
      </c>
      <c r="AE43" s="76">
        <f t="shared" si="87"/>
        <v>0</v>
      </c>
      <c r="AF43" s="76">
        <f t="shared" si="88"/>
        <v>0</v>
      </c>
      <c r="AG43" s="76">
        <f>(AE43+AF43)*10%</f>
        <v>0</v>
      </c>
      <c r="AH43" s="76">
        <f t="shared" si="89"/>
        <v>0</v>
      </c>
      <c r="AI43" s="76">
        <f t="shared" si="90"/>
        <v>0</v>
      </c>
      <c r="AJ43" s="82"/>
      <c r="AK43" s="82"/>
      <c r="AL43" s="82"/>
      <c r="AM43" s="99"/>
      <c r="AN43" s="78">
        <f t="shared" si="91"/>
        <v>0</v>
      </c>
      <c r="AO43" s="99"/>
      <c r="AP43" s="78">
        <f t="shared" si="92"/>
        <v>0</v>
      </c>
      <c r="AQ43" s="78">
        <f>AM43+AO43</f>
        <v>0</v>
      </c>
      <c r="AR43" s="78">
        <f>AN43+AP43</f>
        <v>0</v>
      </c>
      <c r="AS43" s="99"/>
      <c r="AT43" s="78">
        <f t="shared" si="94"/>
        <v>0</v>
      </c>
      <c r="AU43" s="99"/>
      <c r="AV43" s="78">
        <f t="shared" si="95"/>
        <v>0</v>
      </c>
      <c r="AW43" s="77">
        <f t="shared" si="96"/>
        <v>0</v>
      </c>
      <c r="AX43" s="78">
        <f t="shared" si="96"/>
        <v>0</v>
      </c>
      <c r="AY43" s="77">
        <f t="shared" si="97"/>
        <v>0</v>
      </c>
      <c r="AZ43" s="78">
        <f t="shared" si="97"/>
        <v>0</v>
      </c>
      <c r="BA43" s="100"/>
      <c r="BB43" s="177"/>
      <c r="BC43" s="177"/>
      <c r="BD43" s="177"/>
      <c r="BE43" s="78">
        <f t="shared" si="98"/>
        <v>0</v>
      </c>
      <c r="BF43" s="43"/>
      <c r="BG43" s="43"/>
      <c r="BH43" s="43"/>
      <c r="BI43" s="76">
        <f t="shared" si="99"/>
        <v>0</v>
      </c>
      <c r="BJ43" s="76">
        <f t="shared" si="100"/>
        <v>0</v>
      </c>
      <c r="BK43" s="76">
        <f t="shared" si="101"/>
        <v>0</v>
      </c>
      <c r="BL43" s="101"/>
      <c r="BM43" s="101">
        <f>(O43/18*BL43)*30%</f>
        <v>0</v>
      </c>
      <c r="BN43" s="76">
        <f>V43+W43+X43</f>
        <v>0</v>
      </c>
      <c r="BO43" s="76">
        <f>(AE43+AF43)*40%</f>
        <v>0</v>
      </c>
      <c r="BP43" s="76">
        <v>9</v>
      </c>
      <c r="BQ43" s="101">
        <f t="shared" si="103"/>
        <v>3539.5</v>
      </c>
      <c r="BR43" s="76">
        <f t="shared" si="104"/>
        <v>3539.5</v>
      </c>
      <c r="BS43" s="76">
        <f t="shared" si="105"/>
        <v>3539.5</v>
      </c>
      <c r="BT43" s="76">
        <f t="shared" si="106"/>
        <v>0</v>
      </c>
      <c r="BU43" s="76">
        <f t="shared" si="107"/>
        <v>0</v>
      </c>
      <c r="BV43" s="76">
        <f t="shared" si="108"/>
        <v>3539.5</v>
      </c>
      <c r="BW43" s="173">
        <f t="shared" si="109"/>
        <v>42474</v>
      </c>
      <c r="BX43" s="1" t="s">
        <v>266</v>
      </c>
    </row>
    <row r="44" spans="1:76" s="1" customFormat="1" ht="13.5" customHeight="1" x14ac:dyDescent="0.3">
      <c r="A44" s="13"/>
      <c r="B44" s="13"/>
      <c r="C44" s="13"/>
      <c r="D44" s="13"/>
      <c r="E44" s="138"/>
      <c r="F44" s="126"/>
      <c r="G44" s="126"/>
      <c r="H44" s="126"/>
      <c r="I44" s="126"/>
      <c r="J44" s="13"/>
      <c r="K44" s="13"/>
      <c r="L44" s="13"/>
      <c r="M44" s="13"/>
      <c r="N44" s="13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</row>
    <row r="45" spans="1:76" s="1" customFormat="1" ht="13.5" customHeight="1" x14ac:dyDescent="0.3">
      <c r="A45" s="13"/>
      <c r="B45" s="13"/>
      <c r="C45" s="13"/>
      <c r="D45" s="13"/>
      <c r="E45" s="138"/>
      <c r="F45" s="126"/>
      <c r="G45" s="126"/>
      <c r="H45" s="126"/>
      <c r="I45" s="126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 t="s">
        <v>367</v>
      </c>
      <c r="AD45" s="13"/>
      <c r="AE45" s="13"/>
      <c r="AF45" s="13"/>
      <c r="AG45" s="13"/>
      <c r="AH45" s="13"/>
      <c r="AI45" s="13" t="s">
        <v>368</v>
      </c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6" s="1" customFormat="1" ht="13.5" customHeight="1" x14ac:dyDescent="0.3">
      <c r="A46" s="13"/>
      <c r="B46" s="13"/>
      <c r="C46" s="13"/>
      <c r="D46" s="13"/>
      <c r="E46" s="138"/>
      <c r="F46" s="126"/>
      <c r="G46" s="126"/>
      <c r="H46" s="126"/>
      <c r="I46" s="126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6" s="1" customFormat="1" ht="13.5" customHeight="1" x14ac:dyDescent="0.3">
      <c r="A47" s="13"/>
      <c r="B47" s="13" t="s">
        <v>240</v>
      </c>
      <c r="C47" s="13" t="s">
        <v>212</v>
      </c>
      <c r="D47" s="13"/>
      <c r="E47" s="138"/>
      <c r="F47" s="126"/>
      <c r="G47" s="126"/>
      <c r="H47" s="126"/>
      <c r="I47" s="126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 t="s">
        <v>242</v>
      </c>
      <c r="AD47" s="13"/>
      <c r="AE47" s="13"/>
      <c r="AF47" s="13"/>
      <c r="AG47" s="13"/>
      <c r="AH47" s="13"/>
      <c r="AI47" s="13"/>
      <c r="AJ47" s="13" t="s">
        <v>241</v>
      </c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6" s="1" customFormat="1" ht="12.75" customHeight="1" x14ac:dyDescent="0.25">
      <c r="A48" s="5"/>
      <c r="B48" s="5"/>
      <c r="C48" s="5"/>
      <c r="D48" s="5"/>
      <c r="E48" s="5"/>
      <c r="F48" s="9"/>
      <c r="G48" s="9"/>
      <c r="H48" s="9"/>
      <c r="I48" s="9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</row>
  </sheetData>
  <mergeCells count="64">
    <mergeCell ref="AS21:AT21"/>
    <mergeCell ref="BS18:BS22"/>
    <mergeCell ref="BU18:BU22"/>
    <mergeCell ref="BV18:BV22"/>
    <mergeCell ref="BW18:BW22"/>
    <mergeCell ref="BO18:BO22"/>
    <mergeCell ref="BP18:BP22"/>
    <mergeCell ref="BQ18:BQ22"/>
    <mergeCell ref="BR18:BR22"/>
    <mergeCell ref="BF18:BI21"/>
    <mergeCell ref="BJ18:BJ22"/>
    <mergeCell ref="BA21:BA22"/>
    <mergeCell ref="BB21:BD21"/>
    <mergeCell ref="BE21:BE22"/>
    <mergeCell ref="AM19:AR19"/>
    <mergeCell ref="AS19:AX19"/>
    <mergeCell ref="BN19:BN21"/>
    <mergeCell ref="AM20:AN20"/>
    <mergeCell ref="AO20:AP20"/>
    <mergeCell ref="AQ20:AR21"/>
    <mergeCell ref="BL18:BL22"/>
    <mergeCell ref="BM18:BM22"/>
    <mergeCell ref="BK18:BK22"/>
    <mergeCell ref="AS20:AT20"/>
    <mergeCell ref="AU20:AV20"/>
    <mergeCell ref="AW20:AX21"/>
    <mergeCell ref="AU21:AV21"/>
    <mergeCell ref="AM18:AX18"/>
    <mergeCell ref="AY18:AZ21"/>
    <mergeCell ref="BA18:BE20"/>
    <mergeCell ref="AM21:AM22"/>
    <mergeCell ref="AN21:AN22"/>
    <mergeCell ref="AO21:AP21"/>
    <mergeCell ref="M18:M22"/>
    <mergeCell ref="N18:N22"/>
    <mergeCell ref="O18:O22"/>
    <mergeCell ref="AJ18:AL19"/>
    <mergeCell ref="Y20:AA21"/>
    <mergeCell ref="AB20:AD21"/>
    <mergeCell ref="AE20:AE22"/>
    <mergeCell ref="AJ21:AJ22"/>
    <mergeCell ref="Y18:AE19"/>
    <mergeCell ref="AF18:AF22"/>
    <mergeCell ref="AG18:AG22"/>
    <mergeCell ref="AH18:AH22"/>
    <mergeCell ref="AI18:AI22"/>
    <mergeCell ref="AK21:AK22"/>
    <mergeCell ref="AL21:AL22"/>
    <mergeCell ref="P18:X20"/>
    <mergeCell ref="P21:R21"/>
    <mergeCell ref="S21:U21"/>
    <mergeCell ref="V21:X21"/>
    <mergeCell ref="A18:A22"/>
    <mergeCell ref="B18:B22"/>
    <mergeCell ref="C18:C22"/>
    <mergeCell ref="D18:D22"/>
    <mergeCell ref="E18:E22"/>
    <mergeCell ref="K18:K22"/>
    <mergeCell ref="L18:L22"/>
    <mergeCell ref="F18:J19"/>
    <mergeCell ref="F20:F22"/>
    <mergeCell ref="G20:H21"/>
    <mergeCell ref="I20:I22"/>
    <mergeCell ref="J20:J22"/>
  </mergeCells>
  <pageMargins left="0" right="0" top="0" bottom="0" header="0" footer="0"/>
  <pageSetup paperSize="9" scale="52" fitToWidth="4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Z33"/>
  <sheetViews>
    <sheetView view="pageBreakPreview" zoomScaleSheetLayoutView="100" workbookViewId="0">
      <pane xSplit="6" ySplit="21" topLeftCell="G23" activePane="bottomRight" state="frozen"/>
      <selection pane="topRight" activeCell="G1" sqref="G1"/>
      <selection pane="bottomLeft" activeCell="A19" sqref="A19"/>
      <selection pane="bottomRight" activeCell="A25" sqref="A25:XFD32"/>
    </sheetView>
  </sheetViews>
  <sheetFormatPr defaultRowHeight="12.75" customHeight="1" x14ac:dyDescent="0.25"/>
  <cols>
    <col min="1" max="1" width="4.140625" style="5" customWidth="1"/>
    <col min="2" max="2" width="44.85546875" style="5" customWidth="1"/>
    <col min="3" max="3" width="19" style="5" customWidth="1"/>
    <col min="4" max="4" width="8.42578125" style="5" customWidth="1"/>
    <col min="5" max="5" width="24.28515625" style="5" customWidth="1"/>
    <col min="6" max="6" width="6.5703125" style="9" customWidth="1"/>
    <col min="7" max="7" width="14.85546875" style="9" customWidth="1"/>
    <col min="8" max="8" width="13.85546875" style="9" customWidth="1"/>
    <col min="9" max="9" width="15.42578125" style="9" customWidth="1"/>
    <col min="10" max="10" width="5.42578125" style="5" customWidth="1"/>
    <col min="11" max="11" width="8" style="5" customWidth="1"/>
    <col min="12" max="12" width="8.42578125" style="5" customWidth="1"/>
    <col min="13" max="13" width="6.85546875" style="5" customWidth="1"/>
    <col min="14" max="14" width="8.42578125" style="5" customWidth="1"/>
    <col min="15" max="15" width="15.85546875" style="5" customWidth="1"/>
    <col min="16" max="16" width="10.140625" style="5" customWidth="1"/>
    <col min="17" max="17" width="8.42578125" style="5" customWidth="1"/>
    <col min="18" max="18" width="7.5703125" style="5" customWidth="1"/>
    <col min="19" max="19" width="6.85546875" style="5" customWidth="1"/>
    <col min="20" max="20" width="5.85546875" style="5" customWidth="1"/>
    <col min="21" max="21" width="6.42578125" style="5" customWidth="1"/>
    <col min="22" max="22" width="7.140625" style="5" customWidth="1"/>
    <col min="23" max="23" width="7.5703125" style="5" customWidth="1"/>
    <col min="24" max="24" width="9.42578125" style="5" customWidth="1"/>
    <col min="25" max="25" width="14.85546875" style="5" customWidth="1"/>
    <col min="26" max="26" width="14.5703125" style="5" customWidth="1"/>
    <col min="27" max="27" width="14" style="5" customWidth="1"/>
    <col min="28" max="28" width="13.140625" style="5" customWidth="1"/>
    <col min="29" max="29" width="15.140625" style="5" customWidth="1"/>
    <col min="30" max="30" width="8.5703125" style="5" customWidth="1"/>
    <col min="31" max="31" width="16.28515625" style="5" customWidth="1"/>
    <col min="32" max="32" width="12.42578125" style="5" customWidth="1"/>
    <col min="33" max="33" width="10.7109375" style="5" customWidth="1"/>
    <col min="34" max="34" width="10.140625" style="5" customWidth="1"/>
    <col min="35" max="35" width="14.28515625" style="5" customWidth="1"/>
    <col min="36" max="36" width="9.5703125" style="5" customWidth="1"/>
    <col min="37" max="37" width="9.42578125" style="5" customWidth="1"/>
    <col min="38" max="38" width="9" style="5" customWidth="1"/>
    <col min="39" max="39" width="6.85546875" style="5" customWidth="1"/>
    <col min="40" max="40" width="9.28515625" style="5" customWidth="1"/>
    <col min="41" max="41" width="5.28515625" style="5" customWidth="1"/>
    <col min="42" max="42" width="8.85546875" style="5" customWidth="1"/>
    <col min="43" max="43" width="6.42578125" style="5" customWidth="1"/>
    <col min="44" max="44" width="9" style="5" customWidth="1"/>
    <col min="45" max="45" width="7" style="5" customWidth="1"/>
    <col min="46" max="46" width="8.85546875" style="5" customWidth="1"/>
    <col min="47" max="47" width="6" style="5" customWidth="1"/>
    <col min="48" max="48" width="9" style="5" customWidth="1"/>
    <col min="49" max="49" width="6" style="5" customWidth="1"/>
    <col min="50" max="50" width="11.7109375" style="5" customWidth="1"/>
    <col min="51" max="51" width="6" style="5" customWidth="1"/>
    <col min="52" max="52" width="9.5703125" style="5" customWidth="1"/>
    <col min="53" max="53" width="6.42578125" style="5" customWidth="1"/>
    <col min="54" max="54" width="6.28515625" style="5" customWidth="1"/>
    <col min="55" max="55" width="8" style="5" customWidth="1"/>
    <col min="56" max="56" width="11" style="5" customWidth="1"/>
    <col min="57" max="57" width="11.140625" style="5" customWidth="1"/>
    <col min="58" max="60" width="3" style="5" customWidth="1"/>
    <col min="61" max="61" width="9.7109375" style="5" customWidth="1"/>
    <col min="62" max="62" width="7.5703125" style="5" customWidth="1"/>
    <col min="63" max="63" width="16.140625" style="5" customWidth="1"/>
    <col min="64" max="64" width="5.140625" style="5" customWidth="1"/>
    <col min="65" max="65" width="11" style="5" customWidth="1"/>
    <col min="66" max="66" width="6.85546875" style="5" customWidth="1"/>
    <col min="67" max="67" width="19.140625" style="5" customWidth="1"/>
    <col min="68" max="68" width="11.42578125" style="5" customWidth="1"/>
    <col min="69" max="69" width="17.42578125" style="5" customWidth="1"/>
    <col min="70" max="70" width="16.7109375" style="5" customWidth="1"/>
    <col min="71" max="72" width="17.7109375" style="5" customWidth="1"/>
    <col min="73" max="73" width="14.42578125" style="5" customWidth="1"/>
    <col min="74" max="74" width="15.5703125" style="5" customWidth="1"/>
    <col min="75" max="75" width="16.28515625" style="5" customWidth="1"/>
    <col min="76" max="76" width="9.140625" style="1"/>
  </cols>
  <sheetData>
    <row r="1" spans="1:75" ht="12.75" customHeight="1" x14ac:dyDescent="0.3">
      <c r="A1" s="14"/>
      <c r="B1" s="15" t="s">
        <v>0</v>
      </c>
      <c r="C1" s="14"/>
      <c r="D1" s="16"/>
      <c r="E1" s="17"/>
      <c r="F1" s="18"/>
      <c r="G1" s="18"/>
      <c r="H1" s="18"/>
      <c r="I1" s="18"/>
      <c r="J1" s="19"/>
      <c r="K1" s="16"/>
      <c r="L1" s="16"/>
      <c r="M1" s="20"/>
      <c r="N1" s="14"/>
      <c r="O1" s="14"/>
      <c r="P1" s="14"/>
      <c r="Q1" s="14"/>
      <c r="R1" s="19"/>
      <c r="S1" s="21"/>
      <c r="T1" s="19"/>
      <c r="U1" s="19"/>
      <c r="V1" s="19"/>
      <c r="W1" s="336"/>
      <c r="X1" s="19"/>
      <c r="Y1" s="19"/>
      <c r="Z1" s="19"/>
      <c r="AA1" s="19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25"/>
      <c r="BS1" s="19"/>
      <c r="BT1" s="19"/>
      <c r="BU1" s="19"/>
      <c r="BV1" s="19"/>
      <c r="BW1" s="19"/>
    </row>
    <row r="2" spans="1:75" ht="12.75" customHeight="1" x14ac:dyDescent="0.3">
      <c r="A2" s="14" t="s">
        <v>214</v>
      </c>
      <c r="B2" s="18"/>
      <c r="C2" s="18"/>
      <c r="D2" s="16"/>
      <c r="E2" s="17"/>
      <c r="F2" s="18"/>
      <c r="G2" s="18"/>
      <c r="H2" s="18"/>
      <c r="I2" s="18"/>
      <c r="J2" s="19"/>
      <c r="K2" s="16"/>
      <c r="L2" s="16"/>
      <c r="M2" s="26"/>
      <c r="N2" s="14"/>
      <c r="O2" s="260"/>
      <c r="P2" s="260"/>
      <c r="Q2" s="260"/>
      <c r="R2" s="260"/>
      <c r="S2" s="260"/>
      <c r="T2" s="18"/>
      <c r="U2" s="17"/>
      <c r="V2" s="17"/>
      <c r="W2" s="17"/>
      <c r="X2" s="17"/>
      <c r="Y2" s="17"/>
      <c r="Z2" s="17"/>
      <c r="AA2" s="17"/>
      <c r="AB2" s="260"/>
      <c r="AC2" s="26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9"/>
      <c r="BS2" s="19"/>
      <c r="BT2" s="19"/>
      <c r="BU2" s="19"/>
      <c r="BV2" s="19"/>
      <c r="BW2" s="19"/>
    </row>
    <row r="3" spans="1:75" ht="14.25" customHeight="1" x14ac:dyDescent="0.3">
      <c r="A3" s="14"/>
      <c r="B3" s="14"/>
      <c r="C3" s="14"/>
      <c r="D3" s="16"/>
      <c r="E3" s="17"/>
      <c r="F3" s="18"/>
      <c r="G3" s="18"/>
      <c r="H3" s="18"/>
      <c r="I3" s="18"/>
      <c r="J3" s="19"/>
      <c r="K3" s="16"/>
      <c r="L3" s="31" t="s">
        <v>6</v>
      </c>
      <c r="M3" s="16"/>
      <c r="N3" s="14"/>
      <c r="O3" s="260"/>
      <c r="P3" s="260"/>
      <c r="Q3" s="260"/>
      <c r="R3" s="260"/>
      <c r="S3" s="260"/>
      <c r="T3" s="18"/>
      <c r="U3" s="17"/>
      <c r="V3" s="17"/>
      <c r="W3" s="17"/>
      <c r="X3" s="17"/>
      <c r="Y3" s="17"/>
      <c r="Z3" s="17"/>
      <c r="AA3" s="17"/>
      <c r="AB3" s="260"/>
      <c r="AC3" s="260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19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9"/>
      <c r="BS3" s="19"/>
      <c r="BT3" s="19"/>
      <c r="BU3" s="19"/>
      <c r="BV3" s="19"/>
      <c r="BW3" s="19"/>
    </row>
    <row r="4" spans="1:75" ht="21.75" customHeight="1" x14ac:dyDescent="0.3">
      <c r="A4" s="15"/>
      <c r="B4" s="13"/>
      <c r="C4" s="14"/>
      <c r="D4" s="34" t="s">
        <v>9</v>
      </c>
      <c r="E4" s="17"/>
      <c r="F4" s="18"/>
      <c r="G4" s="18"/>
      <c r="H4" s="18"/>
      <c r="I4" s="18"/>
      <c r="J4" s="19"/>
      <c r="K4" s="16"/>
      <c r="L4" s="35">
        <v>17697</v>
      </c>
      <c r="M4" s="16"/>
      <c r="N4" s="14"/>
      <c r="O4" s="260"/>
      <c r="P4" s="260"/>
      <c r="Q4" s="260"/>
      <c r="R4" s="260"/>
      <c r="S4" s="260"/>
      <c r="T4" s="18"/>
      <c r="U4" s="17"/>
      <c r="V4" s="17"/>
      <c r="W4" s="17"/>
      <c r="X4" s="17"/>
      <c r="Y4" s="17"/>
      <c r="Z4" s="17"/>
      <c r="AA4" s="17"/>
      <c r="AB4" s="260"/>
      <c r="AC4" s="260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19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9"/>
      <c r="BS4" s="19"/>
      <c r="BT4" s="19"/>
      <c r="BU4" s="19"/>
      <c r="BV4" s="19"/>
      <c r="BW4" s="19"/>
    </row>
    <row r="5" spans="1:75" ht="21.75" customHeight="1" x14ac:dyDescent="0.3">
      <c r="A5" s="15"/>
      <c r="B5" s="13"/>
      <c r="C5" s="38"/>
      <c r="D5" s="39" t="s">
        <v>12</v>
      </c>
      <c r="E5" s="17"/>
      <c r="F5" s="18"/>
      <c r="G5" s="18"/>
      <c r="H5" s="18"/>
      <c r="I5" s="18"/>
      <c r="J5" s="19"/>
      <c r="K5" s="16"/>
      <c r="L5" s="26"/>
      <c r="M5" s="18"/>
      <c r="N5" s="19"/>
      <c r="O5" s="260"/>
      <c r="P5" s="260"/>
      <c r="Q5" s="260"/>
      <c r="R5" s="260"/>
      <c r="S5" s="260"/>
      <c r="T5" s="18"/>
      <c r="U5" s="17"/>
      <c r="V5" s="17"/>
      <c r="W5" s="17"/>
      <c r="X5" s="337"/>
      <c r="Y5" s="337"/>
      <c r="Z5" s="337"/>
      <c r="AA5" s="17"/>
      <c r="AB5" s="260"/>
      <c r="AC5" s="260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19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9"/>
      <c r="BS5" s="19"/>
      <c r="BT5" s="19"/>
      <c r="BU5" s="19"/>
      <c r="BV5" s="19"/>
      <c r="BW5" s="19"/>
    </row>
    <row r="6" spans="1:75" ht="21.75" customHeight="1" x14ac:dyDescent="0.3">
      <c r="A6" s="39"/>
      <c r="B6" s="13"/>
      <c r="C6" s="19"/>
      <c r="D6" s="39" t="s">
        <v>15</v>
      </c>
      <c r="E6" s="17"/>
      <c r="F6" s="18"/>
      <c r="G6" s="18"/>
      <c r="H6" s="18"/>
      <c r="I6" s="18"/>
      <c r="J6" s="19"/>
      <c r="K6" s="16"/>
      <c r="L6" s="26"/>
      <c r="M6" s="26"/>
      <c r="N6" s="19"/>
      <c r="O6" s="335"/>
      <c r="P6" s="335"/>
      <c r="Q6" s="335"/>
      <c r="R6" s="335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9"/>
      <c r="AE6" s="45"/>
      <c r="AF6" s="45"/>
      <c r="AG6" s="19"/>
      <c r="AH6" s="45"/>
      <c r="AI6" s="45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19"/>
      <c r="BG6" s="19"/>
      <c r="BH6" s="19"/>
      <c r="BI6" s="14"/>
      <c r="BJ6" s="14"/>
      <c r="BK6" s="14"/>
      <c r="BL6" s="14"/>
      <c r="BM6" s="14"/>
      <c r="BN6" s="14"/>
      <c r="BO6" s="14"/>
      <c r="BP6" s="14"/>
      <c r="BQ6" s="14"/>
      <c r="BR6" s="19"/>
      <c r="BS6" s="19"/>
      <c r="BT6" s="19"/>
      <c r="BU6" s="19"/>
      <c r="BV6" s="19"/>
      <c r="BW6" s="19"/>
    </row>
    <row r="7" spans="1:75" ht="21.75" customHeight="1" x14ac:dyDescent="0.3">
      <c r="A7" s="47"/>
      <c r="B7" s="13"/>
      <c r="C7" s="14"/>
      <c r="D7" s="47" t="s">
        <v>362</v>
      </c>
      <c r="E7" s="17"/>
      <c r="F7" s="18"/>
      <c r="G7" s="18"/>
      <c r="H7" s="18"/>
      <c r="I7" s="18"/>
      <c r="J7" s="19"/>
      <c r="K7" s="16"/>
      <c r="L7" s="26"/>
      <c r="M7" s="26"/>
      <c r="N7" s="19"/>
      <c r="O7" s="335"/>
      <c r="P7" s="335"/>
      <c r="Q7" s="335"/>
      <c r="R7" s="335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9"/>
      <c r="AE7" s="45"/>
      <c r="AF7" s="45"/>
      <c r="AG7" s="19"/>
      <c r="AH7" s="45"/>
      <c r="AI7" s="45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19"/>
      <c r="BG7" s="19"/>
      <c r="BH7" s="19"/>
      <c r="BI7" s="14"/>
      <c r="BJ7" s="14"/>
      <c r="BK7" s="14"/>
      <c r="BL7" s="14"/>
      <c r="BM7" s="14"/>
      <c r="BN7" s="14"/>
      <c r="BO7" s="14"/>
      <c r="BP7" s="14"/>
      <c r="BQ7" s="14"/>
      <c r="BR7" s="19"/>
      <c r="BS7" s="19"/>
      <c r="BT7" s="19"/>
      <c r="BU7" s="19"/>
      <c r="BV7" s="19"/>
      <c r="BW7" s="19"/>
    </row>
    <row r="8" spans="1:75" ht="15.75" customHeight="1" x14ac:dyDescent="0.3">
      <c r="A8" s="14"/>
      <c r="B8" s="14"/>
      <c r="C8" s="14"/>
      <c r="D8" s="16"/>
      <c r="E8" s="17"/>
      <c r="F8" s="18"/>
      <c r="G8" s="18"/>
      <c r="H8" s="18"/>
      <c r="I8" s="18"/>
      <c r="J8" s="19">
        <v>186</v>
      </c>
      <c r="K8" s="16"/>
      <c r="L8" s="26"/>
      <c r="M8" s="26"/>
      <c r="N8" s="19"/>
      <c r="O8" s="335"/>
      <c r="P8" s="335"/>
      <c r="Q8" s="335"/>
      <c r="R8" s="335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9"/>
      <c r="AE8" s="45"/>
      <c r="AF8" s="45"/>
      <c r="AG8" s="19"/>
      <c r="AH8" s="45"/>
      <c r="AI8" s="45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19"/>
      <c r="BG8" s="19"/>
      <c r="BH8" s="19"/>
      <c r="BI8" s="14"/>
      <c r="BJ8" s="14"/>
      <c r="BK8" s="14"/>
      <c r="BL8" s="14"/>
      <c r="BM8" s="14"/>
      <c r="BN8" s="14"/>
      <c r="BO8" s="14"/>
      <c r="BP8" s="14"/>
      <c r="BQ8" s="14"/>
      <c r="BR8" s="19"/>
      <c r="BS8" s="19"/>
      <c r="BT8" s="19"/>
      <c r="BU8" s="19"/>
      <c r="BV8" s="19"/>
      <c r="BW8" s="19"/>
    </row>
    <row r="9" spans="1:75" ht="18" customHeight="1" x14ac:dyDescent="0.3">
      <c r="A9" s="14"/>
      <c r="B9" s="14"/>
      <c r="C9" s="14"/>
      <c r="D9" s="16"/>
      <c r="E9" s="17"/>
      <c r="F9" s="18"/>
      <c r="G9" s="18"/>
      <c r="H9" s="18"/>
      <c r="I9" s="18"/>
      <c r="J9" s="19">
        <v>164</v>
      </c>
      <c r="K9" s="16"/>
      <c r="L9" s="26"/>
      <c r="M9" s="26"/>
      <c r="N9" s="19"/>
      <c r="O9" s="335"/>
      <c r="P9" s="335"/>
      <c r="Q9" s="335"/>
      <c r="R9" s="335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  <c r="AE9" s="45"/>
      <c r="AF9" s="45"/>
      <c r="AG9" s="19"/>
      <c r="AH9" s="45"/>
      <c r="AI9" s="45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</row>
    <row r="10" spans="1:75" ht="16.5" customHeight="1" x14ac:dyDescent="0.3">
      <c r="A10" s="14"/>
      <c r="B10" s="14"/>
      <c r="C10" s="38" t="s">
        <v>18</v>
      </c>
      <c r="D10" s="16"/>
      <c r="E10" s="17"/>
      <c r="F10" s="18"/>
      <c r="G10" s="18"/>
      <c r="H10" s="18"/>
      <c r="I10" s="18"/>
      <c r="J10" s="19"/>
      <c r="K10" s="26"/>
      <c r="L10" s="26"/>
      <c r="M10" s="18"/>
      <c r="N10" s="19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8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</row>
    <row r="11" spans="1:75" ht="16.5" customHeight="1" x14ac:dyDescent="0.3">
      <c r="A11" s="34" t="s">
        <v>514</v>
      </c>
      <c r="B11" s="13"/>
      <c r="C11" s="19"/>
      <c r="D11" s="26"/>
      <c r="E11" s="17"/>
      <c r="F11" s="18"/>
      <c r="G11" s="18"/>
      <c r="H11" s="18"/>
      <c r="I11" s="18"/>
      <c r="J11" s="19"/>
      <c r="K11" s="26"/>
      <c r="L11" s="26"/>
      <c r="M11" s="26"/>
      <c r="N11" s="19"/>
      <c r="O11" s="335"/>
      <c r="P11" s="335"/>
      <c r="Q11" s="335"/>
      <c r="R11" s="335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26"/>
      <c r="AD11" s="19"/>
      <c r="AE11" s="314"/>
      <c r="AF11" s="314"/>
      <c r="AG11" s="314"/>
      <c r="AH11" s="314"/>
      <c r="AI11" s="314"/>
      <c r="AJ11" s="19"/>
      <c r="AK11" s="19"/>
      <c r="AL11" s="19"/>
      <c r="AM11" s="19"/>
      <c r="AN11" s="19"/>
      <c r="AO11" s="19"/>
      <c r="AP11" s="19"/>
      <c r="AQ11" s="19"/>
      <c r="AR11" s="19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</row>
    <row r="12" spans="1:75" ht="18" customHeight="1" x14ac:dyDescent="0.3">
      <c r="A12" s="34"/>
      <c r="B12" s="13"/>
      <c r="C12" s="19"/>
      <c r="D12" s="26"/>
      <c r="E12" s="17"/>
      <c r="F12" s="18"/>
      <c r="G12" s="18"/>
      <c r="H12" s="18"/>
      <c r="I12" s="18"/>
      <c r="J12" s="19"/>
      <c r="K12" s="26"/>
      <c r="L12" s="26"/>
      <c r="M12" s="26"/>
      <c r="N12" s="19"/>
      <c r="O12" s="335"/>
      <c r="P12" s="335"/>
      <c r="Q12" s="335"/>
      <c r="R12" s="335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26"/>
      <c r="AD12" s="19"/>
      <c r="AE12" s="314"/>
      <c r="AF12" s="314"/>
      <c r="AG12" s="314"/>
      <c r="AH12" s="314"/>
      <c r="AI12" s="314"/>
      <c r="AJ12" s="19"/>
      <c r="AK12" s="19"/>
      <c r="AL12" s="19"/>
      <c r="AM12" s="19"/>
      <c r="AN12" s="19"/>
      <c r="AO12" s="19"/>
      <c r="AP12" s="19"/>
      <c r="AQ12" s="19"/>
      <c r="AR12" s="19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</row>
    <row r="13" spans="1:75" ht="16.5" customHeight="1" x14ac:dyDescent="0.3">
      <c r="A13" s="34"/>
      <c r="B13" s="13"/>
      <c r="C13" s="19"/>
      <c r="D13" s="26"/>
      <c r="E13" s="17"/>
      <c r="F13" s="18"/>
      <c r="G13" s="18"/>
      <c r="H13" s="18"/>
      <c r="I13" s="18"/>
      <c r="J13" s="19"/>
      <c r="K13" s="26"/>
      <c r="L13" s="26"/>
      <c r="M13" s="26"/>
      <c r="N13" s="19"/>
      <c r="O13" s="335"/>
      <c r="P13" s="335"/>
      <c r="Q13" s="335"/>
      <c r="R13" s="335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26"/>
      <c r="AD13" s="19"/>
      <c r="AE13" s="314"/>
      <c r="AF13" s="314"/>
      <c r="AG13" s="314"/>
      <c r="AH13" s="314"/>
      <c r="AI13" s="314"/>
      <c r="AJ13" s="19"/>
      <c r="AK13" s="19"/>
      <c r="AL13" s="19"/>
      <c r="AM13" s="19"/>
      <c r="AN13" s="19"/>
      <c r="AO13" s="19"/>
      <c r="AP13" s="19"/>
      <c r="AQ13" s="19"/>
      <c r="AR13" s="19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75" ht="16.5" customHeight="1" x14ac:dyDescent="0.3">
      <c r="A14" s="34"/>
      <c r="B14" s="13"/>
      <c r="C14" s="19"/>
      <c r="D14" s="26"/>
      <c r="E14" s="17"/>
      <c r="F14" s="18"/>
      <c r="G14" s="18"/>
      <c r="H14" s="18"/>
      <c r="I14" s="18"/>
      <c r="J14" s="19"/>
      <c r="K14" s="26"/>
      <c r="L14" s="26"/>
      <c r="M14" s="26"/>
      <c r="N14" s="19"/>
      <c r="O14" s="335"/>
      <c r="P14" s="335"/>
      <c r="Q14" s="335"/>
      <c r="R14" s="335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26"/>
      <c r="AD14" s="19"/>
      <c r="AE14" s="314"/>
      <c r="AF14" s="314"/>
      <c r="AG14" s="314"/>
      <c r="AH14" s="314"/>
      <c r="AI14" s="314"/>
      <c r="AJ14" s="19"/>
      <c r="AK14" s="19"/>
      <c r="AL14" s="19"/>
      <c r="AM14" s="19"/>
      <c r="AN14" s="19"/>
      <c r="AO14" s="19"/>
      <c r="AP14" s="19"/>
      <c r="AQ14" s="19"/>
      <c r="AR14" s="19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75" ht="18" customHeight="1" x14ac:dyDescent="0.3">
      <c r="A15" s="34" t="s">
        <v>21</v>
      </c>
      <c r="B15" s="13"/>
      <c r="C15" s="19"/>
      <c r="D15" s="26"/>
      <c r="E15" s="17"/>
      <c r="F15" s="18"/>
      <c r="G15" s="18"/>
      <c r="H15" s="18"/>
      <c r="I15" s="18"/>
      <c r="J15" s="19"/>
      <c r="K15" s="26"/>
      <c r="L15" s="26"/>
      <c r="M15" s="26"/>
      <c r="N15" s="19"/>
      <c r="O15" s="335"/>
      <c r="P15" s="335"/>
      <c r="Q15" s="335"/>
      <c r="R15" s="335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26"/>
      <c r="AD15" s="19"/>
      <c r="AE15" s="314"/>
      <c r="AF15" s="314"/>
      <c r="AG15" s="314"/>
      <c r="AH15" s="314"/>
      <c r="AI15" s="314"/>
      <c r="AJ15" s="19"/>
      <c r="AK15" s="19"/>
      <c r="AL15" s="19"/>
      <c r="AM15" s="19"/>
      <c r="AN15" s="19"/>
      <c r="AO15" s="19"/>
      <c r="AP15" s="19"/>
      <c r="AQ15" s="19"/>
      <c r="AR15" s="19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75" ht="15.75" customHeight="1" x14ac:dyDescent="0.3">
      <c r="A16" s="14"/>
      <c r="B16" s="34"/>
      <c r="C16" s="19"/>
      <c r="D16" s="26"/>
      <c r="E16" s="17"/>
      <c r="F16" s="18"/>
      <c r="G16" s="18"/>
      <c r="H16" s="18"/>
      <c r="I16" s="18"/>
      <c r="J16" s="19"/>
      <c r="K16" s="26"/>
      <c r="L16" s="26"/>
      <c r="M16" s="26"/>
      <c r="N16" s="19"/>
      <c r="O16" s="335"/>
      <c r="P16" s="335"/>
      <c r="Q16" s="335"/>
      <c r="R16" s="335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26"/>
      <c r="AD16" s="19"/>
      <c r="AE16" s="314"/>
      <c r="AF16" s="314"/>
      <c r="AG16" s="314"/>
      <c r="AH16" s="314"/>
      <c r="AI16" s="314"/>
      <c r="AJ16" s="19"/>
      <c r="AK16" s="19"/>
      <c r="AL16" s="19"/>
      <c r="AM16" s="19"/>
      <c r="AN16" s="19"/>
      <c r="AO16" s="19"/>
      <c r="AP16" s="19"/>
      <c r="AQ16" s="19"/>
      <c r="AR16" s="19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</row>
    <row r="17" spans="1:78" ht="18.75" customHeight="1" thickBot="1" x14ac:dyDescent="0.35">
      <c r="A17" s="14"/>
      <c r="B17" s="34"/>
      <c r="C17" s="19"/>
      <c r="D17" s="26"/>
      <c r="E17" s="17"/>
      <c r="F17" s="18"/>
      <c r="G17" s="18"/>
      <c r="H17" s="18"/>
      <c r="I17" s="18"/>
      <c r="J17" s="19"/>
      <c r="K17" s="26"/>
      <c r="L17" s="26"/>
      <c r="M17" s="26"/>
      <c r="N17" s="19"/>
      <c r="O17" s="335"/>
      <c r="P17" s="335"/>
      <c r="Q17" s="335"/>
      <c r="R17" s="335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26"/>
      <c r="AD17" s="19"/>
      <c r="AE17" s="314"/>
      <c r="AF17" s="315"/>
      <c r="AG17" s="315"/>
      <c r="AH17" s="315"/>
      <c r="AI17" s="315"/>
      <c r="AJ17" s="19"/>
      <c r="AK17" s="19"/>
      <c r="AL17" s="19"/>
      <c r="AM17" s="19"/>
      <c r="AN17" s="19"/>
      <c r="AO17" s="19"/>
      <c r="AP17" s="19"/>
      <c r="AQ17" s="19"/>
      <c r="AR17" s="19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22"/>
      <c r="BS17" s="19"/>
      <c r="BT17" s="19"/>
      <c r="BU17" s="19"/>
      <c r="BV17" s="19"/>
      <c r="BW17" s="19"/>
    </row>
    <row r="18" spans="1:78" ht="12.75" customHeight="1" x14ac:dyDescent="0.25">
      <c r="A18" s="450" t="s">
        <v>22</v>
      </c>
      <c r="B18" s="417" t="s">
        <v>23</v>
      </c>
      <c r="C18" s="417" t="s">
        <v>24</v>
      </c>
      <c r="D18" s="417" t="s">
        <v>25</v>
      </c>
      <c r="E18" s="453" t="s">
        <v>26</v>
      </c>
      <c r="F18" s="456" t="s">
        <v>141</v>
      </c>
      <c r="G18" s="457"/>
      <c r="H18" s="457"/>
      <c r="I18" s="457"/>
      <c r="J18" s="458"/>
      <c r="K18" s="399" t="s">
        <v>28</v>
      </c>
      <c r="L18" s="462" t="s">
        <v>29</v>
      </c>
      <c r="M18" s="462" t="s">
        <v>285</v>
      </c>
      <c r="N18" s="509" t="s">
        <v>30</v>
      </c>
      <c r="O18" s="509" t="s">
        <v>31</v>
      </c>
      <c r="P18" s="434" t="s">
        <v>32</v>
      </c>
      <c r="Q18" s="434"/>
      <c r="R18" s="434"/>
      <c r="S18" s="434"/>
      <c r="T18" s="434"/>
      <c r="U18" s="434"/>
      <c r="V18" s="434"/>
      <c r="W18" s="434"/>
      <c r="X18" s="434"/>
      <c r="Y18" s="434" t="s">
        <v>33</v>
      </c>
      <c r="Z18" s="434"/>
      <c r="AA18" s="434"/>
      <c r="AB18" s="434"/>
      <c r="AC18" s="434"/>
      <c r="AD18" s="434"/>
      <c r="AE18" s="434"/>
      <c r="AF18" s="463">
        <v>0.25</v>
      </c>
      <c r="AG18" s="461">
        <v>0.1</v>
      </c>
      <c r="AH18" s="462" t="s">
        <v>34</v>
      </c>
      <c r="AI18" s="462" t="s">
        <v>35</v>
      </c>
      <c r="AJ18" s="483" t="s">
        <v>157</v>
      </c>
      <c r="AK18" s="483"/>
      <c r="AL18" s="483"/>
      <c r="AM18" s="392" t="s">
        <v>36</v>
      </c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409" t="s">
        <v>37</v>
      </c>
      <c r="AZ18" s="409"/>
      <c r="BA18" s="410" t="s">
        <v>38</v>
      </c>
      <c r="BB18" s="410"/>
      <c r="BC18" s="410"/>
      <c r="BD18" s="410"/>
      <c r="BE18" s="411"/>
      <c r="BF18" s="439" t="s">
        <v>39</v>
      </c>
      <c r="BG18" s="440"/>
      <c r="BH18" s="440"/>
      <c r="BI18" s="441"/>
      <c r="BJ18" s="484" t="s">
        <v>462</v>
      </c>
      <c r="BK18" s="402" t="s">
        <v>363</v>
      </c>
      <c r="BL18" s="484" t="s">
        <v>263</v>
      </c>
      <c r="BM18" s="402" t="s">
        <v>364</v>
      </c>
      <c r="BN18" s="311"/>
      <c r="BO18" s="487" t="s">
        <v>264</v>
      </c>
      <c r="BP18" s="490" t="s">
        <v>498</v>
      </c>
      <c r="BQ18" s="480" t="s">
        <v>497</v>
      </c>
      <c r="BR18" s="493" t="s">
        <v>40</v>
      </c>
      <c r="BS18" s="402" t="s">
        <v>286</v>
      </c>
      <c r="BT18" s="311"/>
      <c r="BU18" s="402" t="s">
        <v>287</v>
      </c>
      <c r="BV18" s="434" t="s">
        <v>463</v>
      </c>
      <c r="BW18" s="389" t="s">
        <v>477</v>
      </c>
    </row>
    <row r="19" spans="1:78" ht="21" customHeight="1" x14ac:dyDescent="0.25">
      <c r="A19" s="451"/>
      <c r="B19" s="418"/>
      <c r="C19" s="418"/>
      <c r="D19" s="418"/>
      <c r="E19" s="454"/>
      <c r="F19" s="459"/>
      <c r="G19" s="414"/>
      <c r="H19" s="414"/>
      <c r="I19" s="414"/>
      <c r="J19" s="460"/>
      <c r="K19" s="400"/>
      <c r="L19" s="462"/>
      <c r="M19" s="462"/>
      <c r="N19" s="509"/>
      <c r="O19" s="509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18"/>
      <c r="AG19" s="461"/>
      <c r="AH19" s="462"/>
      <c r="AI19" s="462"/>
      <c r="AJ19" s="483"/>
      <c r="AK19" s="483"/>
      <c r="AL19" s="483"/>
      <c r="AM19" s="420" t="s">
        <v>43</v>
      </c>
      <c r="AN19" s="420"/>
      <c r="AO19" s="420"/>
      <c r="AP19" s="420"/>
      <c r="AQ19" s="420"/>
      <c r="AR19" s="420"/>
      <c r="AS19" s="420" t="s">
        <v>146</v>
      </c>
      <c r="AT19" s="420"/>
      <c r="AU19" s="420"/>
      <c r="AV19" s="420"/>
      <c r="AW19" s="420"/>
      <c r="AX19" s="420"/>
      <c r="AY19" s="409"/>
      <c r="AZ19" s="409"/>
      <c r="BA19" s="412"/>
      <c r="BB19" s="412"/>
      <c r="BC19" s="412"/>
      <c r="BD19" s="412"/>
      <c r="BE19" s="413"/>
      <c r="BF19" s="442"/>
      <c r="BG19" s="443"/>
      <c r="BH19" s="443"/>
      <c r="BI19" s="444"/>
      <c r="BJ19" s="485"/>
      <c r="BK19" s="403"/>
      <c r="BL19" s="485"/>
      <c r="BM19" s="403"/>
      <c r="BN19" s="312"/>
      <c r="BO19" s="488"/>
      <c r="BP19" s="491"/>
      <c r="BQ19" s="481"/>
      <c r="BR19" s="494"/>
      <c r="BS19" s="403"/>
      <c r="BT19" s="312"/>
      <c r="BU19" s="403"/>
      <c r="BV19" s="434"/>
      <c r="BW19" s="389"/>
    </row>
    <row r="20" spans="1:78" ht="13.5" customHeight="1" x14ac:dyDescent="0.25">
      <c r="A20" s="451"/>
      <c r="B20" s="418"/>
      <c r="C20" s="418"/>
      <c r="D20" s="418"/>
      <c r="E20" s="454"/>
      <c r="F20" s="504" t="s">
        <v>142</v>
      </c>
      <c r="G20" s="424" t="s">
        <v>143</v>
      </c>
      <c r="H20" s="425"/>
      <c r="I20" s="428" t="s">
        <v>73</v>
      </c>
      <c r="J20" s="431" t="s">
        <v>27</v>
      </c>
      <c r="K20" s="400"/>
      <c r="L20" s="462"/>
      <c r="M20" s="462"/>
      <c r="N20" s="509"/>
      <c r="O20" s="509"/>
      <c r="P20" s="434"/>
      <c r="Q20" s="434"/>
      <c r="R20" s="434"/>
      <c r="S20" s="434"/>
      <c r="T20" s="434"/>
      <c r="U20" s="434"/>
      <c r="V20" s="434"/>
      <c r="W20" s="434"/>
      <c r="X20" s="434"/>
      <c r="Y20" s="434" t="s">
        <v>41</v>
      </c>
      <c r="Z20" s="434"/>
      <c r="AA20" s="434"/>
      <c r="AB20" s="434" t="s">
        <v>42</v>
      </c>
      <c r="AC20" s="434"/>
      <c r="AD20" s="434"/>
      <c r="AE20" s="434" t="s">
        <v>4</v>
      </c>
      <c r="AF20" s="418"/>
      <c r="AG20" s="461"/>
      <c r="AH20" s="462"/>
      <c r="AI20" s="462"/>
      <c r="AJ20" s="318" t="s">
        <v>154</v>
      </c>
      <c r="AK20" s="318" t="s">
        <v>155</v>
      </c>
      <c r="AL20" s="318" t="s">
        <v>156</v>
      </c>
      <c r="AM20" s="416" t="s">
        <v>460</v>
      </c>
      <c r="AN20" s="416"/>
      <c r="AO20" s="416" t="s">
        <v>461</v>
      </c>
      <c r="AP20" s="416"/>
      <c r="AQ20" s="392" t="s">
        <v>4</v>
      </c>
      <c r="AR20" s="392"/>
      <c r="AS20" s="392" t="s">
        <v>461</v>
      </c>
      <c r="AT20" s="392"/>
      <c r="AU20" s="392" t="s">
        <v>460</v>
      </c>
      <c r="AV20" s="392"/>
      <c r="AW20" s="408" t="s">
        <v>4</v>
      </c>
      <c r="AX20" s="408"/>
      <c r="AY20" s="409"/>
      <c r="AZ20" s="409"/>
      <c r="BA20" s="414"/>
      <c r="BB20" s="414"/>
      <c r="BC20" s="414"/>
      <c r="BD20" s="414"/>
      <c r="BE20" s="415"/>
      <c r="BF20" s="442"/>
      <c r="BG20" s="443"/>
      <c r="BH20" s="443"/>
      <c r="BI20" s="444"/>
      <c r="BJ20" s="485"/>
      <c r="BK20" s="403"/>
      <c r="BL20" s="485"/>
      <c r="BM20" s="403"/>
      <c r="BN20" s="312"/>
      <c r="BO20" s="488"/>
      <c r="BP20" s="491"/>
      <c r="BQ20" s="481"/>
      <c r="BR20" s="494"/>
      <c r="BS20" s="403"/>
      <c r="BT20" s="312"/>
      <c r="BU20" s="403"/>
      <c r="BV20" s="434"/>
      <c r="BW20" s="389"/>
    </row>
    <row r="21" spans="1:78" ht="48" customHeight="1" x14ac:dyDescent="0.25">
      <c r="A21" s="451"/>
      <c r="B21" s="418"/>
      <c r="C21" s="418"/>
      <c r="D21" s="418"/>
      <c r="E21" s="454"/>
      <c r="F21" s="505"/>
      <c r="G21" s="426"/>
      <c r="H21" s="427"/>
      <c r="I21" s="429"/>
      <c r="J21" s="432"/>
      <c r="K21" s="400"/>
      <c r="L21" s="462"/>
      <c r="M21" s="462"/>
      <c r="N21" s="509"/>
      <c r="O21" s="509"/>
      <c r="P21" s="434" t="s">
        <v>44</v>
      </c>
      <c r="Q21" s="434"/>
      <c r="R21" s="434"/>
      <c r="S21" s="434" t="s">
        <v>45</v>
      </c>
      <c r="T21" s="434"/>
      <c r="U21" s="434"/>
      <c r="V21" s="434" t="s">
        <v>4</v>
      </c>
      <c r="W21" s="434"/>
      <c r="X21" s="434"/>
      <c r="Y21" s="434"/>
      <c r="Z21" s="434"/>
      <c r="AA21" s="434"/>
      <c r="AB21" s="434"/>
      <c r="AC21" s="434"/>
      <c r="AD21" s="434"/>
      <c r="AE21" s="434"/>
      <c r="AF21" s="418"/>
      <c r="AG21" s="461"/>
      <c r="AH21" s="462"/>
      <c r="AI21" s="462"/>
      <c r="AJ21" s="396" t="s">
        <v>147</v>
      </c>
      <c r="AK21" s="388" t="s">
        <v>148</v>
      </c>
      <c r="AL21" s="397" t="s">
        <v>149</v>
      </c>
      <c r="AM21" s="478" t="s">
        <v>46</v>
      </c>
      <c r="AN21" s="479" t="s">
        <v>47</v>
      </c>
      <c r="AO21" s="392" t="s">
        <v>150</v>
      </c>
      <c r="AP21" s="392"/>
      <c r="AQ21" s="392"/>
      <c r="AR21" s="392"/>
      <c r="AS21" s="392" t="s">
        <v>151</v>
      </c>
      <c r="AT21" s="392"/>
      <c r="AU21" s="496" t="s">
        <v>152</v>
      </c>
      <c r="AV21" s="496"/>
      <c r="AW21" s="408"/>
      <c r="AX21" s="408"/>
      <c r="AY21" s="409"/>
      <c r="AZ21" s="409"/>
      <c r="BA21" s="497" t="s">
        <v>48</v>
      </c>
      <c r="BB21" s="499" t="s">
        <v>49</v>
      </c>
      <c r="BC21" s="500"/>
      <c r="BD21" s="501"/>
      <c r="BE21" s="502" t="s">
        <v>47</v>
      </c>
      <c r="BF21" s="445"/>
      <c r="BG21" s="446"/>
      <c r="BH21" s="446"/>
      <c r="BI21" s="447"/>
      <c r="BJ21" s="485"/>
      <c r="BK21" s="403"/>
      <c r="BL21" s="485"/>
      <c r="BM21" s="403"/>
      <c r="BN21" s="312" t="s">
        <v>499</v>
      </c>
      <c r="BO21" s="488"/>
      <c r="BP21" s="491"/>
      <c r="BQ21" s="481"/>
      <c r="BR21" s="494"/>
      <c r="BS21" s="403"/>
      <c r="BT21" s="312"/>
      <c r="BU21" s="403"/>
      <c r="BV21" s="434"/>
      <c r="BW21" s="389"/>
    </row>
    <row r="22" spans="1:78" ht="42.75" customHeight="1" thickBot="1" x14ac:dyDescent="0.3">
      <c r="A22" s="452"/>
      <c r="B22" s="419"/>
      <c r="C22" s="419"/>
      <c r="D22" s="419"/>
      <c r="E22" s="455"/>
      <c r="F22" s="506"/>
      <c r="G22" s="51" t="s">
        <v>144</v>
      </c>
      <c r="H22" s="51" t="s">
        <v>145</v>
      </c>
      <c r="I22" s="430"/>
      <c r="J22" s="433"/>
      <c r="K22" s="401"/>
      <c r="L22" s="462"/>
      <c r="M22" s="462"/>
      <c r="N22" s="509"/>
      <c r="O22" s="509"/>
      <c r="P22" s="309" t="s">
        <v>50</v>
      </c>
      <c r="Q22" s="309" t="s">
        <v>51</v>
      </c>
      <c r="R22" s="309" t="s">
        <v>3</v>
      </c>
      <c r="S22" s="309" t="s">
        <v>50</v>
      </c>
      <c r="T22" s="309" t="s">
        <v>51</v>
      </c>
      <c r="U22" s="309" t="s">
        <v>3</v>
      </c>
      <c r="V22" s="309" t="s">
        <v>50</v>
      </c>
      <c r="W22" s="309" t="s">
        <v>51</v>
      </c>
      <c r="X22" s="309" t="s">
        <v>3</v>
      </c>
      <c r="Y22" s="309" t="s">
        <v>43</v>
      </c>
      <c r="Z22" s="309" t="s">
        <v>51</v>
      </c>
      <c r="AA22" s="309" t="s">
        <v>3</v>
      </c>
      <c r="AB22" s="309" t="s">
        <v>43</v>
      </c>
      <c r="AC22" s="309" t="s">
        <v>51</v>
      </c>
      <c r="AD22" s="309" t="s">
        <v>3</v>
      </c>
      <c r="AE22" s="434"/>
      <c r="AF22" s="464"/>
      <c r="AG22" s="461"/>
      <c r="AH22" s="462"/>
      <c r="AI22" s="462"/>
      <c r="AJ22" s="396"/>
      <c r="AK22" s="388"/>
      <c r="AL22" s="397"/>
      <c r="AM22" s="478"/>
      <c r="AN22" s="479"/>
      <c r="AO22" s="316" t="s">
        <v>52</v>
      </c>
      <c r="AP22" s="316" t="s">
        <v>47</v>
      </c>
      <c r="AQ22" s="319" t="s">
        <v>153</v>
      </c>
      <c r="AR22" s="319" t="s">
        <v>47</v>
      </c>
      <c r="AS22" s="319" t="s">
        <v>52</v>
      </c>
      <c r="AT22" s="319" t="s">
        <v>47</v>
      </c>
      <c r="AU22" s="319" t="s">
        <v>52</v>
      </c>
      <c r="AV22" s="319" t="s">
        <v>47</v>
      </c>
      <c r="AW22" s="52" t="s">
        <v>52</v>
      </c>
      <c r="AX22" s="52" t="s">
        <v>47</v>
      </c>
      <c r="AY22" s="317" t="s">
        <v>52</v>
      </c>
      <c r="AZ22" s="317" t="s">
        <v>47</v>
      </c>
      <c r="BA22" s="498"/>
      <c r="BB22" s="256" t="s">
        <v>53</v>
      </c>
      <c r="BC22" s="256" t="s">
        <v>54</v>
      </c>
      <c r="BD22" s="256" t="s">
        <v>55</v>
      </c>
      <c r="BE22" s="503"/>
      <c r="BF22" s="310">
        <v>0.2</v>
      </c>
      <c r="BG22" s="310">
        <v>0.3</v>
      </c>
      <c r="BH22" s="310"/>
      <c r="BI22" s="310" t="s">
        <v>47</v>
      </c>
      <c r="BJ22" s="486"/>
      <c r="BK22" s="404"/>
      <c r="BL22" s="486"/>
      <c r="BM22" s="404"/>
      <c r="BN22" s="313"/>
      <c r="BO22" s="489"/>
      <c r="BP22" s="492"/>
      <c r="BQ22" s="482"/>
      <c r="BR22" s="495"/>
      <c r="BS22" s="404"/>
      <c r="BT22" s="313" t="s">
        <v>476</v>
      </c>
      <c r="BU22" s="404"/>
      <c r="BV22" s="434"/>
      <c r="BW22" s="389"/>
    </row>
    <row r="23" spans="1:78" ht="18.75" customHeight="1" thickBot="1" x14ac:dyDescent="0.35">
      <c r="A23" s="54"/>
      <c r="B23" s="55" t="s">
        <v>56</v>
      </c>
      <c r="C23" s="55" t="s">
        <v>57</v>
      </c>
      <c r="D23" s="55" t="s">
        <v>58</v>
      </c>
      <c r="E23" s="56" t="s">
        <v>59</v>
      </c>
      <c r="F23" s="57">
        <v>1</v>
      </c>
      <c r="G23" s="58">
        <v>2</v>
      </c>
      <c r="H23" s="58">
        <v>3</v>
      </c>
      <c r="I23" s="58">
        <v>4</v>
      </c>
      <c r="J23" s="59">
        <v>5</v>
      </c>
      <c r="K23" s="60">
        <v>6</v>
      </c>
      <c r="L23" s="64">
        <v>7</v>
      </c>
      <c r="M23" s="64"/>
      <c r="N23" s="64">
        <v>9</v>
      </c>
      <c r="O23" s="62">
        <v>10</v>
      </c>
      <c r="P23" s="63">
        <v>11</v>
      </c>
      <c r="Q23" s="64">
        <v>12</v>
      </c>
      <c r="R23" s="64">
        <v>13</v>
      </c>
      <c r="S23" s="64">
        <v>14</v>
      </c>
      <c r="T23" s="62">
        <v>15</v>
      </c>
      <c r="U23" s="63">
        <v>16</v>
      </c>
      <c r="V23" s="64">
        <v>17</v>
      </c>
      <c r="W23" s="64">
        <v>18</v>
      </c>
      <c r="X23" s="64">
        <v>19</v>
      </c>
      <c r="Y23" s="62">
        <v>20</v>
      </c>
      <c r="Z23" s="63">
        <v>21</v>
      </c>
      <c r="AA23" s="64">
        <v>22</v>
      </c>
      <c r="AB23" s="64">
        <v>23</v>
      </c>
      <c r="AC23" s="64">
        <v>24</v>
      </c>
      <c r="AD23" s="62">
        <v>25</v>
      </c>
      <c r="AE23" s="63">
        <v>26</v>
      </c>
      <c r="AF23" s="65"/>
      <c r="AG23" s="64">
        <v>27</v>
      </c>
      <c r="AH23" s="64">
        <v>28</v>
      </c>
      <c r="AI23" s="64">
        <v>29</v>
      </c>
      <c r="AJ23" s="62">
        <v>30</v>
      </c>
      <c r="AK23" s="63">
        <v>31</v>
      </c>
      <c r="AL23" s="64">
        <v>32</v>
      </c>
      <c r="AM23" s="64">
        <v>33</v>
      </c>
      <c r="AN23" s="64">
        <v>34</v>
      </c>
      <c r="AO23" s="62">
        <v>35</v>
      </c>
      <c r="AP23" s="63">
        <v>36</v>
      </c>
      <c r="AQ23" s="64">
        <v>37</v>
      </c>
      <c r="AR23" s="64">
        <v>38</v>
      </c>
      <c r="AS23" s="64">
        <v>39</v>
      </c>
      <c r="AT23" s="62">
        <v>40</v>
      </c>
      <c r="AU23" s="63">
        <v>41</v>
      </c>
      <c r="AV23" s="64">
        <v>42</v>
      </c>
      <c r="AW23" s="64">
        <v>43</v>
      </c>
      <c r="AX23" s="64">
        <v>44</v>
      </c>
      <c r="AY23" s="62">
        <v>45</v>
      </c>
      <c r="AZ23" s="63">
        <v>46</v>
      </c>
      <c r="BA23" s="61">
        <v>47</v>
      </c>
      <c r="BB23" s="61">
        <v>48</v>
      </c>
      <c r="BC23" s="61">
        <v>49</v>
      </c>
      <c r="BD23" s="59">
        <v>50</v>
      </c>
      <c r="BE23" s="60">
        <v>51</v>
      </c>
      <c r="BF23" s="259">
        <v>52</v>
      </c>
      <c r="BG23" s="259">
        <v>53</v>
      </c>
      <c r="BH23" s="61"/>
      <c r="BI23" s="61">
        <v>54</v>
      </c>
      <c r="BJ23" s="66"/>
      <c r="BK23" s="66"/>
      <c r="BL23" s="66"/>
      <c r="BM23" s="66"/>
      <c r="BN23" s="66"/>
      <c r="BO23" s="66"/>
      <c r="BP23" s="66"/>
      <c r="BQ23" s="66"/>
      <c r="BR23" s="59">
        <v>55</v>
      </c>
      <c r="BS23" s="67"/>
      <c r="BT23" s="67"/>
      <c r="BU23" s="67"/>
      <c r="BV23" s="257">
        <v>56</v>
      </c>
      <c r="BW23" s="258"/>
    </row>
    <row r="24" spans="1:78" ht="18.75" customHeight="1" x14ac:dyDescent="0.3">
      <c r="A24" s="19"/>
      <c r="B24" s="507" t="s">
        <v>519</v>
      </c>
      <c r="C24" s="508"/>
      <c r="D24" s="326"/>
      <c r="E24" s="327"/>
      <c r="F24" s="328"/>
      <c r="G24" s="329"/>
      <c r="H24" s="329"/>
      <c r="I24" s="329"/>
      <c r="J24" s="330"/>
      <c r="K24" s="331"/>
      <c r="L24" s="332"/>
      <c r="M24" s="332"/>
      <c r="N24" s="332"/>
      <c r="O24" s="330"/>
      <c r="P24" s="331"/>
      <c r="Q24" s="332"/>
      <c r="R24" s="332"/>
      <c r="S24" s="332"/>
      <c r="T24" s="330"/>
      <c r="U24" s="331"/>
      <c r="V24" s="332"/>
      <c r="W24" s="332"/>
      <c r="X24" s="332"/>
      <c r="Y24" s="330"/>
      <c r="Z24" s="331"/>
      <c r="AA24" s="332"/>
      <c r="AB24" s="332"/>
      <c r="AC24" s="332"/>
      <c r="AD24" s="330"/>
      <c r="AE24" s="331"/>
      <c r="AF24" s="331"/>
      <c r="AG24" s="332"/>
      <c r="AH24" s="332"/>
      <c r="AI24" s="332"/>
      <c r="AJ24" s="330"/>
      <c r="AK24" s="331"/>
      <c r="AL24" s="332"/>
      <c r="AM24" s="332"/>
      <c r="AN24" s="332"/>
      <c r="AO24" s="330"/>
      <c r="AP24" s="331"/>
      <c r="AQ24" s="332"/>
      <c r="AR24" s="332"/>
      <c r="AS24" s="332"/>
      <c r="AT24" s="330"/>
      <c r="AU24" s="331"/>
      <c r="AV24" s="332"/>
      <c r="AW24" s="332"/>
      <c r="AX24" s="332"/>
      <c r="AY24" s="330"/>
      <c r="AZ24" s="331"/>
      <c r="BA24" s="332"/>
      <c r="BB24" s="332"/>
      <c r="BC24" s="332"/>
      <c r="BD24" s="330"/>
      <c r="BE24" s="331"/>
      <c r="BF24" s="333"/>
      <c r="BG24" s="333"/>
      <c r="BH24" s="332"/>
      <c r="BI24" s="332"/>
      <c r="BJ24" s="330"/>
      <c r="BK24" s="330"/>
      <c r="BL24" s="330"/>
      <c r="BM24" s="330"/>
      <c r="BN24" s="330"/>
      <c r="BO24" s="330"/>
      <c r="BP24" s="330"/>
      <c r="BQ24" s="330"/>
      <c r="BR24" s="330"/>
      <c r="BS24" s="334"/>
      <c r="BT24" s="334"/>
      <c r="BU24" s="334"/>
      <c r="BV24" s="334"/>
      <c r="BW24" s="334"/>
    </row>
    <row r="25" spans="1:78" s="129" customFormat="1" ht="14.25" customHeight="1" x14ac:dyDescent="0.3">
      <c r="A25" s="242">
        <v>1</v>
      </c>
      <c r="B25" s="69" t="s">
        <v>233</v>
      </c>
      <c r="C25" s="235" t="s">
        <v>494</v>
      </c>
      <c r="D25" s="92" t="s">
        <v>61</v>
      </c>
      <c r="E25" s="236" t="s">
        <v>496</v>
      </c>
      <c r="F25" s="86"/>
      <c r="G25" s="87"/>
      <c r="H25" s="87"/>
      <c r="I25" s="86"/>
      <c r="J25" s="70" t="s">
        <v>65</v>
      </c>
      <c r="K25" s="70" t="s">
        <v>62</v>
      </c>
      <c r="L25" s="74">
        <v>4.0199999999999996</v>
      </c>
      <c r="M25" s="70">
        <v>4.2300000000000004</v>
      </c>
      <c r="N25" s="75">
        <v>17697</v>
      </c>
      <c r="O25" s="76">
        <f t="shared" ref="O25:O30" si="0">N25*M25</f>
        <v>74858.310000000012</v>
      </c>
      <c r="P25" s="70"/>
      <c r="Q25" s="70">
        <v>1</v>
      </c>
      <c r="R25" s="70"/>
      <c r="S25" s="70"/>
      <c r="T25" s="70"/>
      <c r="U25" s="70"/>
      <c r="V25" s="70">
        <f t="shared" ref="V25:X25" si="1">SUM(P25+S25)</f>
        <v>0</v>
      </c>
      <c r="W25" s="70">
        <f t="shared" si="1"/>
        <v>1</v>
      </c>
      <c r="X25" s="70">
        <f t="shared" si="1"/>
        <v>0</v>
      </c>
      <c r="Y25" s="76">
        <f t="shared" ref="Y25:Y29" si="2">SUM(O25/18*P25)</f>
        <v>0</v>
      </c>
      <c r="Z25" s="76">
        <f t="shared" ref="Z25:Z29" si="3">SUM(O25/18*Q25)</f>
        <v>4158.795000000001</v>
      </c>
      <c r="AA25" s="76">
        <f t="shared" ref="AA25:AA29" si="4">SUM(O25/18*R25)</f>
        <v>0</v>
      </c>
      <c r="AB25" s="76">
        <f t="shared" ref="AB25:AB29" si="5">SUM(O25/18*S25)</f>
        <v>0</v>
      </c>
      <c r="AC25" s="76">
        <f t="shared" ref="AC25:AC29" si="6">SUM(O25/18*T25)</f>
        <v>0</v>
      </c>
      <c r="AD25" s="76">
        <f t="shared" ref="AD25:AD29" si="7">SUM(O25/18*U25)</f>
        <v>0</v>
      </c>
      <c r="AE25" s="76">
        <f t="shared" ref="AE25:AE30" si="8">SUM(Y25:AD25)</f>
        <v>4158.795000000001</v>
      </c>
      <c r="AF25" s="76">
        <f t="shared" ref="AF25:AF30" si="9">AE25*25%</f>
        <v>1039.6987500000002</v>
      </c>
      <c r="AG25" s="76"/>
      <c r="AH25" s="76">
        <f t="shared" ref="AH25:AH30" si="10">SUM(N25/18*S25+N25/18*T25+N25/18*U25)*20%</f>
        <v>0</v>
      </c>
      <c r="AI25" s="76">
        <f t="shared" ref="AI25:AI30" si="11">AH25+AG25+AF25+AE25</f>
        <v>5198.4937500000015</v>
      </c>
      <c r="AJ25" s="82"/>
      <c r="AK25" s="82"/>
      <c r="AL25" s="82"/>
      <c r="AM25" s="83"/>
      <c r="AN25" s="78">
        <f t="shared" ref="AN25:AN30" si="12">N25/18*AM25*40%</f>
        <v>0</v>
      </c>
      <c r="AO25" s="83"/>
      <c r="AP25" s="78">
        <f t="shared" ref="AP25:AP30" si="13">N25/18*AO25*50%</f>
        <v>0</v>
      </c>
      <c r="AQ25" s="78"/>
      <c r="AR25" s="78">
        <f t="shared" ref="AR25" si="14">AN25+AP25</f>
        <v>0</v>
      </c>
      <c r="AS25" s="83"/>
      <c r="AT25" s="78">
        <f t="shared" ref="AT25:AT30" si="15">N25/18*AS25*50%</f>
        <v>0</v>
      </c>
      <c r="AU25" s="78"/>
      <c r="AV25" s="78">
        <f t="shared" ref="AV25:AV30" si="16">N25/18*AU25*40%</f>
        <v>0</v>
      </c>
      <c r="AW25" s="77">
        <f t="shared" ref="AW25:AX25" si="17">AS25+AU25</f>
        <v>0</v>
      </c>
      <c r="AX25" s="78">
        <f t="shared" si="17"/>
        <v>0</v>
      </c>
      <c r="AY25" s="77">
        <f t="shared" ref="AY25:AZ25" si="18">AQ25+AW25</f>
        <v>0</v>
      </c>
      <c r="AZ25" s="78">
        <f t="shared" si="18"/>
        <v>0</v>
      </c>
      <c r="BA25" s="84"/>
      <c r="BB25" s="84"/>
      <c r="BC25" s="85"/>
      <c r="BD25" s="84"/>
      <c r="BE25" s="78">
        <f t="shared" ref="BE25:BE30" si="19">SUM(N25*BB25)*50%+(N25*BC25)*60%+(N25*BD25)*60%</f>
        <v>0</v>
      </c>
      <c r="BF25" s="70"/>
      <c r="BG25" s="70"/>
      <c r="BH25" s="70"/>
      <c r="BI25" s="76">
        <f t="shared" ref="BI25:BI30" si="20">SUM(N25*BF25*20%)+(N25*BG25)*30%</f>
        <v>0</v>
      </c>
      <c r="BJ25" s="76">
        <f t="shared" ref="BJ25:BJ30" si="21">V25+W25+X25</f>
        <v>1</v>
      </c>
      <c r="BK25" s="76">
        <f t="shared" ref="BK25:BK30" si="22">(O25/18*BJ25)*1.25*30%</f>
        <v>1559.5481250000005</v>
      </c>
      <c r="BL25" s="76"/>
      <c r="BM25" s="76">
        <f t="shared" ref="BM25" si="23">(O25/18*BL25)*30%</f>
        <v>0</v>
      </c>
      <c r="BN25" s="76"/>
      <c r="BO25" s="76"/>
      <c r="BP25" s="76">
        <v>1</v>
      </c>
      <c r="BQ25" s="101">
        <f t="shared" ref="BQ25:BQ29" si="24">7079/18*BP25</f>
        <v>393.27777777777777</v>
      </c>
      <c r="BR25" s="76">
        <f t="shared" ref="BR25:BR30" si="25">AJ25+AK25+AL25+AZ25+BE25+BI25+BK25+BM25+BO25+BQ25</f>
        <v>1952.8259027777783</v>
      </c>
      <c r="BS25" s="76">
        <f t="shared" ref="BS25:BS30" si="26">AE25+AG25+AH25+AJ25+AK25+AL25+BI25+BQ25</f>
        <v>4552.0727777777784</v>
      </c>
      <c r="BT25" s="76">
        <f t="shared" ref="BT25:BT30" si="27">AZ25+BE25+BK25+BM25</f>
        <v>1559.5481250000005</v>
      </c>
      <c r="BU25" s="76">
        <f t="shared" ref="BU25:BU30" si="28">AF25+BO25</f>
        <v>1039.6987500000002</v>
      </c>
      <c r="BV25" s="76">
        <f t="shared" ref="BV25:BV30" si="29">SUM(AI25+BR25)</f>
        <v>7151.31965277778</v>
      </c>
      <c r="BW25" s="173">
        <f t="shared" ref="BW25:BW30" si="30">BV25*12</f>
        <v>85815.83583333336</v>
      </c>
      <c r="BZ25" s="130"/>
    </row>
    <row r="26" spans="1:78" s="2" customFormat="1" ht="14.25" customHeight="1" x14ac:dyDescent="0.3">
      <c r="A26" s="242">
        <v>2</v>
      </c>
      <c r="B26" s="48" t="s">
        <v>99</v>
      </c>
      <c r="C26" s="109" t="s">
        <v>515</v>
      </c>
      <c r="D26" s="110" t="s">
        <v>61</v>
      </c>
      <c r="E26" s="144" t="s">
        <v>342</v>
      </c>
      <c r="F26" s="86">
        <v>57</v>
      </c>
      <c r="G26" s="87">
        <v>42608</v>
      </c>
      <c r="H26" s="104" t="s">
        <v>188</v>
      </c>
      <c r="I26" s="86" t="s">
        <v>189</v>
      </c>
      <c r="J26" s="43">
        <v>2</v>
      </c>
      <c r="K26" s="43" t="s">
        <v>68</v>
      </c>
      <c r="L26" s="89">
        <v>30.04</v>
      </c>
      <c r="M26" s="43">
        <v>5.16</v>
      </c>
      <c r="N26" s="75">
        <v>17697</v>
      </c>
      <c r="O26" s="76">
        <f t="shared" si="0"/>
        <v>91316.52</v>
      </c>
      <c r="P26" s="43"/>
      <c r="Q26" s="43">
        <v>0.5</v>
      </c>
      <c r="R26" s="43"/>
      <c r="S26" s="43"/>
      <c r="T26" s="43"/>
      <c r="U26" s="43"/>
      <c r="V26" s="70">
        <f t="shared" ref="V26:X30" si="31">SUM(P26+S26)</f>
        <v>0</v>
      </c>
      <c r="W26" s="70">
        <f t="shared" si="31"/>
        <v>0.5</v>
      </c>
      <c r="X26" s="70">
        <f t="shared" si="31"/>
        <v>0</v>
      </c>
      <c r="Y26" s="76">
        <f t="shared" si="2"/>
        <v>0</v>
      </c>
      <c r="Z26" s="76">
        <f t="shared" si="3"/>
        <v>2536.5700000000002</v>
      </c>
      <c r="AA26" s="76">
        <f t="shared" si="4"/>
        <v>0</v>
      </c>
      <c r="AB26" s="76">
        <f t="shared" si="5"/>
        <v>0</v>
      </c>
      <c r="AC26" s="76">
        <f t="shared" si="6"/>
        <v>0</v>
      </c>
      <c r="AD26" s="76">
        <f t="shared" si="7"/>
        <v>0</v>
      </c>
      <c r="AE26" s="76">
        <f t="shared" si="8"/>
        <v>2536.5700000000002</v>
      </c>
      <c r="AF26" s="76">
        <f t="shared" si="9"/>
        <v>634.14250000000004</v>
      </c>
      <c r="AG26" s="76">
        <f t="shared" ref="AG26:AG30" si="32">(AE26+AF26)*10%</f>
        <v>317.07125000000002</v>
      </c>
      <c r="AH26" s="76">
        <f t="shared" si="10"/>
        <v>0</v>
      </c>
      <c r="AI26" s="76">
        <f t="shared" si="11"/>
        <v>3487.7837500000005</v>
      </c>
      <c r="AJ26" s="82"/>
      <c r="AK26" s="82"/>
      <c r="AL26" s="82"/>
      <c r="AM26" s="99"/>
      <c r="AN26" s="78">
        <f t="shared" si="12"/>
        <v>0</v>
      </c>
      <c r="AO26" s="99"/>
      <c r="AP26" s="78">
        <f t="shared" si="13"/>
        <v>0</v>
      </c>
      <c r="AQ26" s="78">
        <f t="shared" ref="AQ26" si="33">AM26+AO26</f>
        <v>0</v>
      </c>
      <c r="AR26" s="78">
        <f t="shared" ref="AR26:AR30" si="34">AN26+AP26</f>
        <v>0</v>
      </c>
      <c r="AS26" s="99"/>
      <c r="AT26" s="78">
        <f t="shared" si="15"/>
        <v>0</v>
      </c>
      <c r="AU26" s="99"/>
      <c r="AV26" s="78">
        <f t="shared" si="16"/>
        <v>0</v>
      </c>
      <c r="AW26" s="77">
        <f t="shared" ref="AW26:AX30" si="35">AS26+AU26</f>
        <v>0</v>
      </c>
      <c r="AX26" s="78">
        <f t="shared" si="35"/>
        <v>0</v>
      </c>
      <c r="AY26" s="77">
        <f t="shared" ref="AY26:AZ30" si="36">AQ26+AW26</f>
        <v>0</v>
      </c>
      <c r="AZ26" s="78">
        <f t="shared" si="36"/>
        <v>0</v>
      </c>
      <c r="BA26" s="100"/>
      <c r="BB26" s="177"/>
      <c r="BC26" s="177"/>
      <c r="BD26" s="177"/>
      <c r="BE26" s="78">
        <f t="shared" si="19"/>
        <v>0</v>
      </c>
      <c r="BF26" s="43"/>
      <c r="BG26" s="43"/>
      <c r="BH26" s="43"/>
      <c r="BI26" s="76">
        <f t="shared" si="20"/>
        <v>0</v>
      </c>
      <c r="BJ26" s="76">
        <f t="shared" si="21"/>
        <v>0.5</v>
      </c>
      <c r="BK26" s="76">
        <f t="shared" si="22"/>
        <v>951.21375</v>
      </c>
      <c r="BL26" s="101"/>
      <c r="BM26" s="101">
        <f t="shared" ref="BM26" si="37">(O26/18*BL26)*30%</f>
        <v>0</v>
      </c>
      <c r="BN26" s="76"/>
      <c r="BO26" s="76"/>
      <c r="BP26" s="101">
        <v>0.5</v>
      </c>
      <c r="BQ26" s="101">
        <f t="shared" si="24"/>
        <v>196.63888888888889</v>
      </c>
      <c r="BR26" s="76">
        <f t="shared" si="25"/>
        <v>1147.8526388888888</v>
      </c>
      <c r="BS26" s="76">
        <f t="shared" si="26"/>
        <v>3050.2801388888888</v>
      </c>
      <c r="BT26" s="76">
        <f t="shared" si="27"/>
        <v>951.21375</v>
      </c>
      <c r="BU26" s="76">
        <f t="shared" si="28"/>
        <v>634.14250000000004</v>
      </c>
      <c r="BV26" s="76">
        <f t="shared" si="29"/>
        <v>4635.6363888888891</v>
      </c>
      <c r="BW26" s="173">
        <f t="shared" si="30"/>
        <v>55627.636666666673</v>
      </c>
    </row>
    <row r="27" spans="1:78" s="3" customFormat="1" ht="14.25" customHeight="1" x14ac:dyDescent="0.3">
      <c r="A27" s="242">
        <v>3</v>
      </c>
      <c r="B27" s="48" t="s">
        <v>101</v>
      </c>
      <c r="C27" s="48" t="s">
        <v>516</v>
      </c>
      <c r="D27" s="43" t="s">
        <v>61</v>
      </c>
      <c r="E27" s="93" t="s">
        <v>340</v>
      </c>
      <c r="F27" s="147">
        <v>79</v>
      </c>
      <c r="G27" s="98">
        <v>43335</v>
      </c>
      <c r="H27" s="88">
        <v>45161</v>
      </c>
      <c r="I27" s="88">
        <v>44797</v>
      </c>
      <c r="J27" s="43" t="s">
        <v>58</v>
      </c>
      <c r="K27" s="43" t="s">
        <v>64</v>
      </c>
      <c r="L27" s="89">
        <v>25.05</v>
      </c>
      <c r="M27" s="43">
        <v>5.41</v>
      </c>
      <c r="N27" s="75">
        <v>17697</v>
      </c>
      <c r="O27" s="76">
        <f t="shared" si="0"/>
        <v>95740.77</v>
      </c>
      <c r="P27" s="43"/>
      <c r="Q27" s="43">
        <v>3</v>
      </c>
      <c r="R27" s="43"/>
      <c r="S27" s="43"/>
      <c r="T27" s="43"/>
      <c r="U27" s="43"/>
      <c r="V27" s="70">
        <f t="shared" si="31"/>
        <v>0</v>
      </c>
      <c r="W27" s="70">
        <f t="shared" si="31"/>
        <v>3</v>
      </c>
      <c r="X27" s="70">
        <f t="shared" si="31"/>
        <v>0</v>
      </c>
      <c r="Y27" s="76">
        <f t="shared" si="2"/>
        <v>0</v>
      </c>
      <c r="Z27" s="76">
        <f t="shared" si="3"/>
        <v>15956.795000000002</v>
      </c>
      <c r="AA27" s="76">
        <f t="shared" si="4"/>
        <v>0</v>
      </c>
      <c r="AB27" s="76">
        <f t="shared" si="5"/>
        <v>0</v>
      </c>
      <c r="AC27" s="76">
        <f t="shared" si="6"/>
        <v>0</v>
      </c>
      <c r="AD27" s="76">
        <f t="shared" si="7"/>
        <v>0</v>
      </c>
      <c r="AE27" s="76">
        <f t="shared" si="8"/>
        <v>15956.795000000002</v>
      </c>
      <c r="AF27" s="76">
        <f t="shared" si="9"/>
        <v>3989.1987500000005</v>
      </c>
      <c r="AG27" s="76">
        <f t="shared" si="32"/>
        <v>1994.5993750000002</v>
      </c>
      <c r="AH27" s="76">
        <f t="shared" si="10"/>
        <v>0</v>
      </c>
      <c r="AI27" s="76">
        <f t="shared" si="11"/>
        <v>21940.593125000003</v>
      </c>
      <c r="AJ27" s="82"/>
      <c r="AK27" s="82"/>
      <c r="AL27" s="82"/>
      <c r="AM27" s="99"/>
      <c r="AN27" s="78">
        <f t="shared" si="12"/>
        <v>0</v>
      </c>
      <c r="AO27" s="99"/>
      <c r="AP27" s="78">
        <f t="shared" si="13"/>
        <v>0</v>
      </c>
      <c r="AQ27" s="78">
        <f t="shared" ref="AQ27:AQ29" si="38">AM27+AO27</f>
        <v>0</v>
      </c>
      <c r="AR27" s="78">
        <f t="shared" si="34"/>
        <v>0</v>
      </c>
      <c r="AS27" s="99"/>
      <c r="AT27" s="78">
        <f t="shared" si="15"/>
        <v>0</v>
      </c>
      <c r="AU27" s="99"/>
      <c r="AV27" s="78">
        <f t="shared" si="16"/>
        <v>0</v>
      </c>
      <c r="AW27" s="77">
        <f t="shared" si="35"/>
        <v>0</v>
      </c>
      <c r="AX27" s="78">
        <f t="shared" si="35"/>
        <v>0</v>
      </c>
      <c r="AY27" s="77">
        <f t="shared" si="36"/>
        <v>0</v>
      </c>
      <c r="AZ27" s="78">
        <f t="shared" si="36"/>
        <v>0</v>
      </c>
      <c r="BA27" s="100"/>
      <c r="BB27" s="177"/>
      <c r="BC27" s="177"/>
      <c r="BD27" s="177"/>
      <c r="BE27" s="78">
        <f t="shared" si="19"/>
        <v>0</v>
      </c>
      <c r="BF27" s="43"/>
      <c r="BG27" s="43"/>
      <c r="BH27" s="43"/>
      <c r="BI27" s="76">
        <f t="shared" si="20"/>
        <v>0</v>
      </c>
      <c r="BJ27" s="76">
        <f t="shared" si="21"/>
        <v>3</v>
      </c>
      <c r="BK27" s="76">
        <f t="shared" si="22"/>
        <v>5983.7981250000003</v>
      </c>
      <c r="BL27" s="101"/>
      <c r="BM27" s="101">
        <f t="shared" ref="BM27" si="39">(O27/18*BL27)*30%</f>
        <v>0</v>
      </c>
      <c r="BN27" s="76">
        <f t="shared" ref="BN27:BN28" si="40">V27+W27+X27</f>
        <v>3</v>
      </c>
      <c r="BO27" s="76">
        <f t="shared" ref="BO27:BO28" si="41">(AE27+AF27)*40%</f>
        <v>7978.3975000000009</v>
      </c>
      <c r="BP27" s="76">
        <v>3</v>
      </c>
      <c r="BQ27" s="101">
        <f t="shared" si="24"/>
        <v>1179.8333333333333</v>
      </c>
      <c r="BR27" s="76">
        <f t="shared" si="25"/>
        <v>15142.028958333334</v>
      </c>
      <c r="BS27" s="76">
        <f t="shared" si="26"/>
        <v>19131.227708333336</v>
      </c>
      <c r="BT27" s="76">
        <f t="shared" si="27"/>
        <v>5983.7981250000003</v>
      </c>
      <c r="BU27" s="76">
        <f t="shared" si="28"/>
        <v>11967.596250000002</v>
      </c>
      <c r="BV27" s="76">
        <f t="shared" si="29"/>
        <v>37082.622083333335</v>
      </c>
      <c r="BW27" s="173">
        <f t="shared" si="30"/>
        <v>444991.46500000003</v>
      </c>
      <c r="BX27" s="3" t="s">
        <v>266</v>
      </c>
    </row>
    <row r="28" spans="1:78" s="3" customFormat="1" ht="14.25" customHeight="1" x14ac:dyDescent="0.3">
      <c r="A28" s="242">
        <v>4</v>
      </c>
      <c r="B28" s="48" t="s">
        <v>107</v>
      </c>
      <c r="C28" s="48" t="s">
        <v>518</v>
      </c>
      <c r="D28" s="43" t="s">
        <v>108</v>
      </c>
      <c r="E28" s="93" t="s">
        <v>109</v>
      </c>
      <c r="F28" s="86">
        <v>74</v>
      </c>
      <c r="G28" s="87">
        <v>43207</v>
      </c>
      <c r="H28" s="104" t="s">
        <v>272</v>
      </c>
      <c r="I28" s="86" t="s">
        <v>190</v>
      </c>
      <c r="J28" s="43" t="s">
        <v>58</v>
      </c>
      <c r="K28" s="43" t="s">
        <v>116</v>
      </c>
      <c r="L28" s="89">
        <v>37.020000000000003</v>
      </c>
      <c r="M28" s="43">
        <v>4.5199999999999996</v>
      </c>
      <c r="N28" s="75">
        <v>17697</v>
      </c>
      <c r="O28" s="76">
        <f t="shared" si="0"/>
        <v>79990.439999999988</v>
      </c>
      <c r="P28" s="43"/>
      <c r="Q28" s="43">
        <v>0.5</v>
      </c>
      <c r="R28" s="43"/>
      <c r="S28" s="43"/>
      <c r="T28" s="43"/>
      <c r="U28" s="43"/>
      <c r="V28" s="70">
        <f t="shared" si="31"/>
        <v>0</v>
      </c>
      <c r="W28" s="70">
        <f t="shared" si="31"/>
        <v>0.5</v>
      </c>
      <c r="X28" s="70">
        <f t="shared" si="31"/>
        <v>0</v>
      </c>
      <c r="Y28" s="76">
        <f t="shared" si="2"/>
        <v>0</v>
      </c>
      <c r="Z28" s="76">
        <f t="shared" si="3"/>
        <v>2221.9566666666665</v>
      </c>
      <c r="AA28" s="76">
        <f t="shared" si="4"/>
        <v>0</v>
      </c>
      <c r="AB28" s="76">
        <f t="shared" si="5"/>
        <v>0</v>
      </c>
      <c r="AC28" s="76">
        <f t="shared" si="6"/>
        <v>0</v>
      </c>
      <c r="AD28" s="76">
        <f t="shared" si="7"/>
        <v>0</v>
      </c>
      <c r="AE28" s="76">
        <f t="shared" si="8"/>
        <v>2221.9566666666665</v>
      </c>
      <c r="AF28" s="76">
        <f t="shared" si="9"/>
        <v>555.48916666666662</v>
      </c>
      <c r="AG28" s="76">
        <f t="shared" si="32"/>
        <v>277.74458333333331</v>
      </c>
      <c r="AH28" s="76">
        <f t="shared" si="10"/>
        <v>0</v>
      </c>
      <c r="AI28" s="76">
        <f t="shared" si="11"/>
        <v>3055.1904166666664</v>
      </c>
      <c r="AJ28" s="82"/>
      <c r="AK28" s="82"/>
      <c r="AL28" s="82"/>
      <c r="AM28" s="99"/>
      <c r="AN28" s="78">
        <f t="shared" si="12"/>
        <v>0</v>
      </c>
      <c r="AO28" s="99"/>
      <c r="AP28" s="78">
        <f t="shared" si="13"/>
        <v>0</v>
      </c>
      <c r="AQ28" s="78">
        <f t="shared" si="38"/>
        <v>0</v>
      </c>
      <c r="AR28" s="78">
        <f t="shared" si="34"/>
        <v>0</v>
      </c>
      <c r="AS28" s="99"/>
      <c r="AT28" s="78">
        <f t="shared" si="15"/>
        <v>0</v>
      </c>
      <c r="AU28" s="99"/>
      <c r="AV28" s="78">
        <f t="shared" si="16"/>
        <v>0</v>
      </c>
      <c r="AW28" s="77">
        <f t="shared" si="35"/>
        <v>0</v>
      </c>
      <c r="AX28" s="78">
        <f t="shared" si="35"/>
        <v>0</v>
      </c>
      <c r="AY28" s="77">
        <f t="shared" si="36"/>
        <v>0</v>
      </c>
      <c r="AZ28" s="78">
        <f t="shared" si="36"/>
        <v>0</v>
      </c>
      <c r="BA28" s="100"/>
      <c r="BB28" s="177"/>
      <c r="BC28" s="177"/>
      <c r="BD28" s="177"/>
      <c r="BE28" s="78">
        <f t="shared" si="19"/>
        <v>0</v>
      </c>
      <c r="BF28" s="43"/>
      <c r="BG28" s="43"/>
      <c r="BH28" s="43"/>
      <c r="BI28" s="76">
        <f t="shared" si="20"/>
        <v>0</v>
      </c>
      <c r="BJ28" s="76">
        <f t="shared" si="21"/>
        <v>0.5</v>
      </c>
      <c r="BK28" s="76">
        <f t="shared" si="22"/>
        <v>833.23374999999999</v>
      </c>
      <c r="BL28" s="101"/>
      <c r="BM28" s="101">
        <f t="shared" ref="BM28:BM29" si="42">(O28/18*BL28)*30%</f>
        <v>0</v>
      </c>
      <c r="BN28" s="76">
        <f t="shared" si="40"/>
        <v>0.5</v>
      </c>
      <c r="BO28" s="76">
        <f t="shared" si="41"/>
        <v>1110.9783333333332</v>
      </c>
      <c r="BP28" s="76">
        <v>0.5</v>
      </c>
      <c r="BQ28" s="101">
        <f t="shared" si="24"/>
        <v>196.63888888888889</v>
      </c>
      <c r="BR28" s="76">
        <f t="shared" si="25"/>
        <v>2140.850972222222</v>
      </c>
      <c r="BS28" s="76">
        <f t="shared" si="26"/>
        <v>2696.3401388888883</v>
      </c>
      <c r="BT28" s="76">
        <f t="shared" si="27"/>
        <v>833.23374999999999</v>
      </c>
      <c r="BU28" s="76">
        <f t="shared" si="28"/>
        <v>1666.4674999999997</v>
      </c>
      <c r="BV28" s="76">
        <f t="shared" si="29"/>
        <v>5196.0413888888888</v>
      </c>
      <c r="BW28" s="173">
        <f t="shared" si="30"/>
        <v>62352.496666666666</v>
      </c>
      <c r="BX28" s="3" t="s">
        <v>266</v>
      </c>
    </row>
    <row r="29" spans="1:78" s="2" customFormat="1" ht="14.25" customHeight="1" x14ac:dyDescent="0.3">
      <c r="A29" s="242">
        <v>5</v>
      </c>
      <c r="B29" s="108" t="s">
        <v>79</v>
      </c>
      <c r="C29" s="48" t="s">
        <v>80</v>
      </c>
      <c r="D29" s="43" t="s">
        <v>61</v>
      </c>
      <c r="E29" s="93" t="s">
        <v>81</v>
      </c>
      <c r="F29" s="147">
        <v>68</v>
      </c>
      <c r="G29" s="88">
        <v>42971</v>
      </c>
      <c r="H29" s="88">
        <v>44797</v>
      </c>
      <c r="I29" s="147" t="s">
        <v>186</v>
      </c>
      <c r="J29" s="43" t="s">
        <v>71</v>
      </c>
      <c r="K29" s="43" t="s">
        <v>72</v>
      </c>
      <c r="L29" s="89">
        <v>30</v>
      </c>
      <c r="M29" s="43">
        <v>5.2</v>
      </c>
      <c r="N29" s="75">
        <v>17697</v>
      </c>
      <c r="O29" s="76">
        <f t="shared" si="0"/>
        <v>92024.400000000009</v>
      </c>
      <c r="P29" s="43"/>
      <c r="Q29" s="43">
        <v>2</v>
      </c>
      <c r="R29" s="43"/>
      <c r="S29" s="43"/>
      <c r="T29" s="43"/>
      <c r="U29" s="43"/>
      <c r="V29" s="70">
        <f t="shared" si="31"/>
        <v>0</v>
      </c>
      <c r="W29" s="70">
        <f t="shared" si="31"/>
        <v>2</v>
      </c>
      <c r="X29" s="70">
        <f t="shared" si="31"/>
        <v>0</v>
      </c>
      <c r="Y29" s="76">
        <f t="shared" si="2"/>
        <v>0</v>
      </c>
      <c r="Z29" s="76">
        <f t="shared" si="3"/>
        <v>10224.933333333334</v>
      </c>
      <c r="AA29" s="76">
        <f t="shared" si="4"/>
        <v>0</v>
      </c>
      <c r="AB29" s="76">
        <f t="shared" si="5"/>
        <v>0</v>
      </c>
      <c r="AC29" s="76">
        <f t="shared" si="6"/>
        <v>0</v>
      </c>
      <c r="AD29" s="76">
        <f t="shared" si="7"/>
        <v>0</v>
      </c>
      <c r="AE29" s="76">
        <f t="shared" si="8"/>
        <v>10224.933333333334</v>
      </c>
      <c r="AF29" s="76">
        <f t="shared" si="9"/>
        <v>2556.2333333333336</v>
      </c>
      <c r="AG29" s="76">
        <f t="shared" si="32"/>
        <v>1278.1166666666668</v>
      </c>
      <c r="AH29" s="76">
        <f t="shared" si="10"/>
        <v>0</v>
      </c>
      <c r="AI29" s="76">
        <f t="shared" si="11"/>
        <v>14059.283333333335</v>
      </c>
      <c r="AJ29" s="82"/>
      <c r="AK29" s="82"/>
      <c r="AL29" s="82"/>
      <c r="AM29" s="99"/>
      <c r="AN29" s="78">
        <f t="shared" si="12"/>
        <v>0</v>
      </c>
      <c r="AO29" s="99"/>
      <c r="AP29" s="78">
        <f t="shared" si="13"/>
        <v>0</v>
      </c>
      <c r="AQ29" s="78">
        <f t="shared" si="38"/>
        <v>0</v>
      </c>
      <c r="AR29" s="78">
        <f t="shared" si="34"/>
        <v>0</v>
      </c>
      <c r="AS29" s="99"/>
      <c r="AT29" s="78">
        <f t="shared" si="15"/>
        <v>0</v>
      </c>
      <c r="AU29" s="99"/>
      <c r="AV29" s="78">
        <f t="shared" si="16"/>
        <v>0</v>
      </c>
      <c r="AW29" s="77">
        <f t="shared" si="35"/>
        <v>0</v>
      </c>
      <c r="AX29" s="78">
        <f t="shared" si="35"/>
        <v>0</v>
      </c>
      <c r="AY29" s="77">
        <f t="shared" si="36"/>
        <v>0</v>
      </c>
      <c r="AZ29" s="78">
        <f t="shared" si="36"/>
        <v>0</v>
      </c>
      <c r="BA29" s="100"/>
      <c r="BB29" s="100"/>
      <c r="BC29" s="100"/>
      <c r="BD29" s="100"/>
      <c r="BE29" s="78">
        <f t="shared" si="19"/>
        <v>0</v>
      </c>
      <c r="BF29" s="43"/>
      <c r="BG29" s="43"/>
      <c r="BH29" s="43"/>
      <c r="BI29" s="76">
        <f t="shared" si="20"/>
        <v>0</v>
      </c>
      <c r="BJ29" s="76">
        <f t="shared" si="21"/>
        <v>2</v>
      </c>
      <c r="BK29" s="76">
        <f t="shared" si="22"/>
        <v>3834.3500000000004</v>
      </c>
      <c r="BL29" s="101"/>
      <c r="BM29" s="101">
        <f t="shared" si="42"/>
        <v>0</v>
      </c>
      <c r="BN29" s="76"/>
      <c r="BO29" s="76"/>
      <c r="BP29" s="101">
        <v>2</v>
      </c>
      <c r="BQ29" s="101">
        <f t="shared" si="24"/>
        <v>786.55555555555554</v>
      </c>
      <c r="BR29" s="76">
        <f t="shared" si="25"/>
        <v>4620.905555555556</v>
      </c>
      <c r="BS29" s="76">
        <f t="shared" si="26"/>
        <v>12289.605555555556</v>
      </c>
      <c r="BT29" s="76">
        <f t="shared" si="27"/>
        <v>3834.3500000000004</v>
      </c>
      <c r="BU29" s="76">
        <f t="shared" si="28"/>
        <v>2556.2333333333336</v>
      </c>
      <c r="BV29" s="76">
        <f t="shared" si="29"/>
        <v>18680.18888888889</v>
      </c>
      <c r="BW29" s="173">
        <f t="shared" si="30"/>
        <v>224162.26666666666</v>
      </c>
    </row>
    <row r="30" spans="1:78" s="2" customFormat="1" ht="14.25" customHeight="1" x14ac:dyDescent="0.3">
      <c r="A30" s="242">
        <v>6</v>
      </c>
      <c r="B30" s="48" t="s">
        <v>137</v>
      </c>
      <c r="C30" s="48" t="s">
        <v>517</v>
      </c>
      <c r="D30" s="43" t="s">
        <v>61</v>
      </c>
      <c r="E30" s="93" t="s">
        <v>74</v>
      </c>
      <c r="F30" s="86">
        <v>75</v>
      </c>
      <c r="G30" s="87">
        <v>43207</v>
      </c>
      <c r="H30" s="87">
        <v>45033</v>
      </c>
      <c r="I30" s="86" t="s">
        <v>73</v>
      </c>
      <c r="J30" s="43">
        <v>1</v>
      </c>
      <c r="K30" s="43" t="s">
        <v>72</v>
      </c>
      <c r="L30" s="89">
        <v>22.07</v>
      </c>
      <c r="M30" s="43">
        <v>5.12</v>
      </c>
      <c r="N30" s="75">
        <v>17697</v>
      </c>
      <c r="O30" s="76">
        <f t="shared" si="0"/>
        <v>90608.639999999999</v>
      </c>
      <c r="P30" s="43"/>
      <c r="Q30" s="43">
        <v>1</v>
      </c>
      <c r="R30" s="43"/>
      <c r="S30" s="43"/>
      <c r="T30" s="43"/>
      <c r="U30" s="43"/>
      <c r="V30" s="70">
        <f t="shared" si="31"/>
        <v>0</v>
      </c>
      <c r="W30" s="70">
        <f t="shared" si="31"/>
        <v>1</v>
      </c>
      <c r="X30" s="70">
        <f t="shared" si="31"/>
        <v>0</v>
      </c>
      <c r="Y30" s="76">
        <f t="shared" ref="Y30" si="43">SUM(O30/18*P30)</f>
        <v>0</v>
      </c>
      <c r="Z30" s="76">
        <f t="shared" ref="Z30" si="44">SUM(O30/18*Q30)</f>
        <v>5033.8133333333335</v>
      </c>
      <c r="AA30" s="76">
        <f t="shared" ref="AA30" si="45">SUM(O30/18*R30)</f>
        <v>0</v>
      </c>
      <c r="AB30" s="76">
        <f t="shared" ref="AB30" si="46">SUM(O30/18*S30)</f>
        <v>0</v>
      </c>
      <c r="AC30" s="76">
        <f t="shared" ref="AC30" si="47">SUM(O30/18*T30)</f>
        <v>0</v>
      </c>
      <c r="AD30" s="76">
        <f t="shared" ref="AD30" si="48">SUM(O30/18*U30)</f>
        <v>0</v>
      </c>
      <c r="AE30" s="76">
        <f t="shared" si="8"/>
        <v>5033.8133333333335</v>
      </c>
      <c r="AF30" s="76">
        <f t="shared" si="9"/>
        <v>1258.4533333333334</v>
      </c>
      <c r="AG30" s="76">
        <f t="shared" si="32"/>
        <v>629.22666666666669</v>
      </c>
      <c r="AH30" s="76">
        <f t="shared" si="10"/>
        <v>0</v>
      </c>
      <c r="AI30" s="76">
        <f t="shared" si="11"/>
        <v>6921.4933333333338</v>
      </c>
      <c r="AJ30" s="82"/>
      <c r="AK30" s="82"/>
      <c r="AL30" s="82"/>
      <c r="AM30" s="99"/>
      <c r="AN30" s="78">
        <f t="shared" si="12"/>
        <v>0</v>
      </c>
      <c r="AO30" s="99"/>
      <c r="AP30" s="78">
        <f t="shared" si="13"/>
        <v>0</v>
      </c>
      <c r="AQ30" s="78">
        <f t="shared" ref="AQ30" si="49">AM30+AO30</f>
        <v>0</v>
      </c>
      <c r="AR30" s="78">
        <f t="shared" si="34"/>
        <v>0</v>
      </c>
      <c r="AS30" s="99"/>
      <c r="AT30" s="78">
        <f t="shared" si="15"/>
        <v>0</v>
      </c>
      <c r="AU30" s="99"/>
      <c r="AV30" s="78">
        <f t="shared" si="16"/>
        <v>0</v>
      </c>
      <c r="AW30" s="77">
        <f t="shared" si="35"/>
        <v>0</v>
      </c>
      <c r="AX30" s="78">
        <f t="shared" si="35"/>
        <v>0</v>
      </c>
      <c r="AY30" s="77">
        <f t="shared" si="36"/>
        <v>0</v>
      </c>
      <c r="AZ30" s="78">
        <f t="shared" si="36"/>
        <v>0</v>
      </c>
      <c r="BA30" s="100"/>
      <c r="BB30" s="100"/>
      <c r="BC30" s="100"/>
      <c r="BD30" s="100"/>
      <c r="BE30" s="78">
        <f t="shared" si="19"/>
        <v>0</v>
      </c>
      <c r="BF30" s="43"/>
      <c r="BG30" s="43"/>
      <c r="BH30" s="43"/>
      <c r="BI30" s="76">
        <f t="shared" si="20"/>
        <v>0</v>
      </c>
      <c r="BJ30" s="76">
        <f t="shared" si="21"/>
        <v>1</v>
      </c>
      <c r="BK30" s="76">
        <f t="shared" si="22"/>
        <v>1887.6799999999998</v>
      </c>
      <c r="BL30" s="101"/>
      <c r="BM30" s="101">
        <f>(O30/18*BL30)*30%</f>
        <v>0</v>
      </c>
      <c r="BN30" s="76"/>
      <c r="BO30" s="76"/>
      <c r="BP30" s="101">
        <v>1</v>
      </c>
      <c r="BQ30" s="101">
        <f t="shared" ref="BQ30" si="50">7079/18*BP30</f>
        <v>393.27777777777777</v>
      </c>
      <c r="BR30" s="76">
        <f t="shared" si="25"/>
        <v>2280.9577777777777</v>
      </c>
      <c r="BS30" s="76">
        <f t="shared" si="26"/>
        <v>6056.3177777777773</v>
      </c>
      <c r="BT30" s="76">
        <f t="shared" si="27"/>
        <v>1887.6799999999998</v>
      </c>
      <c r="BU30" s="76">
        <f t="shared" si="28"/>
        <v>1258.4533333333334</v>
      </c>
      <c r="BV30" s="76">
        <f t="shared" si="29"/>
        <v>9202.4511111111115</v>
      </c>
      <c r="BW30" s="173">
        <f t="shared" si="30"/>
        <v>110429.41333333333</v>
      </c>
    </row>
    <row r="31" spans="1:78" s="3" customFormat="1" ht="14.25" customHeight="1" x14ac:dyDescent="0.3">
      <c r="A31" s="242">
        <v>7</v>
      </c>
      <c r="B31" s="48" t="s">
        <v>223</v>
      </c>
      <c r="C31" s="48" t="s">
        <v>257</v>
      </c>
      <c r="D31" s="43" t="s">
        <v>178</v>
      </c>
      <c r="E31" s="93" t="s">
        <v>225</v>
      </c>
      <c r="F31" s="97">
        <v>101</v>
      </c>
      <c r="G31" s="98">
        <v>43817</v>
      </c>
      <c r="H31" s="98">
        <v>45644</v>
      </c>
      <c r="I31" s="97" t="s">
        <v>354</v>
      </c>
      <c r="J31" s="43">
        <v>2</v>
      </c>
      <c r="K31" s="43" t="s">
        <v>68</v>
      </c>
      <c r="L31" s="89">
        <v>14.11</v>
      </c>
      <c r="M31" s="89">
        <v>4.9000000000000004</v>
      </c>
      <c r="N31" s="108">
        <v>17697</v>
      </c>
      <c r="O31" s="76">
        <f t="shared" ref="O31:O32" si="51">N31*M31</f>
        <v>86715.3</v>
      </c>
      <c r="P31" s="43"/>
      <c r="Q31" s="43">
        <v>1</v>
      </c>
      <c r="R31" s="43"/>
      <c r="S31" s="43"/>
      <c r="T31" s="43"/>
      <c r="U31" s="43"/>
      <c r="V31" s="70">
        <f t="shared" ref="V31:V32" si="52">SUM(P31+S31)</f>
        <v>0</v>
      </c>
      <c r="W31" s="70">
        <f t="shared" ref="W31:X32" si="53">SUM(Q31+T31)</f>
        <v>1</v>
      </c>
      <c r="X31" s="70">
        <f t="shared" si="53"/>
        <v>0</v>
      </c>
      <c r="Y31" s="76">
        <f t="shared" ref="Y31:Y32" si="54">SUM(O31/18*P31)</f>
        <v>0</v>
      </c>
      <c r="Z31" s="76">
        <f t="shared" ref="Z31:Z32" si="55">SUM(O31/18*Q31)</f>
        <v>4817.5166666666664</v>
      </c>
      <c r="AA31" s="76">
        <f t="shared" ref="AA31:AA32" si="56">SUM(O31/18*R31)</f>
        <v>0</v>
      </c>
      <c r="AB31" s="76">
        <f t="shared" ref="AB31:AB32" si="57">SUM(O31/18*S31)</f>
        <v>0</v>
      </c>
      <c r="AC31" s="76">
        <f t="shared" ref="AC31:AC32" si="58">SUM(O31/18*T31)</f>
        <v>0</v>
      </c>
      <c r="AD31" s="76">
        <f t="shared" ref="AD31:AD32" si="59">SUM(O31/18*U31)</f>
        <v>0</v>
      </c>
      <c r="AE31" s="76">
        <f t="shared" ref="AE31:AE32" si="60">SUM(Y31:AD31)</f>
        <v>4817.5166666666664</v>
      </c>
      <c r="AF31" s="76">
        <f t="shared" ref="AF31:AF32" si="61">AE31*25%</f>
        <v>1204.3791666666666</v>
      </c>
      <c r="AG31" s="76"/>
      <c r="AH31" s="76">
        <f t="shared" ref="AH31" si="62">SUM(N31/18*S31+N31/18*T31+N31/18*U31)*20%</f>
        <v>0</v>
      </c>
      <c r="AI31" s="76">
        <f t="shared" ref="AI31" si="63">AH31+AG31+AF31+AE31</f>
        <v>6021.895833333333</v>
      </c>
      <c r="AJ31" s="100"/>
      <c r="AK31" s="100"/>
      <c r="AL31" s="100"/>
      <c r="AM31" s="100"/>
      <c r="AN31" s="78">
        <f t="shared" ref="AN31" si="64">N31/18*AM31*40%</f>
        <v>0</v>
      </c>
      <c r="AO31" s="99"/>
      <c r="AP31" s="78">
        <f t="shared" ref="AP31" si="65">N31/18*AO31*50%</f>
        <v>0</v>
      </c>
      <c r="AQ31" s="78"/>
      <c r="AR31" s="78">
        <f t="shared" ref="AR31:AR32" si="66">AN31+AP31</f>
        <v>0</v>
      </c>
      <c r="AS31" s="99"/>
      <c r="AT31" s="78">
        <f t="shared" ref="AT31" si="67">N31/18*AS31*50%</f>
        <v>0</v>
      </c>
      <c r="AU31" s="99"/>
      <c r="AV31" s="78">
        <f t="shared" ref="AV31" si="68">N31/18*AU31*40%</f>
        <v>0</v>
      </c>
      <c r="AW31" s="77">
        <f t="shared" ref="AW31:AX32" si="69">AS31+AU31</f>
        <v>0</v>
      </c>
      <c r="AX31" s="78">
        <f t="shared" si="69"/>
        <v>0</v>
      </c>
      <c r="AY31" s="77">
        <f t="shared" ref="AY31:AZ32" si="70">AQ31+AW31</f>
        <v>0</v>
      </c>
      <c r="AZ31" s="78">
        <f t="shared" si="70"/>
        <v>0</v>
      </c>
      <c r="BA31" s="100"/>
      <c r="BB31" s="177"/>
      <c r="BC31" s="177"/>
      <c r="BD31" s="177"/>
      <c r="BE31" s="78">
        <f t="shared" ref="BE31" si="71">SUM(N31*BB31)*50%+(N31*BC31)*60%+(N31*BD31)*60%</f>
        <v>0</v>
      </c>
      <c r="BF31" s="43"/>
      <c r="BG31" s="43"/>
      <c r="BH31" s="43"/>
      <c r="BI31" s="76">
        <f t="shared" ref="BI31:BI32" si="72">SUM(N31*BF31*20%)+(N31*BG31)*30%</f>
        <v>0</v>
      </c>
      <c r="BJ31" s="101">
        <f t="shared" ref="BJ31:BJ32" si="73">V31+W31+X31</f>
        <v>1</v>
      </c>
      <c r="BK31" s="101">
        <f t="shared" ref="BK31:BK32" si="74">(O31/18*BJ31)*1.25*30%</f>
        <v>1806.5687499999999</v>
      </c>
      <c r="BL31" s="101"/>
      <c r="BM31" s="101">
        <f t="shared" ref="BM31:BM32" si="75">(O31/18*BL31)*30%</f>
        <v>0</v>
      </c>
      <c r="BN31" s="101">
        <f t="shared" ref="BN31" si="76">V31+W31+X31</f>
        <v>1</v>
      </c>
      <c r="BO31" s="76">
        <f>(AE31+AF31)*30%</f>
        <v>1806.5687499999999</v>
      </c>
      <c r="BP31" s="76">
        <v>1</v>
      </c>
      <c r="BQ31" s="101">
        <f t="shared" ref="BQ31:BQ32" si="77">7079/18*BP31</f>
        <v>393.27777777777777</v>
      </c>
      <c r="BR31" s="76">
        <f t="shared" ref="BR31" si="78">AJ31+AK31+AL31+AZ31+BE31+BI31+BK31+BM31+BO31+BQ31</f>
        <v>4006.4152777777776</v>
      </c>
      <c r="BS31" s="76">
        <f t="shared" ref="BS31:BS32" si="79">AE31+AG31+AH31+AJ31+AK31+AL31+BI31+BQ31</f>
        <v>5210.7944444444438</v>
      </c>
      <c r="BT31" s="76">
        <f t="shared" ref="BT31:BT32" si="80">AZ31+BE31+BK31+BM31</f>
        <v>1806.5687499999999</v>
      </c>
      <c r="BU31" s="76">
        <f t="shared" ref="BU31:BU32" si="81">AF31+BO31</f>
        <v>3010.9479166666665</v>
      </c>
      <c r="BV31" s="76">
        <f t="shared" ref="BV31:BV32" si="82">SUM(AI31+BR31)</f>
        <v>10028.31111111111</v>
      </c>
      <c r="BW31" s="173">
        <f t="shared" ref="BW31:BW32" si="83">BV31*12</f>
        <v>120339.73333333332</v>
      </c>
      <c r="BX31" s="3" t="s">
        <v>271</v>
      </c>
    </row>
    <row r="32" spans="1:78" s="3" customFormat="1" ht="14.25" customHeight="1" x14ac:dyDescent="0.3">
      <c r="A32" s="242">
        <v>8</v>
      </c>
      <c r="B32" s="48" t="s">
        <v>177</v>
      </c>
      <c r="C32" s="48" t="s">
        <v>257</v>
      </c>
      <c r="D32" s="48" t="s">
        <v>61</v>
      </c>
      <c r="E32" s="48" t="s">
        <v>234</v>
      </c>
      <c r="F32" s="48">
        <v>102</v>
      </c>
      <c r="G32" s="111">
        <v>43817</v>
      </c>
      <c r="H32" s="111">
        <v>45644</v>
      </c>
      <c r="I32" s="48" t="s">
        <v>355</v>
      </c>
      <c r="J32" s="43">
        <v>2</v>
      </c>
      <c r="K32" s="43" t="s">
        <v>68</v>
      </c>
      <c r="L32" s="89">
        <v>6</v>
      </c>
      <c r="M32" s="43">
        <v>4.66</v>
      </c>
      <c r="N32" s="108">
        <v>17697</v>
      </c>
      <c r="O32" s="76">
        <f t="shared" si="51"/>
        <v>82468.02</v>
      </c>
      <c r="P32" s="43"/>
      <c r="Q32" s="43">
        <v>1</v>
      </c>
      <c r="R32" s="43"/>
      <c r="S32" s="43"/>
      <c r="T32" s="43"/>
      <c r="U32" s="43"/>
      <c r="V32" s="70">
        <f t="shared" si="52"/>
        <v>0</v>
      </c>
      <c r="W32" s="70">
        <f t="shared" si="53"/>
        <v>1</v>
      </c>
      <c r="X32" s="70">
        <f t="shared" si="53"/>
        <v>0</v>
      </c>
      <c r="Y32" s="76">
        <f t="shared" si="54"/>
        <v>0</v>
      </c>
      <c r="Z32" s="76">
        <f t="shared" si="55"/>
        <v>4581.5566666666673</v>
      </c>
      <c r="AA32" s="76">
        <f t="shared" si="56"/>
        <v>0</v>
      </c>
      <c r="AB32" s="76">
        <f t="shared" si="57"/>
        <v>0</v>
      </c>
      <c r="AC32" s="76">
        <f t="shared" si="58"/>
        <v>0</v>
      </c>
      <c r="AD32" s="76">
        <f t="shared" si="59"/>
        <v>0</v>
      </c>
      <c r="AE32" s="76">
        <f t="shared" si="60"/>
        <v>4581.5566666666673</v>
      </c>
      <c r="AF32" s="76">
        <f t="shared" si="61"/>
        <v>1145.3891666666668</v>
      </c>
      <c r="AG32" s="76"/>
      <c r="AH32" s="76">
        <f t="shared" ref="AH32" si="84">SUM(N32/18*S32+N32/18*T32+N32/18*U32)*20%</f>
        <v>0</v>
      </c>
      <c r="AI32" s="76">
        <f t="shared" ref="AI32" si="85">AH32+AG32+AF32+AE32</f>
        <v>5726.9458333333341</v>
      </c>
      <c r="AJ32" s="100"/>
      <c r="AK32" s="100"/>
      <c r="AL32" s="100"/>
      <c r="AM32" s="100"/>
      <c r="AN32" s="78">
        <f t="shared" ref="AN32" si="86">N32/18*AM32*40%</f>
        <v>0</v>
      </c>
      <c r="AO32" s="100"/>
      <c r="AP32" s="78">
        <f t="shared" ref="AP32" si="87">N32/18*AO32*50%</f>
        <v>0</v>
      </c>
      <c r="AQ32" s="78"/>
      <c r="AR32" s="78">
        <f t="shared" si="66"/>
        <v>0</v>
      </c>
      <c r="AS32" s="100"/>
      <c r="AT32" s="78">
        <f t="shared" ref="AT32" si="88">N32/18*AS32*50%</f>
        <v>0</v>
      </c>
      <c r="AU32" s="100"/>
      <c r="AV32" s="78">
        <f t="shared" ref="AV32" si="89">N32/18*AU32*40%</f>
        <v>0</v>
      </c>
      <c r="AW32" s="77">
        <f t="shared" si="69"/>
        <v>0</v>
      </c>
      <c r="AX32" s="78">
        <f t="shared" si="69"/>
        <v>0</v>
      </c>
      <c r="AY32" s="77">
        <f t="shared" si="70"/>
        <v>0</v>
      </c>
      <c r="AZ32" s="78">
        <f t="shared" si="70"/>
        <v>0</v>
      </c>
      <c r="BA32" s="100"/>
      <c r="BB32" s="100"/>
      <c r="BC32" s="100"/>
      <c r="BD32" s="100"/>
      <c r="BE32" s="78">
        <f t="shared" ref="BE32" si="90">SUM(N32*BB32)*50%+(N32*BC32)*60%+(N32*BD32)*60%</f>
        <v>0</v>
      </c>
      <c r="BF32" s="43"/>
      <c r="BG32" s="43"/>
      <c r="BH32" s="43"/>
      <c r="BI32" s="76">
        <f t="shared" si="72"/>
        <v>0</v>
      </c>
      <c r="BJ32" s="101">
        <f t="shared" si="73"/>
        <v>1</v>
      </c>
      <c r="BK32" s="101">
        <f t="shared" si="74"/>
        <v>1718.0837500000002</v>
      </c>
      <c r="BL32" s="101"/>
      <c r="BM32" s="101">
        <f t="shared" si="75"/>
        <v>0</v>
      </c>
      <c r="BN32" s="101">
        <f t="shared" ref="BN32" si="91">V32+W32+X32</f>
        <v>1</v>
      </c>
      <c r="BO32" s="76">
        <f>(AE32+AF32)*30%</f>
        <v>1718.0837500000002</v>
      </c>
      <c r="BP32" s="76">
        <f>V32+W32+X32</f>
        <v>1</v>
      </c>
      <c r="BQ32" s="101">
        <f t="shared" si="77"/>
        <v>393.27777777777777</v>
      </c>
      <c r="BR32" s="76">
        <f t="shared" ref="BR32" si="92">AJ32+AK32+AL32+AZ32+BE32+BI32+BK32+BM32+BO32+BQ32</f>
        <v>3829.4452777777783</v>
      </c>
      <c r="BS32" s="76">
        <f t="shared" si="79"/>
        <v>4974.8344444444447</v>
      </c>
      <c r="BT32" s="76">
        <f t="shared" si="80"/>
        <v>1718.0837500000002</v>
      </c>
      <c r="BU32" s="76">
        <f t="shared" si="81"/>
        <v>2863.4729166666671</v>
      </c>
      <c r="BV32" s="76">
        <f t="shared" si="82"/>
        <v>9556.391111111112</v>
      </c>
      <c r="BW32" s="173">
        <f t="shared" si="83"/>
        <v>114676.69333333334</v>
      </c>
      <c r="BX32" s="3" t="s">
        <v>271</v>
      </c>
    </row>
    <row r="33" spans="1:76" s="1" customFormat="1" ht="12.75" customHeight="1" x14ac:dyDescent="0.25">
      <c r="A33" s="5"/>
      <c r="B33" s="5"/>
      <c r="C33" s="5"/>
      <c r="D33" s="5"/>
      <c r="E33" s="5"/>
      <c r="F33" s="9"/>
      <c r="G33" s="9"/>
      <c r="H33" s="9"/>
      <c r="I33" s="9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2"/>
    </row>
  </sheetData>
  <autoFilter ref="A21:BZ32">
    <filterColumn colId="6" showButton="0"/>
    <filterColumn colId="15" showButton="0"/>
    <filterColumn colId="16" showButton="0"/>
    <filterColumn colId="18" showButton="0"/>
    <filterColumn colId="19" showButton="0"/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3" showButton="0"/>
    <filterColumn colId="54" showButton="0"/>
    <filterColumn colId="57" showButton="0"/>
    <filterColumn colId="58" showButton="0"/>
    <filterColumn colId="59" showButton="0"/>
  </autoFilter>
  <mergeCells count="64">
    <mergeCell ref="B24:C24"/>
    <mergeCell ref="AK21:AK22"/>
    <mergeCell ref="AL21:AL22"/>
    <mergeCell ref="AM21:AM22"/>
    <mergeCell ref="AN21:AN22"/>
    <mergeCell ref="K18:K22"/>
    <mergeCell ref="L18:L22"/>
    <mergeCell ref="M18:M22"/>
    <mergeCell ref="N18:N22"/>
    <mergeCell ref="O18:O22"/>
    <mergeCell ref="P18:X20"/>
    <mergeCell ref="P21:R21"/>
    <mergeCell ref="AJ18:AL19"/>
    <mergeCell ref="Y20:AA21"/>
    <mergeCell ref="AB20:AD21"/>
    <mergeCell ref="AE20:AE22"/>
    <mergeCell ref="BS18:BS22"/>
    <mergeCell ref="BU18:BU22"/>
    <mergeCell ref="BV18:BV22"/>
    <mergeCell ref="BW18:BW22"/>
    <mergeCell ref="AM19:AR19"/>
    <mergeCell ref="AS19:AX19"/>
    <mergeCell ref="AM20:AN20"/>
    <mergeCell ref="AO20:AP20"/>
    <mergeCell ref="AQ20:AR21"/>
    <mergeCell ref="AS20:AT20"/>
    <mergeCell ref="BL18:BL22"/>
    <mergeCell ref="BM18:BM22"/>
    <mergeCell ref="BO18:BO22"/>
    <mergeCell ref="BP18:BP22"/>
    <mergeCell ref="BQ18:BQ22"/>
    <mergeCell ref="BR18:BR22"/>
    <mergeCell ref="BK18:BK22"/>
    <mergeCell ref="AU20:AV20"/>
    <mergeCell ref="AW20:AX21"/>
    <mergeCell ref="AU21:AV21"/>
    <mergeCell ref="BA21:BA22"/>
    <mergeCell ref="AM18:AX18"/>
    <mergeCell ref="AY18:AZ21"/>
    <mergeCell ref="BA18:BE20"/>
    <mergeCell ref="BF18:BI21"/>
    <mergeCell ref="BJ18:BJ22"/>
    <mergeCell ref="BB21:BD21"/>
    <mergeCell ref="BE21:BE22"/>
    <mergeCell ref="AO21:AP21"/>
    <mergeCell ref="AS21:AT21"/>
    <mergeCell ref="AJ21:AJ22"/>
    <mergeCell ref="Y18:AE19"/>
    <mergeCell ref="AF18:AF22"/>
    <mergeCell ref="AG18:AG22"/>
    <mergeCell ref="AH18:AH22"/>
    <mergeCell ref="AI18:AI22"/>
    <mergeCell ref="S21:U21"/>
    <mergeCell ref="V21:X21"/>
    <mergeCell ref="A18:A22"/>
    <mergeCell ref="B18:B22"/>
    <mergeCell ref="C18:C22"/>
    <mergeCell ref="D18:D22"/>
    <mergeCell ref="E18:E22"/>
    <mergeCell ref="F18:J19"/>
    <mergeCell ref="F20:F22"/>
    <mergeCell ref="G20:H21"/>
    <mergeCell ref="I20:I22"/>
    <mergeCell ref="J20:J22"/>
  </mergeCells>
  <pageMargins left="0" right="0" top="0" bottom="0" header="0" footer="0"/>
  <pageSetup paperSize="9" scale="74" fitToWidth="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тар 01.01.2021 </vt:lpstr>
      <vt:lpstr>тар 01.09.2020 алфавит</vt:lpstr>
      <vt:lpstr>тар 01.09.2020с вак)</vt:lpstr>
      <vt:lpstr>тар 01.09.2020 алф24.09</vt:lpstr>
      <vt:lpstr>тар 01.09.2020  дополнительная</vt:lpstr>
      <vt:lpstr>дополнительнаая 27.10</vt:lpstr>
      <vt:lpstr>'дополнительнаая 27.10'!Область_печати</vt:lpstr>
      <vt:lpstr>'тар 01.01.2021 '!Область_печати</vt:lpstr>
      <vt:lpstr>'тар 01.09.2020  дополнительная'!Область_печати</vt:lpstr>
      <vt:lpstr>'тар 01.09.2020 алф24.09'!Область_печати</vt:lpstr>
      <vt:lpstr>'тар 01.09.2020 алфавит'!Область_печати</vt:lpstr>
      <vt:lpstr>'тар 01.09.2020с вак)'!Область_печати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2021-01-15T04:52:04Z</dcterms:modified>
</cp:coreProperties>
</file>