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-120" yWindow="-120" windowWidth="20730" windowHeight="11760" tabRatio="586"/>
  </bookViews>
  <sheets>
    <sheet name="тар 01.09.2022 с вакан (2)" sheetId="56" r:id="rId1"/>
    <sheet name="Допольнительно Сатыбалдина Г.М." sheetId="55" r:id="rId2"/>
  </sheets>
  <definedNames>
    <definedName name="_xlnm._FilterDatabase" localSheetId="0" hidden="1">'тар 01.09.2022 с вакан (2)'!$A$24:$CE$270</definedName>
    <definedName name="_xlnm.Print_Area" localSheetId="0">'тар 01.09.2022 с вакан (2)'!$A$1:$BX$270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Q73" i="56" l="1"/>
  <c r="BQ142" i="56"/>
  <c r="BQ10" i="55" l="1"/>
  <c r="BF10" i="55"/>
  <c r="BB10" i="55"/>
  <c r="AU10" i="55"/>
  <c r="AT10" i="55"/>
  <c r="AS10" i="55"/>
  <c r="AQ10" i="55"/>
  <c r="AO10" i="55"/>
  <c r="AN10" i="55"/>
  <c r="AV10" i="55" s="1"/>
  <c r="AM10" i="55"/>
  <c r="AK10" i="55"/>
  <c r="AH10" i="55"/>
  <c r="X10" i="55"/>
  <c r="W10" i="55"/>
  <c r="V10" i="55"/>
  <c r="O10" i="55"/>
  <c r="BJ10" i="55" s="1"/>
  <c r="Z10" i="55" l="1"/>
  <c r="AA10" i="55"/>
  <c r="AW10" i="55"/>
  <c r="AD10" i="55"/>
  <c r="AB10" i="55"/>
  <c r="Y10" i="55"/>
  <c r="AC10" i="55"/>
  <c r="AE10" i="55" l="1"/>
  <c r="AF10" i="55" s="1"/>
  <c r="BL10" i="55" s="1"/>
  <c r="BQ263" i="56"/>
  <c r="BF263" i="56"/>
  <c r="BB263" i="56"/>
  <c r="AT263" i="56"/>
  <c r="AS263" i="56"/>
  <c r="AQ263" i="56"/>
  <c r="AN263" i="56"/>
  <c r="AM263" i="56"/>
  <c r="AK263" i="56"/>
  <c r="AH263" i="56"/>
  <c r="X263" i="56"/>
  <c r="W263" i="56"/>
  <c r="V263" i="56"/>
  <c r="O263" i="56"/>
  <c r="AC263" i="56" s="1"/>
  <c r="BQ262" i="56"/>
  <c r="BF262" i="56"/>
  <c r="BB262" i="56"/>
  <c r="AT262" i="56"/>
  <c r="AS262" i="56"/>
  <c r="AQ262" i="56"/>
  <c r="AN262" i="56"/>
  <c r="AM262" i="56"/>
  <c r="AK262" i="56"/>
  <c r="AH262" i="56"/>
  <c r="X262" i="56"/>
  <c r="W262" i="56"/>
  <c r="V262" i="56"/>
  <c r="O262" i="56"/>
  <c r="AC262" i="56" s="1"/>
  <c r="BQ261" i="56"/>
  <c r="BF261" i="56"/>
  <c r="BB261" i="56"/>
  <c r="AT261" i="56"/>
  <c r="AS261" i="56"/>
  <c r="AQ261" i="56"/>
  <c r="AN261" i="56"/>
  <c r="AM261" i="56"/>
  <c r="AK261" i="56"/>
  <c r="AH261" i="56"/>
  <c r="X261" i="56"/>
  <c r="W261" i="56"/>
  <c r="V261" i="56"/>
  <c r="O261" i="56"/>
  <c r="AD261" i="56" s="1"/>
  <c r="BQ260" i="56"/>
  <c r="BF260" i="56"/>
  <c r="BB260" i="56"/>
  <c r="AT260" i="56"/>
  <c r="AS260" i="56"/>
  <c r="AQ260" i="56"/>
  <c r="AN260" i="56"/>
  <c r="AM260" i="56"/>
  <c r="AK260" i="56"/>
  <c r="AH260" i="56"/>
  <c r="X260" i="56"/>
  <c r="V260" i="56"/>
  <c r="O260" i="56"/>
  <c r="AA260" i="56" s="1"/>
  <c r="BQ259" i="56"/>
  <c r="BF259" i="56"/>
  <c r="AT259" i="56"/>
  <c r="AS259" i="56"/>
  <c r="AQ259" i="56"/>
  <c r="AN259" i="56"/>
  <c r="AM259" i="56"/>
  <c r="AK259" i="56"/>
  <c r="AH259" i="56"/>
  <c r="X259" i="56"/>
  <c r="W259" i="56"/>
  <c r="V259" i="56"/>
  <c r="O259" i="56"/>
  <c r="AC259" i="56" s="1"/>
  <c r="BQ258" i="56"/>
  <c r="BF258" i="56"/>
  <c r="AT258" i="56"/>
  <c r="AS258" i="56"/>
  <c r="AQ258" i="56"/>
  <c r="AN258" i="56"/>
  <c r="AM258" i="56"/>
  <c r="AK258" i="56"/>
  <c r="AH258" i="56"/>
  <c r="X258" i="56"/>
  <c r="W258" i="56"/>
  <c r="V258" i="56"/>
  <c r="O258" i="56"/>
  <c r="BQ257" i="56"/>
  <c r="BF257" i="56"/>
  <c r="BB257" i="56"/>
  <c r="AT257" i="56"/>
  <c r="AV257" i="56" s="1"/>
  <c r="AS257" i="56"/>
  <c r="AQ257" i="56"/>
  <c r="AM257" i="56"/>
  <c r="AK257" i="56"/>
  <c r="AH257" i="56"/>
  <c r="X257" i="56"/>
  <c r="W257" i="56"/>
  <c r="V257" i="56"/>
  <c r="O257" i="56"/>
  <c r="BJ257" i="56" s="1"/>
  <c r="BQ256" i="56"/>
  <c r="BF256" i="56"/>
  <c r="BB256" i="56"/>
  <c r="AT256" i="56"/>
  <c r="AV256" i="56" s="1"/>
  <c r="AS256" i="56"/>
  <c r="AQ256" i="56"/>
  <c r="AM256" i="56"/>
  <c r="AK256" i="56"/>
  <c r="AH256" i="56"/>
  <c r="X256" i="56"/>
  <c r="W256" i="56"/>
  <c r="V256" i="56"/>
  <c r="O256" i="56"/>
  <c r="AC256" i="56" s="1"/>
  <c r="BQ255" i="56"/>
  <c r="BF255" i="56"/>
  <c r="BB255" i="56"/>
  <c r="AT255" i="56"/>
  <c r="AV255" i="56" s="1"/>
  <c r="AS255" i="56"/>
  <c r="AQ255" i="56"/>
  <c r="AM255" i="56"/>
  <c r="AK255" i="56"/>
  <c r="AH255" i="56"/>
  <c r="X255" i="56"/>
  <c r="W255" i="56"/>
  <c r="V255" i="56"/>
  <c r="O255" i="56"/>
  <c r="AD255" i="56" s="1"/>
  <c r="BQ254" i="56"/>
  <c r="BF254" i="56"/>
  <c r="BB254" i="56"/>
  <c r="AT254" i="56"/>
  <c r="AV254" i="56" s="1"/>
  <c r="AS254" i="56"/>
  <c r="AQ254" i="56"/>
  <c r="AM254" i="56"/>
  <c r="AK254" i="56"/>
  <c r="AH254" i="56"/>
  <c r="X254" i="56"/>
  <c r="W254" i="56"/>
  <c r="V254" i="56"/>
  <c r="O254" i="56"/>
  <c r="AD254" i="56" s="1"/>
  <c r="BQ253" i="56"/>
  <c r="BF253" i="56"/>
  <c r="BB253" i="56"/>
  <c r="AT253" i="56"/>
  <c r="AV253" i="56" s="1"/>
  <c r="AS253" i="56"/>
  <c r="AQ253" i="56"/>
  <c r="AM253" i="56"/>
  <c r="AK253" i="56"/>
  <c r="AH253" i="56"/>
  <c r="X253" i="56"/>
  <c r="W253" i="56"/>
  <c r="V253" i="56"/>
  <c r="O253" i="56"/>
  <c r="AD253" i="56" s="1"/>
  <c r="BQ252" i="56"/>
  <c r="BF252" i="56"/>
  <c r="BB252" i="56"/>
  <c r="AT252" i="56"/>
  <c r="AV252" i="56" s="1"/>
  <c r="AS252" i="56"/>
  <c r="AQ252" i="56"/>
  <c r="AM252" i="56"/>
  <c r="AK252" i="56"/>
  <c r="AH252" i="56"/>
  <c r="X252" i="56"/>
  <c r="W252" i="56"/>
  <c r="V252" i="56"/>
  <c r="O252" i="56"/>
  <c r="BJ252" i="56" s="1"/>
  <c r="BQ251" i="56"/>
  <c r="BF251" i="56"/>
  <c r="BB251" i="56"/>
  <c r="AT251" i="56"/>
  <c r="AV251" i="56" s="1"/>
  <c r="AS251" i="56"/>
  <c r="AQ251" i="56"/>
  <c r="AM251" i="56"/>
  <c r="AK251" i="56"/>
  <c r="AH251" i="56"/>
  <c r="X251" i="56"/>
  <c r="W251" i="56"/>
  <c r="V251" i="56"/>
  <c r="O251" i="56"/>
  <c r="BQ250" i="56"/>
  <c r="BF250" i="56"/>
  <c r="AT250" i="56"/>
  <c r="AS250" i="56"/>
  <c r="AQ250" i="56"/>
  <c r="AN250" i="56"/>
  <c r="AM250" i="56"/>
  <c r="AK250" i="56"/>
  <c r="AH250" i="56"/>
  <c r="X250" i="56"/>
  <c r="W250" i="56"/>
  <c r="V250" i="56"/>
  <c r="O250" i="56"/>
  <c r="BJ250" i="56" s="1"/>
  <c r="BQ249" i="56"/>
  <c r="BF249" i="56"/>
  <c r="AT249" i="56"/>
  <c r="AS249" i="56"/>
  <c r="AQ249" i="56"/>
  <c r="AN249" i="56"/>
  <c r="AM249" i="56"/>
  <c r="AK249" i="56"/>
  <c r="AH249" i="56"/>
  <c r="X249" i="56"/>
  <c r="W249" i="56"/>
  <c r="V249" i="56"/>
  <c r="O249" i="56"/>
  <c r="BJ249" i="56" s="1"/>
  <c r="BQ248" i="56"/>
  <c r="BF248" i="56"/>
  <c r="AT248" i="56"/>
  <c r="AS248" i="56"/>
  <c r="AQ248" i="56"/>
  <c r="AN248" i="56"/>
  <c r="AM248" i="56"/>
  <c r="AK248" i="56"/>
  <c r="AH248" i="56"/>
  <c r="X248" i="56"/>
  <c r="W248" i="56"/>
  <c r="V248" i="56"/>
  <c r="O248" i="56"/>
  <c r="BJ248" i="56" s="1"/>
  <c r="BQ247" i="56"/>
  <c r="BF247" i="56"/>
  <c r="AT247" i="56"/>
  <c r="AS247" i="56"/>
  <c r="AQ247" i="56"/>
  <c r="AN247" i="56"/>
  <c r="AM247" i="56"/>
  <c r="AK247" i="56"/>
  <c r="AH247" i="56"/>
  <c r="X247" i="56"/>
  <c r="W247" i="56"/>
  <c r="V247" i="56"/>
  <c r="O247" i="56"/>
  <c r="BJ247" i="56" s="1"/>
  <c r="BQ246" i="56"/>
  <c r="BF246" i="56"/>
  <c r="BB246" i="56"/>
  <c r="AT246" i="56"/>
  <c r="AS246" i="56"/>
  <c r="AQ246" i="56"/>
  <c r="AN246" i="56"/>
  <c r="AM246" i="56"/>
  <c r="AK246" i="56"/>
  <c r="AH246" i="56"/>
  <c r="X246" i="56"/>
  <c r="W246" i="56"/>
  <c r="V246" i="56"/>
  <c r="O246" i="56"/>
  <c r="AD246" i="56" s="1"/>
  <c r="BQ245" i="56"/>
  <c r="BF245" i="56"/>
  <c r="AT245" i="56"/>
  <c r="AS245" i="56"/>
  <c r="AQ245" i="56"/>
  <c r="AN245" i="56"/>
  <c r="AM245" i="56"/>
  <c r="AK245" i="56"/>
  <c r="AH245" i="56"/>
  <c r="X245" i="56"/>
  <c r="W245" i="56"/>
  <c r="V245" i="56"/>
  <c r="O245" i="56"/>
  <c r="AD245" i="56" s="1"/>
  <c r="BQ244" i="56"/>
  <c r="BF244" i="56"/>
  <c r="BB244" i="56"/>
  <c r="AT244" i="56"/>
  <c r="AS244" i="56"/>
  <c r="AQ244" i="56"/>
  <c r="AN244" i="56"/>
  <c r="AM244" i="56"/>
  <c r="AK244" i="56"/>
  <c r="AH244" i="56"/>
  <c r="X244" i="56"/>
  <c r="W244" i="56"/>
  <c r="V244" i="56"/>
  <c r="O244" i="56"/>
  <c r="BJ244" i="56" s="1"/>
  <c r="AQ243" i="56"/>
  <c r="AH243" i="56"/>
  <c r="X243" i="56"/>
  <c r="W243" i="56"/>
  <c r="V243" i="56"/>
  <c r="O243" i="56"/>
  <c r="AC243" i="56" s="1"/>
  <c r="BQ242" i="56"/>
  <c r="BF242" i="56"/>
  <c r="BB242" i="56"/>
  <c r="AT242" i="56"/>
  <c r="AS242" i="56"/>
  <c r="AQ242" i="56"/>
  <c r="AN242" i="56"/>
  <c r="AM242" i="56"/>
  <c r="AK242" i="56"/>
  <c r="AH242" i="56"/>
  <c r="X242" i="56"/>
  <c r="W242" i="56"/>
  <c r="V242" i="56"/>
  <c r="O242" i="56"/>
  <c r="BJ242" i="56" s="1"/>
  <c r="BQ241" i="56"/>
  <c r="BF241" i="56"/>
  <c r="BB241" i="56"/>
  <c r="AT241" i="56"/>
  <c r="AS241" i="56"/>
  <c r="AQ241" i="56"/>
  <c r="AN241" i="56"/>
  <c r="AM241" i="56"/>
  <c r="AK241" i="56"/>
  <c r="AH241" i="56"/>
  <c r="X241" i="56"/>
  <c r="W241" i="56"/>
  <c r="V241" i="56"/>
  <c r="O241" i="56"/>
  <c r="AD241" i="56" s="1"/>
  <c r="BQ240" i="56"/>
  <c r="BF240" i="56"/>
  <c r="BB240" i="56"/>
  <c r="AT240" i="56"/>
  <c r="AS240" i="56"/>
  <c r="AQ240" i="56"/>
  <c r="AN240" i="56"/>
  <c r="AM240" i="56"/>
  <c r="AK240" i="56"/>
  <c r="AH240" i="56"/>
  <c r="X240" i="56"/>
  <c r="W240" i="56"/>
  <c r="V240" i="56"/>
  <c r="O240" i="56"/>
  <c r="AD240" i="56" s="1"/>
  <c r="BQ239" i="56"/>
  <c r="BF239" i="56"/>
  <c r="BB239" i="56"/>
  <c r="AT239" i="56"/>
  <c r="AV239" i="56" s="1"/>
  <c r="AS239" i="56"/>
  <c r="AQ239" i="56"/>
  <c r="AM239" i="56"/>
  <c r="AK239" i="56"/>
  <c r="AH239" i="56"/>
  <c r="X239" i="56"/>
  <c r="W239" i="56"/>
  <c r="V239" i="56"/>
  <c r="O239" i="56"/>
  <c r="AA239" i="56" s="1"/>
  <c r="BQ238" i="56"/>
  <c r="BF238" i="56"/>
  <c r="BB238" i="56"/>
  <c r="AT238" i="56"/>
  <c r="AS238" i="56"/>
  <c r="AQ238" i="56"/>
  <c r="AN238" i="56"/>
  <c r="AM238" i="56"/>
  <c r="AK238" i="56"/>
  <c r="AH238" i="56"/>
  <c r="X238" i="56"/>
  <c r="W238" i="56"/>
  <c r="V238" i="56"/>
  <c r="O238" i="56"/>
  <c r="AC238" i="56" s="1"/>
  <c r="BQ237" i="56"/>
  <c r="BF237" i="56"/>
  <c r="BB237" i="56"/>
  <c r="AT237" i="56"/>
  <c r="AS237" i="56"/>
  <c r="AQ237" i="56"/>
  <c r="AN237" i="56"/>
  <c r="AM237" i="56"/>
  <c r="AK237" i="56"/>
  <c r="AH237" i="56"/>
  <c r="X237" i="56"/>
  <c r="W237" i="56"/>
  <c r="V237" i="56"/>
  <c r="O237" i="56"/>
  <c r="AC237" i="56" s="1"/>
  <c r="BQ236" i="56"/>
  <c r="BF236" i="56"/>
  <c r="BB236" i="56"/>
  <c r="AT236" i="56"/>
  <c r="AS236" i="56"/>
  <c r="AQ236" i="56"/>
  <c r="AN236" i="56"/>
  <c r="AM236" i="56"/>
  <c r="AK236" i="56"/>
  <c r="AH236" i="56"/>
  <c r="X236" i="56"/>
  <c r="W236" i="56"/>
  <c r="V236" i="56"/>
  <c r="O236" i="56"/>
  <c r="AC236" i="56" s="1"/>
  <c r="BQ235" i="56"/>
  <c r="BF235" i="56"/>
  <c r="BE235" i="56"/>
  <c r="BB235" i="56"/>
  <c r="AT235" i="56"/>
  <c r="AS235" i="56"/>
  <c r="AQ235" i="56"/>
  <c r="AN235" i="56"/>
  <c r="AM235" i="56"/>
  <c r="AK235" i="56"/>
  <c r="AH235" i="56"/>
  <c r="X235" i="56"/>
  <c r="W235" i="56"/>
  <c r="V235" i="56"/>
  <c r="O235" i="56"/>
  <c r="BJ235" i="56" s="1"/>
  <c r="BQ234" i="56"/>
  <c r="BF234" i="56"/>
  <c r="BE234" i="56"/>
  <c r="BB234" i="56"/>
  <c r="AT234" i="56"/>
  <c r="AS234" i="56"/>
  <c r="AQ234" i="56"/>
  <c r="AN234" i="56"/>
  <c r="AM234" i="56"/>
  <c r="AK234" i="56"/>
  <c r="AH234" i="56"/>
  <c r="X234" i="56"/>
  <c r="W234" i="56"/>
  <c r="V234" i="56"/>
  <c r="O234" i="56"/>
  <c r="BJ234" i="56" s="1"/>
  <c r="BQ233" i="56"/>
  <c r="BF233" i="56"/>
  <c r="BE233" i="56"/>
  <c r="BB233" i="56"/>
  <c r="AT233" i="56"/>
  <c r="AS233" i="56"/>
  <c r="AQ233" i="56"/>
  <c r="AN233" i="56"/>
  <c r="AM233" i="56"/>
  <c r="AK233" i="56"/>
  <c r="AH233" i="56"/>
  <c r="X233" i="56"/>
  <c r="W233" i="56"/>
  <c r="V233" i="56"/>
  <c r="O233" i="56"/>
  <c r="BJ233" i="56" s="1"/>
  <c r="BQ232" i="56"/>
  <c r="BF232" i="56"/>
  <c r="BE232" i="56"/>
  <c r="BB232" i="56"/>
  <c r="AT232" i="56"/>
  <c r="AS232" i="56"/>
  <c r="AQ232" i="56"/>
  <c r="AN232" i="56"/>
  <c r="AM232" i="56"/>
  <c r="AK232" i="56"/>
  <c r="AH232" i="56"/>
  <c r="X232" i="56"/>
  <c r="W232" i="56"/>
  <c r="V232" i="56"/>
  <c r="O232" i="56"/>
  <c r="BJ232" i="56" s="1"/>
  <c r="BQ231" i="56"/>
  <c r="BF231" i="56"/>
  <c r="BE231" i="56"/>
  <c r="BB231" i="56"/>
  <c r="AT231" i="56"/>
  <c r="AS231" i="56"/>
  <c r="AQ231" i="56"/>
  <c r="AN231" i="56"/>
  <c r="AM231" i="56"/>
  <c r="AK231" i="56"/>
  <c r="AH231" i="56"/>
  <c r="X231" i="56"/>
  <c r="W231" i="56"/>
  <c r="V231" i="56"/>
  <c r="O231" i="56"/>
  <c r="BJ231" i="56" s="1"/>
  <c r="BQ230" i="56"/>
  <c r="BF230" i="56"/>
  <c r="AT230" i="56"/>
  <c r="AS230" i="56"/>
  <c r="AQ230" i="56"/>
  <c r="AN230" i="56"/>
  <c r="AM230" i="56"/>
  <c r="AK230" i="56"/>
  <c r="AH230" i="56"/>
  <c r="X230" i="56"/>
  <c r="W230" i="56"/>
  <c r="V230" i="56"/>
  <c r="O230" i="56"/>
  <c r="BJ230" i="56" s="1"/>
  <c r="BQ229" i="56"/>
  <c r="BF229" i="56"/>
  <c r="AT229" i="56"/>
  <c r="AS229" i="56"/>
  <c r="AQ229" i="56"/>
  <c r="AN229" i="56"/>
  <c r="AM229" i="56"/>
  <c r="AK229" i="56"/>
  <c r="AH229" i="56"/>
  <c r="X229" i="56"/>
  <c r="W229" i="56"/>
  <c r="V229" i="56"/>
  <c r="O229" i="56"/>
  <c r="AB229" i="56" s="1"/>
  <c r="BQ228" i="56"/>
  <c r="BF228" i="56"/>
  <c r="BB228" i="56"/>
  <c r="AT228" i="56"/>
  <c r="AS228" i="56"/>
  <c r="AQ228" i="56"/>
  <c r="AN228" i="56"/>
  <c r="AM228" i="56"/>
  <c r="AK228" i="56"/>
  <c r="AH228" i="56"/>
  <c r="X228" i="56"/>
  <c r="W228" i="56"/>
  <c r="V228" i="56"/>
  <c r="O228" i="56"/>
  <c r="AC228" i="56" s="1"/>
  <c r="BQ227" i="56"/>
  <c r="BF227" i="56"/>
  <c r="BE227" i="56"/>
  <c r="BB227" i="56"/>
  <c r="AT227" i="56"/>
  <c r="AV227" i="56" s="1"/>
  <c r="AS227" i="56"/>
  <c r="AQ227" i="56"/>
  <c r="AM227" i="56"/>
  <c r="AK227" i="56"/>
  <c r="AH227" i="56"/>
  <c r="X227" i="56"/>
  <c r="V227" i="56"/>
  <c r="O227" i="56"/>
  <c r="BJ227" i="56" s="1"/>
  <c r="BQ226" i="56"/>
  <c r="BF226" i="56"/>
  <c r="BB226" i="56"/>
  <c r="AT226" i="56"/>
  <c r="AS226" i="56"/>
  <c r="AQ226" i="56"/>
  <c r="AM226" i="56"/>
  <c r="AK226" i="56"/>
  <c r="AH226" i="56"/>
  <c r="X226" i="56"/>
  <c r="W226" i="56"/>
  <c r="V226" i="56"/>
  <c r="O226" i="56"/>
  <c r="AC226" i="56" s="1"/>
  <c r="BQ225" i="56"/>
  <c r="BF225" i="56"/>
  <c r="BB225" i="56"/>
  <c r="AT225" i="56"/>
  <c r="AS225" i="56"/>
  <c r="AQ225" i="56"/>
  <c r="AM225" i="56"/>
  <c r="AK225" i="56"/>
  <c r="AH225" i="56"/>
  <c r="X225" i="56"/>
  <c r="W225" i="56"/>
  <c r="V225" i="56"/>
  <c r="O225" i="56"/>
  <c r="AC225" i="56" s="1"/>
  <c r="BQ224" i="56"/>
  <c r="BF224" i="56"/>
  <c r="BE224" i="56"/>
  <c r="BB224" i="56"/>
  <c r="AT224" i="56"/>
  <c r="AS224" i="56"/>
  <c r="AQ224" i="56"/>
  <c r="AN224" i="56"/>
  <c r="AM224" i="56"/>
  <c r="AK224" i="56"/>
  <c r="X224" i="56"/>
  <c r="W224" i="56"/>
  <c r="V224" i="56"/>
  <c r="O224" i="56"/>
  <c r="AC224" i="56" s="1"/>
  <c r="BQ223" i="56"/>
  <c r="BF223" i="56"/>
  <c r="BE223" i="56"/>
  <c r="BB223" i="56"/>
  <c r="AT223" i="56"/>
  <c r="AS223" i="56"/>
  <c r="AQ223" i="56"/>
  <c r="AN223" i="56"/>
  <c r="AM223" i="56"/>
  <c r="AK223" i="56"/>
  <c r="X223" i="56"/>
  <c r="W223" i="56"/>
  <c r="V223" i="56"/>
  <c r="O223" i="56"/>
  <c r="AC223" i="56" s="1"/>
  <c r="BQ222" i="56"/>
  <c r="BF222" i="56"/>
  <c r="BE222" i="56"/>
  <c r="BB222" i="56"/>
  <c r="AT222" i="56"/>
  <c r="AS222" i="56"/>
  <c r="AQ222" i="56"/>
  <c r="AN222" i="56"/>
  <c r="AM222" i="56"/>
  <c r="AK222" i="56"/>
  <c r="X222" i="56"/>
  <c r="W222" i="56"/>
  <c r="V222" i="56"/>
  <c r="O222" i="56"/>
  <c r="AC222" i="56" s="1"/>
  <c r="BQ221" i="56"/>
  <c r="BF221" i="56"/>
  <c r="BB221" i="56"/>
  <c r="AT221" i="56"/>
  <c r="AS221" i="56"/>
  <c r="AQ221" i="56"/>
  <c r="AN221" i="56"/>
  <c r="AM221" i="56"/>
  <c r="AK221" i="56"/>
  <c r="AH221" i="56"/>
  <c r="X221" i="56"/>
  <c r="W221" i="56"/>
  <c r="V221" i="56"/>
  <c r="O221" i="56"/>
  <c r="AC221" i="56" s="1"/>
  <c r="BQ220" i="56"/>
  <c r="BF220" i="56"/>
  <c r="BB220" i="56"/>
  <c r="AT220" i="56"/>
  <c r="AS220" i="56"/>
  <c r="AQ220" i="56"/>
  <c r="AN220" i="56"/>
  <c r="AM220" i="56"/>
  <c r="AK220" i="56"/>
  <c r="AH220" i="56"/>
  <c r="X220" i="56"/>
  <c r="W220" i="56"/>
  <c r="V220" i="56"/>
  <c r="O220" i="56"/>
  <c r="AC220" i="56" s="1"/>
  <c r="BQ219" i="56"/>
  <c r="BF219" i="56"/>
  <c r="BB219" i="56"/>
  <c r="AT219" i="56"/>
  <c r="AS219" i="56"/>
  <c r="AQ219" i="56"/>
  <c r="AN219" i="56"/>
  <c r="AM219" i="56"/>
  <c r="AK219" i="56"/>
  <c r="AH219" i="56"/>
  <c r="X219" i="56"/>
  <c r="W219" i="56"/>
  <c r="V219" i="56"/>
  <c r="O219" i="56"/>
  <c r="AC219" i="56" s="1"/>
  <c r="BQ218" i="56"/>
  <c r="BF218" i="56"/>
  <c r="BB218" i="56"/>
  <c r="AT218" i="56"/>
  <c r="AS218" i="56"/>
  <c r="AQ218" i="56"/>
  <c r="AN218" i="56"/>
  <c r="AM218" i="56"/>
  <c r="AK218" i="56"/>
  <c r="AH218" i="56"/>
  <c r="X218" i="56"/>
  <c r="W218" i="56"/>
  <c r="V218" i="56"/>
  <c r="O218" i="56"/>
  <c r="AC218" i="56" s="1"/>
  <c r="BQ217" i="56"/>
  <c r="BF217" i="56"/>
  <c r="BB217" i="56"/>
  <c r="AT217" i="56"/>
  <c r="AV217" i="56" s="1"/>
  <c r="AS217" i="56"/>
  <c r="AQ217" i="56"/>
  <c r="AK217" i="56"/>
  <c r="AO217" i="56" s="1"/>
  <c r="AH217" i="56"/>
  <c r="X217" i="56"/>
  <c r="W217" i="56"/>
  <c r="V217" i="56"/>
  <c r="O217" i="56"/>
  <c r="AC217" i="56" s="1"/>
  <c r="BQ216" i="56"/>
  <c r="BF216" i="56"/>
  <c r="BB216" i="56"/>
  <c r="AT216" i="56"/>
  <c r="AV216" i="56" s="1"/>
  <c r="AS216" i="56"/>
  <c r="AQ216" i="56"/>
  <c r="AM216" i="56"/>
  <c r="AK216" i="56"/>
  <c r="AH216" i="56"/>
  <c r="X216" i="56"/>
  <c r="W216" i="56"/>
  <c r="V216" i="56"/>
  <c r="O216" i="56"/>
  <c r="AC216" i="56" s="1"/>
  <c r="BQ215" i="56"/>
  <c r="BF215" i="56"/>
  <c r="BB215" i="56"/>
  <c r="AT215" i="56"/>
  <c r="AS215" i="56"/>
  <c r="AQ215" i="56"/>
  <c r="AN215" i="56"/>
  <c r="AM215" i="56"/>
  <c r="AK215" i="56"/>
  <c r="AH215" i="56"/>
  <c r="X215" i="56"/>
  <c r="W215" i="56"/>
  <c r="V215" i="56"/>
  <c r="O215" i="56"/>
  <c r="AB215" i="56" s="1"/>
  <c r="BP214" i="56"/>
  <c r="BO214" i="56"/>
  <c r="BN214" i="56"/>
  <c r="BM214" i="56"/>
  <c r="BI214" i="56"/>
  <c r="BD214" i="56"/>
  <c r="BC214" i="56"/>
  <c r="BA214" i="56"/>
  <c r="AZ214" i="56"/>
  <c r="AY214" i="56"/>
  <c r="AX214" i="56"/>
  <c r="AR214" i="56"/>
  <c r="AP214" i="56"/>
  <c r="AL214" i="56"/>
  <c r="AJ214" i="56"/>
  <c r="U214" i="56"/>
  <c r="T214" i="56"/>
  <c r="S214" i="56"/>
  <c r="R214" i="56"/>
  <c r="Q214" i="56"/>
  <c r="P214" i="56"/>
  <c r="AM213" i="56"/>
  <c r="AK213" i="56"/>
  <c r="AH213" i="56"/>
  <c r="X213" i="56"/>
  <c r="W213" i="56"/>
  <c r="V213" i="56"/>
  <c r="O213" i="56"/>
  <c r="BF212" i="56"/>
  <c r="AM212" i="56"/>
  <c r="AK212" i="56"/>
  <c r="AH212" i="56"/>
  <c r="X212" i="56"/>
  <c r="W212" i="56"/>
  <c r="V212" i="56"/>
  <c r="O212" i="56"/>
  <c r="AB212" i="56" s="1"/>
  <c r="AM211" i="56"/>
  <c r="AK211" i="56"/>
  <c r="AH211" i="56"/>
  <c r="X211" i="56"/>
  <c r="W211" i="56"/>
  <c r="V211" i="56"/>
  <c r="O211" i="56"/>
  <c r="AM210" i="56"/>
  <c r="AK210" i="56"/>
  <c r="AH210" i="56"/>
  <c r="X210" i="56"/>
  <c r="W210" i="56"/>
  <c r="V210" i="56"/>
  <c r="O210" i="56"/>
  <c r="BT209" i="56"/>
  <c r="AM209" i="56"/>
  <c r="AK209" i="56"/>
  <c r="AH209" i="56"/>
  <c r="X209" i="56"/>
  <c r="W209" i="56"/>
  <c r="V209" i="56"/>
  <c r="O209" i="56"/>
  <c r="AA209" i="56" s="1"/>
  <c r="AM208" i="56"/>
  <c r="AK208" i="56"/>
  <c r="AH208" i="56"/>
  <c r="X208" i="56"/>
  <c r="W208" i="56"/>
  <c r="V208" i="56"/>
  <c r="O208" i="56"/>
  <c r="AB208" i="56" s="1"/>
  <c r="AM207" i="56"/>
  <c r="AK207" i="56"/>
  <c r="AH207" i="56"/>
  <c r="X207" i="56"/>
  <c r="W207" i="56"/>
  <c r="V207" i="56"/>
  <c r="O207" i="56"/>
  <c r="AM206" i="56"/>
  <c r="AK206" i="56"/>
  <c r="AH206" i="56"/>
  <c r="X206" i="56"/>
  <c r="W206" i="56"/>
  <c r="V206" i="56"/>
  <c r="O206" i="56"/>
  <c r="Z206" i="56" s="1"/>
  <c r="AM205" i="56"/>
  <c r="AK205" i="56"/>
  <c r="AH205" i="56"/>
  <c r="X205" i="56"/>
  <c r="W205" i="56"/>
  <c r="V205" i="56"/>
  <c r="O205" i="56"/>
  <c r="AM204" i="56"/>
  <c r="AK204" i="56"/>
  <c r="AH204" i="56"/>
  <c r="X204" i="56"/>
  <c r="W204" i="56"/>
  <c r="V204" i="56"/>
  <c r="BG204" i="56" s="1"/>
  <c r="O204" i="56"/>
  <c r="AB204" i="56" s="1"/>
  <c r="AM203" i="56"/>
  <c r="AK203" i="56"/>
  <c r="AH203" i="56"/>
  <c r="X203" i="56"/>
  <c r="W203" i="56"/>
  <c r="V203" i="56"/>
  <c r="O203" i="56"/>
  <c r="Z203" i="56" s="1"/>
  <c r="BT202" i="56"/>
  <c r="BR202" i="56"/>
  <c r="AM202" i="56"/>
  <c r="AK202" i="56"/>
  <c r="AH202" i="56"/>
  <c r="X202" i="56"/>
  <c r="W202" i="56"/>
  <c r="V202" i="56"/>
  <c r="O202" i="56"/>
  <c r="BT201" i="56"/>
  <c r="BR201" i="56"/>
  <c r="AM201" i="56"/>
  <c r="AK201" i="56"/>
  <c r="AH201" i="56"/>
  <c r="X201" i="56"/>
  <c r="W201" i="56"/>
  <c r="V201" i="56"/>
  <c r="O201" i="56"/>
  <c r="AB201" i="56" s="1"/>
  <c r="BT200" i="56"/>
  <c r="BR200" i="56"/>
  <c r="AM200" i="56"/>
  <c r="AK200" i="56"/>
  <c r="AH200" i="56"/>
  <c r="X200" i="56"/>
  <c r="W200" i="56"/>
  <c r="V200" i="56"/>
  <c r="O200" i="56"/>
  <c r="AB200" i="56" s="1"/>
  <c r="AM199" i="56"/>
  <c r="AK199" i="56"/>
  <c r="AH199" i="56"/>
  <c r="X199" i="56"/>
  <c r="W199" i="56"/>
  <c r="V199" i="56"/>
  <c r="O199" i="56"/>
  <c r="AM198" i="56"/>
  <c r="AK198" i="56"/>
  <c r="AH198" i="56"/>
  <c r="X198" i="56"/>
  <c r="W198" i="56"/>
  <c r="V198" i="56"/>
  <c r="O198" i="56"/>
  <c r="AM197" i="56"/>
  <c r="AK197" i="56"/>
  <c r="AH197" i="56"/>
  <c r="X197" i="56"/>
  <c r="W197" i="56"/>
  <c r="V197" i="56"/>
  <c r="O197" i="56"/>
  <c r="AM196" i="56"/>
  <c r="AK196" i="56"/>
  <c r="AH196" i="56"/>
  <c r="X196" i="56"/>
  <c r="W196" i="56"/>
  <c r="V196" i="56"/>
  <c r="O196" i="56"/>
  <c r="AB196" i="56" s="1"/>
  <c r="AM195" i="56"/>
  <c r="AK195" i="56"/>
  <c r="AH195" i="56"/>
  <c r="X195" i="56"/>
  <c r="W195" i="56"/>
  <c r="V195" i="56"/>
  <c r="O195" i="56"/>
  <c r="AM194" i="56"/>
  <c r="AK194" i="56"/>
  <c r="AH194" i="56"/>
  <c r="X194" i="56"/>
  <c r="W194" i="56"/>
  <c r="V194" i="56"/>
  <c r="O194" i="56"/>
  <c r="AB194" i="56" s="1"/>
  <c r="AM193" i="56"/>
  <c r="AK193" i="56"/>
  <c r="AH193" i="56"/>
  <c r="X193" i="56"/>
  <c r="W193" i="56"/>
  <c r="V193" i="56"/>
  <c r="O193" i="56"/>
  <c r="AB193" i="56" s="1"/>
  <c r="AM192" i="56"/>
  <c r="AK192" i="56"/>
  <c r="AH192" i="56"/>
  <c r="X192" i="56"/>
  <c r="W192" i="56"/>
  <c r="V192" i="56"/>
  <c r="O192" i="56"/>
  <c r="AB192" i="56" s="1"/>
  <c r="AM191" i="56"/>
  <c r="AK191" i="56"/>
  <c r="AH191" i="56"/>
  <c r="X191" i="56"/>
  <c r="W191" i="56"/>
  <c r="V191" i="56"/>
  <c r="O191" i="56"/>
  <c r="AB191" i="56" s="1"/>
  <c r="AM190" i="56"/>
  <c r="AK190" i="56"/>
  <c r="AH190" i="56"/>
  <c r="X190" i="56"/>
  <c r="W190" i="56"/>
  <c r="V190" i="56"/>
  <c r="O190" i="56"/>
  <c r="AM189" i="56"/>
  <c r="AK189" i="56"/>
  <c r="AH189" i="56"/>
  <c r="X189" i="56"/>
  <c r="W189" i="56"/>
  <c r="V189" i="56"/>
  <c r="O189" i="56"/>
  <c r="AC189" i="56" s="1"/>
  <c r="AM188" i="56"/>
  <c r="AK188" i="56"/>
  <c r="AH188" i="56"/>
  <c r="X188" i="56"/>
  <c r="W188" i="56"/>
  <c r="V188" i="56"/>
  <c r="O188" i="56"/>
  <c r="AM187" i="56"/>
  <c r="AK187" i="56"/>
  <c r="AH187" i="56"/>
  <c r="X187" i="56"/>
  <c r="W187" i="56"/>
  <c r="V187" i="56"/>
  <c r="O187" i="56"/>
  <c r="AM186" i="56"/>
  <c r="AK186" i="56"/>
  <c r="AH186" i="56"/>
  <c r="X186" i="56"/>
  <c r="W186" i="56"/>
  <c r="V186" i="56"/>
  <c r="O186" i="56"/>
  <c r="AM185" i="56"/>
  <c r="AK185" i="56"/>
  <c r="AH185" i="56"/>
  <c r="X185" i="56"/>
  <c r="W185" i="56"/>
  <c r="V185" i="56"/>
  <c r="O185" i="56"/>
  <c r="AM184" i="56"/>
  <c r="AK184" i="56"/>
  <c r="AH184" i="56"/>
  <c r="X184" i="56"/>
  <c r="W184" i="56"/>
  <c r="V184" i="56"/>
  <c r="O184" i="56"/>
  <c r="AM183" i="56"/>
  <c r="AK183" i="56"/>
  <c r="AH183" i="56"/>
  <c r="X183" i="56"/>
  <c r="W183" i="56"/>
  <c r="V183" i="56"/>
  <c r="O183" i="56"/>
  <c r="AB183" i="56" s="1"/>
  <c r="AM182" i="56"/>
  <c r="AK182" i="56"/>
  <c r="AH182" i="56"/>
  <c r="X182" i="56"/>
  <c r="W182" i="56"/>
  <c r="V182" i="56"/>
  <c r="O182" i="56"/>
  <c r="AB182" i="56" s="1"/>
  <c r="AM181" i="56"/>
  <c r="AK181" i="56"/>
  <c r="AH181" i="56"/>
  <c r="X181" i="56"/>
  <c r="W181" i="56"/>
  <c r="V181" i="56"/>
  <c r="O181" i="56"/>
  <c r="AB181" i="56" s="1"/>
  <c r="AM180" i="56"/>
  <c r="AK180" i="56"/>
  <c r="AH180" i="56"/>
  <c r="X180" i="56"/>
  <c r="W180" i="56"/>
  <c r="V180" i="56"/>
  <c r="O180" i="56"/>
  <c r="BQ179" i="56"/>
  <c r="BF179" i="56"/>
  <c r="BE179" i="56"/>
  <c r="BB179" i="56"/>
  <c r="AM179" i="56"/>
  <c r="AK179" i="56"/>
  <c r="AH179" i="56"/>
  <c r="X179" i="56"/>
  <c r="W179" i="56"/>
  <c r="V179" i="56"/>
  <c r="O179" i="56"/>
  <c r="AC179" i="56" s="1"/>
  <c r="AM178" i="56"/>
  <c r="AK178" i="56"/>
  <c r="AH178" i="56"/>
  <c r="X178" i="56"/>
  <c r="W178" i="56"/>
  <c r="V178" i="56"/>
  <c r="O178" i="56"/>
  <c r="AB178" i="56" s="1"/>
  <c r="BQ177" i="56"/>
  <c r="BF177" i="56"/>
  <c r="BE177" i="56"/>
  <c r="BB177" i="56"/>
  <c r="AM177" i="56"/>
  <c r="AK177" i="56"/>
  <c r="AH177" i="56"/>
  <c r="X177" i="56"/>
  <c r="W177" i="56"/>
  <c r="V177" i="56"/>
  <c r="O177" i="56"/>
  <c r="AM176" i="56"/>
  <c r="AK176" i="56"/>
  <c r="AH176" i="56"/>
  <c r="X176" i="56"/>
  <c r="W176" i="56"/>
  <c r="V176" i="56"/>
  <c r="O176" i="56"/>
  <c r="AB176" i="56" s="1"/>
  <c r="BF175" i="56"/>
  <c r="BE175" i="56"/>
  <c r="BB175" i="56"/>
  <c r="AM175" i="56"/>
  <c r="AK175" i="56"/>
  <c r="AH175" i="56"/>
  <c r="X175" i="56"/>
  <c r="W175" i="56"/>
  <c r="V175" i="56"/>
  <c r="O175" i="56"/>
  <c r="BQ174" i="56"/>
  <c r="BF174" i="56"/>
  <c r="BE174" i="56"/>
  <c r="BB174" i="56"/>
  <c r="AT174" i="56"/>
  <c r="AS174" i="56"/>
  <c r="AQ174" i="56"/>
  <c r="AN174" i="56"/>
  <c r="AM174" i="56"/>
  <c r="AK174" i="56"/>
  <c r="AH174" i="56"/>
  <c r="X174" i="56"/>
  <c r="W174" i="56"/>
  <c r="V174" i="56"/>
  <c r="O174" i="56"/>
  <c r="AD174" i="56" s="1"/>
  <c r="BF173" i="56"/>
  <c r="BE173" i="56"/>
  <c r="BB173" i="56"/>
  <c r="AT173" i="56"/>
  <c r="AS173" i="56"/>
  <c r="AQ173" i="56"/>
  <c r="AN173" i="56"/>
  <c r="AM173" i="56"/>
  <c r="AK173" i="56"/>
  <c r="AH173" i="56"/>
  <c r="X173" i="56"/>
  <c r="W173" i="56"/>
  <c r="V173" i="56"/>
  <c r="O173" i="56"/>
  <c r="BJ173" i="56" s="1"/>
  <c r="BQ172" i="56"/>
  <c r="BF172" i="56"/>
  <c r="BE172" i="56"/>
  <c r="BB172" i="56"/>
  <c r="AT172" i="56"/>
  <c r="AS172" i="56"/>
  <c r="AQ172" i="56"/>
  <c r="AN172" i="56"/>
  <c r="AM172" i="56"/>
  <c r="AK172" i="56"/>
  <c r="AH172" i="56"/>
  <c r="X172" i="56"/>
  <c r="W172" i="56"/>
  <c r="V172" i="56"/>
  <c r="O172" i="56"/>
  <c r="AA172" i="56" s="1"/>
  <c r="BQ171" i="56"/>
  <c r="BF171" i="56"/>
  <c r="BE171" i="56"/>
  <c r="BB171" i="56"/>
  <c r="AT171" i="56"/>
  <c r="AS171" i="56"/>
  <c r="AQ171" i="56"/>
  <c r="AN171" i="56"/>
  <c r="AM171" i="56"/>
  <c r="AK171" i="56"/>
  <c r="AH171" i="56"/>
  <c r="X171" i="56"/>
  <c r="W171" i="56"/>
  <c r="V171" i="56"/>
  <c r="O171" i="56"/>
  <c r="AA171" i="56" s="1"/>
  <c r="BQ170" i="56"/>
  <c r="BF170" i="56"/>
  <c r="BE170" i="56"/>
  <c r="BB170" i="56"/>
  <c r="AT170" i="56"/>
  <c r="AS170" i="56"/>
  <c r="AQ170" i="56"/>
  <c r="AN170" i="56"/>
  <c r="AM170" i="56"/>
  <c r="AK170" i="56"/>
  <c r="AH170" i="56"/>
  <c r="X170" i="56"/>
  <c r="W170" i="56"/>
  <c r="V170" i="56"/>
  <c r="O170" i="56"/>
  <c r="AA170" i="56" s="1"/>
  <c r="BQ169" i="56"/>
  <c r="BF169" i="56"/>
  <c r="BE169" i="56"/>
  <c r="BB169" i="56"/>
  <c r="AT169" i="56"/>
  <c r="AS169" i="56"/>
  <c r="AQ169" i="56"/>
  <c r="AN169" i="56"/>
  <c r="AM169" i="56"/>
  <c r="AK169" i="56"/>
  <c r="AH169" i="56"/>
  <c r="X169" i="56"/>
  <c r="W169" i="56"/>
  <c r="V169" i="56"/>
  <c r="O169" i="56"/>
  <c r="AA169" i="56" s="1"/>
  <c r="BF168" i="56"/>
  <c r="BE168" i="56"/>
  <c r="BB168" i="56"/>
  <c r="AT168" i="56"/>
  <c r="AS168" i="56"/>
  <c r="AQ168" i="56"/>
  <c r="AN168" i="56"/>
  <c r="AM168" i="56"/>
  <c r="AK168" i="56"/>
  <c r="AH168" i="56"/>
  <c r="X168" i="56"/>
  <c r="W168" i="56"/>
  <c r="V168" i="56"/>
  <c r="O168" i="56"/>
  <c r="BJ168" i="56" s="1"/>
  <c r="BF167" i="56"/>
  <c r="BE167" i="56"/>
  <c r="BB167" i="56"/>
  <c r="AT167" i="56"/>
  <c r="AS167" i="56"/>
  <c r="AQ167" i="56"/>
  <c r="AN167" i="56"/>
  <c r="AM167" i="56"/>
  <c r="AK167" i="56"/>
  <c r="AH167" i="56"/>
  <c r="X167" i="56"/>
  <c r="W167" i="56"/>
  <c r="V167" i="56"/>
  <c r="O167" i="56"/>
  <c r="BQ166" i="56"/>
  <c r="BF166" i="56"/>
  <c r="BE166" i="56"/>
  <c r="BB166" i="56"/>
  <c r="AT166" i="56"/>
  <c r="AS166" i="56"/>
  <c r="AQ166" i="56"/>
  <c r="AN166" i="56"/>
  <c r="AM166" i="56"/>
  <c r="AK166" i="56"/>
  <c r="AH166" i="56"/>
  <c r="X166" i="56"/>
  <c r="W166" i="56"/>
  <c r="V166" i="56"/>
  <c r="O166" i="56"/>
  <c r="BJ166" i="56" s="1"/>
  <c r="BQ165" i="56"/>
  <c r="BF165" i="56"/>
  <c r="BE165" i="56"/>
  <c r="BB165" i="56"/>
  <c r="AT165" i="56"/>
  <c r="AS165" i="56"/>
  <c r="AQ165" i="56"/>
  <c r="AN165" i="56"/>
  <c r="AM165" i="56"/>
  <c r="AK165" i="56"/>
  <c r="AH165" i="56"/>
  <c r="X165" i="56"/>
  <c r="W165" i="56"/>
  <c r="V165" i="56"/>
  <c r="O165" i="56"/>
  <c r="BJ165" i="56" s="1"/>
  <c r="BF164" i="56"/>
  <c r="BE164" i="56"/>
  <c r="BB164" i="56"/>
  <c r="AT164" i="56"/>
  <c r="AS164" i="56"/>
  <c r="AQ164" i="56"/>
  <c r="AN164" i="56"/>
  <c r="AM164" i="56"/>
  <c r="AK164" i="56"/>
  <c r="AH164" i="56"/>
  <c r="X164" i="56"/>
  <c r="W164" i="56"/>
  <c r="V164" i="56"/>
  <c r="O164" i="56"/>
  <c r="AD164" i="56" s="1"/>
  <c r="BQ163" i="56"/>
  <c r="BF163" i="56"/>
  <c r="BE163" i="56"/>
  <c r="BB163" i="56"/>
  <c r="AT163" i="56"/>
  <c r="AS163" i="56"/>
  <c r="AQ163" i="56"/>
  <c r="AN163" i="56"/>
  <c r="AM163" i="56"/>
  <c r="AK163" i="56"/>
  <c r="AH163" i="56"/>
  <c r="X163" i="56"/>
  <c r="W163" i="56"/>
  <c r="V163" i="56"/>
  <c r="O163" i="56"/>
  <c r="BJ163" i="56" s="1"/>
  <c r="BF162" i="56"/>
  <c r="BE162" i="56"/>
  <c r="BB162" i="56"/>
  <c r="AT162" i="56"/>
  <c r="AS162" i="56"/>
  <c r="AQ162" i="56"/>
  <c r="AN162" i="56"/>
  <c r="AM162" i="56"/>
  <c r="AK162" i="56"/>
  <c r="AH162" i="56"/>
  <c r="X162" i="56"/>
  <c r="W162" i="56"/>
  <c r="V162" i="56"/>
  <c r="O162" i="56"/>
  <c r="AD162" i="56" s="1"/>
  <c r="BQ161" i="56"/>
  <c r="BF161" i="56"/>
  <c r="BE161" i="56"/>
  <c r="BB161" i="56"/>
  <c r="AT161" i="56"/>
  <c r="AS161" i="56"/>
  <c r="AQ161" i="56"/>
  <c r="AN161" i="56"/>
  <c r="AM161" i="56"/>
  <c r="AK161" i="56"/>
  <c r="AH161" i="56"/>
  <c r="X161" i="56"/>
  <c r="W161" i="56"/>
  <c r="V161" i="56"/>
  <c r="O161" i="56"/>
  <c r="BJ161" i="56" s="1"/>
  <c r="BF160" i="56"/>
  <c r="BE160" i="56"/>
  <c r="BB160" i="56"/>
  <c r="AT160" i="56"/>
  <c r="AS160" i="56"/>
  <c r="AQ160" i="56"/>
  <c r="AN160" i="56"/>
  <c r="AM160" i="56"/>
  <c r="AK160" i="56"/>
  <c r="AH160" i="56"/>
  <c r="X160" i="56"/>
  <c r="W160" i="56"/>
  <c r="V160" i="56"/>
  <c r="O160" i="56"/>
  <c r="AC160" i="56" s="1"/>
  <c r="AQ159" i="56"/>
  <c r="AN159" i="56"/>
  <c r="AM159" i="56"/>
  <c r="AK159" i="56"/>
  <c r="AH159" i="56"/>
  <c r="X159" i="56"/>
  <c r="V159" i="56"/>
  <c r="O159" i="56"/>
  <c r="AC159" i="56" s="1"/>
  <c r="AQ158" i="56"/>
  <c r="AN158" i="56"/>
  <c r="AM158" i="56"/>
  <c r="AK158" i="56"/>
  <c r="AH158" i="56"/>
  <c r="X158" i="56"/>
  <c r="W158" i="56"/>
  <c r="V158" i="56"/>
  <c r="O158" i="56"/>
  <c r="AD158" i="56" s="1"/>
  <c r="BQ157" i="56"/>
  <c r="BF157" i="56"/>
  <c r="BE157" i="56"/>
  <c r="BB157" i="56"/>
  <c r="AT157" i="56"/>
  <c r="AS157" i="56"/>
  <c r="AQ157" i="56"/>
  <c r="AN157" i="56"/>
  <c r="AM157" i="56"/>
  <c r="AK157" i="56"/>
  <c r="AH157" i="56"/>
  <c r="X157" i="56"/>
  <c r="W157" i="56"/>
  <c r="V157" i="56"/>
  <c r="O157" i="56"/>
  <c r="AC157" i="56" s="1"/>
  <c r="BP156" i="56"/>
  <c r="BO156" i="56"/>
  <c r="BN156" i="56"/>
  <c r="BM156" i="56"/>
  <c r="BI156" i="56"/>
  <c r="BD156" i="56"/>
  <c r="BC156" i="56"/>
  <c r="BA156" i="56"/>
  <c r="AZ156" i="56"/>
  <c r="AY156" i="56"/>
  <c r="AX156" i="56"/>
  <c r="AL156" i="56"/>
  <c r="AJ156" i="56"/>
  <c r="U156" i="56"/>
  <c r="T156" i="56"/>
  <c r="S156" i="56"/>
  <c r="R156" i="56"/>
  <c r="Q156" i="56"/>
  <c r="P156" i="56"/>
  <c r="BQ155" i="56"/>
  <c r="BF155" i="56"/>
  <c r="BB155" i="56"/>
  <c r="AT155" i="56"/>
  <c r="AS155" i="56"/>
  <c r="AQ155" i="56"/>
  <c r="AN155" i="56"/>
  <c r="AM155" i="56"/>
  <c r="AK155" i="56"/>
  <c r="AH155" i="56"/>
  <c r="X155" i="56"/>
  <c r="W155" i="56"/>
  <c r="V155" i="56"/>
  <c r="O155" i="56"/>
  <c r="AC155" i="56" s="1"/>
  <c r="BQ154" i="56"/>
  <c r="BF154" i="56"/>
  <c r="BB154" i="56"/>
  <c r="AT154" i="56"/>
  <c r="AS154" i="56"/>
  <c r="AQ154" i="56"/>
  <c r="AN154" i="56"/>
  <c r="AM154" i="56"/>
  <c r="AK154" i="56"/>
  <c r="AH154" i="56"/>
  <c r="X154" i="56"/>
  <c r="W154" i="56"/>
  <c r="V154" i="56"/>
  <c r="O154" i="56"/>
  <c r="AC154" i="56" s="1"/>
  <c r="BQ153" i="56"/>
  <c r="BF153" i="56"/>
  <c r="BB153" i="56"/>
  <c r="AT153" i="56"/>
  <c r="AS153" i="56"/>
  <c r="AQ153" i="56"/>
  <c r="AN153" i="56"/>
  <c r="AM153" i="56"/>
  <c r="AK153" i="56"/>
  <c r="AH153" i="56"/>
  <c r="X153" i="56"/>
  <c r="W153" i="56"/>
  <c r="V153" i="56"/>
  <c r="O153" i="56"/>
  <c r="AC153" i="56" s="1"/>
  <c r="BQ152" i="56"/>
  <c r="BF152" i="56"/>
  <c r="BB152" i="56"/>
  <c r="AT152" i="56"/>
  <c r="AS152" i="56"/>
  <c r="AQ152" i="56"/>
  <c r="AN152" i="56"/>
  <c r="AM152" i="56"/>
  <c r="AK152" i="56"/>
  <c r="AH152" i="56"/>
  <c r="X152" i="56"/>
  <c r="W152" i="56"/>
  <c r="V152" i="56"/>
  <c r="O152" i="56"/>
  <c r="BJ152" i="56" s="1"/>
  <c r="BQ151" i="56"/>
  <c r="BF151" i="56"/>
  <c r="BB151" i="56"/>
  <c r="AT151" i="56"/>
  <c r="AS151" i="56"/>
  <c r="AQ151" i="56"/>
  <c r="AN151" i="56"/>
  <c r="AM151" i="56"/>
  <c r="AK151" i="56"/>
  <c r="AH151" i="56"/>
  <c r="X151" i="56"/>
  <c r="W151" i="56"/>
  <c r="V151" i="56"/>
  <c r="O151" i="56"/>
  <c r="BQ150" i="56"/>
  <c r="BF150" i="56"/>
  <c r="BB150" i="56"/>
  <c r="AT150" i="56"/>
  <c r="AS150" i="56"/>
  <c r="AQ150" i="56"/>
  <c r="AN150" i="56"/>
  <c r="AM150" i="56"/>
  <c r="AK150" i="56"/>
  <c r="AH150" i="56"/>
  <c r="X150" i="56"/>
  <c r="W150" i="56"/>
  <c r="V150" i="56"/>
  <c r="O150" i="56"/>
  <c r="AC150" i="56" s="1"/>
  <c r="BQ149" i="56"/>
  <c r="BF149" i="56"/>
  <c r="BB149" i="56"/>
  <c r="AT149" i="56"/>
  <c r="AS149" i="56"/>
  <c r="AQ149" i="56"/>
  <c r="AN149" i="56"/>
  <c r="AM149" i="56"/>
  <c r="AK149" i="56"/>
  <c r="AH149" i="56"/>
  <c r="X149" i="56"/>
  <c r="W149" i="56"/>
  <c r="V149" i="56"/>
  <c r="O149" i="56"/>
  <c r="AC149" i="56" s="1"/>
  <c r="BQ148" i="56"/>
  <c r="BF148" i="56"/>
  <c r="BB148" i="56"/>
  <c r="AT148" i="56"/>
  <c r="AS148" i="56"/>
  <c r="AQ148" i="56"/>
  <c r="AN148" i="56"/>
  <c r="AM148" i="56"/>
  <c r="AK148" i="56"/>
  <c r="AH148" i="56"/>
  <c r="X148" i="56"/>
  <c r="W148" i="56"/>
  <c r="V148" i="56"/>
  <c r="O148" i="56"/>
  <c r="AC148" i="56" s="1"/>
  <c r="BQ147" i="56"/>
  <c r="BF147" i="56"/>
  <c r="BB147" i="56"/>
  <c r="AT147" i="56"/>
  <c r="AS147" i="56"/>
  <c r="AQ147" i="56"/>
  <c r="AN147" i="56"/>
  <c r="AM147" i="56"/>
  <c r="AK147" i="56"/>
  <c r="AH147" i="56"/>
  <c r="X147" i="56"/>
  <c r="W147" i="56"/>
  <c r="V147" i="56"/>
  <c r="O147" i="56"/>
  <c r="AC147" i="56" s="1"/>
  <c r="BF146" i="56"/>
  <c r="BB146" i="56"/>
  <c r="AT146" i="56"/>
  <c r="AS146" i="56"/>
  <c r="AQ146" i="56"/>
  <c r="AN146" i="56"/>
  <c r="AM146" i="56"/>
  <c r="AK146" i="56"/>
  <c r="AH146" i="56"/>
  <c r="X146" i="56"/>
  <c r="W146" i="56"/>
  <c r="V146" i="56"/>
  <c r="O146" i="56"/>
  <c r="AC146" i="56" s="1"/>
  <c r="BQ145" i="56"/>
  <c r="BF145" i="56"/>
  <c r="BB145" i="56"/>
  <c r="AT145" i="56"/>
  <c r="AS145" i="56"/>
  <c r="AQ145" i="56"/>
  <c r="AN145" i="56"/>
  <c r="AM145" i="56"/>
  <c r="AK145" i="56"/>
  <c r="AH145" i="56"/>
  <c r="X145" i="56"/>
  <c r="W145" i="56"/>
  <c r="V145" i="56"/>
  <c r="O145" i="56"/>
  <c r="AC145" i="56" s="1"/>
  <c r="BQ144" i="56"/>
  <c r="BF144" i="56"/>
  <c r="BB144" i="56"/>
  <c r="AT144" i="56"/>
  <c r="AS144" i="56"/>
  <c r="AQ144" i="56"/>
  <c r="AN144" i="56"/>
  <c r="AM144" i="56"/>
  <c r="AK144" i="56"/>
  <c r="AH144" i="56"/>
  <c r="X144" i="56"/>
  <c r="W144" i="56"/>
  <c r="V144" i="56"/>
  <c r="O144" i="56"/>
  <c r="AC144" i="56" s="1"/>
  <c r="BQ143" i="56"/>
  <c r="BF143" i="56"/>
  <c r="BB143" i="56"/>
  <c r="AT143" i="56"/>
  <c r="AS143" i="56"/>
  <c r="AQ143" i="56"/>
  <c r="AN143" i="56"/>
  <c r="AM143" i="56"/>
  <c r="AK143" i="56"/>
  <c r="AH143" i="56"/>
  <c r="X143" i="56"/>
  <c r="W143" i="56"/>
  <c r="V143" i="56"/>
  <c r="O143" i="56"/>
  <c r="AC143" i="56" s="1"/>
  <c r="BF142" i="56"/>
  <c r="BB142" i="56"/>
  <c r="AT142" i="56"/>
  <c r="AS142" i="56"/>
  <c r="AQ142" i="56"/>
  <c r="AN142" i="56"/>
  <c r="AM142" i="56"/>
  <c r="AK142" i="56"/>
  <c r="AH142" i="56"/>
  <c r="X142" i="56"/>
  <c r="W142" i="56"/>
  <c r="V142" i="56"/>
  <c r="O142" i="56"/>
  <c r="AC142" i="56" s="1"/>
  <c r="BQ141" i="56"/>
  <c r="BF141" i="56"/>
  <c r="BB141" i="56"/>
  <c r="AT141" i="56"/>
  <c r="AS141" i="56"/>
  <c r="AQ141" i="56"/>
  <c r="AN141" i="56"/>
  <c r="AM141" i="56"/>
  <c r="AK141" i="56"/>
  <c r="AH141" i="56"/>
  <c r="X141" i="56"/>
  <c r="W141" i="56"/>
  <c r="V141" i="56"/>
  <c r="O141" i="56"/>
  <c r="AC141" i="56" s="1"/>
  <c r="BQ140" i="56"/>
  <c r="BF140" i="56"/>
  <c r="BB140" i="56"/>
  <c r="AT140" i="56"/>
  <c r="AS140" i="56"/>
  <c r="AQ140" i="56"/>
  <c r="AN140" i="56"/>
  <c r="AM140" i="56"/>
  <c r="AK140" i="56"/>
  <c r="AH140" i="56"/>
  <c r="X140" i="56"/>
  <c r="W140" i="56"/>
  <c r="V140" i="56"/>
  <c r="O140" i="56"/>
  <c r="AC140" i="56" s="1"/>
  <c r="BQ139" i="56"/>
  <c r="BF139" i="56"/>
  <c r="BB139" i="56"/>
  <c r="AT139" i="56"/>
  <c r="AS139" i="56"/>
  <c r="AQ139" i="56"/>
  <c r="AN139" i="56"/>
  <c r="AM139" i="56"/>
  <c r="AK139" i="56"/>
  <c r="AH139" i="56"/>
  <c r="X139" i="56"/>
  <c r="W139" i="56"/>
  <c r="V139" i="56"/>
  <c r="O139" i="56"/>
  <c r="AC139" i="56" s="1"/>
  <c r="BQ138" i="56"/>
  <c r="BB138" i="56"/>
  <c r="AT138" i="56"/>
  <c r="AS138" i="56"/>
  <c r="AQ138" i="56"/>
  <c r="AN138" i="56"/>
  <c r="AM138" i="56"/>
  <c r="AK138" i="56"/>
  <c r="AH138" i="56"/>
  <c r="X138" i="56"/>
  <c r="W138" i="56"/>
  <c r="V138" i="56"/>
  <c r="O138" i="56"/>
  <c r="AB138" i="56" s="1"/>
  <c r="BQ137" i="56"/>
  <c r="BB137" i="56"/>
  <c r="AT137" i="56"/>
  <c r="AS137" i="56"/>
  <c r="AQ137" i="56"/>
  <c r="AN137" i="56"/>
  <c r="AM137" i="56"/>
  <c r="AO137" i="56" s="1"/>
  <c r="AH137" i="56"/>
  <c r="X137" i="56"/>
  <c r="W137" i="56"/>
  <c r="V137" i="56"/>
  <c r="O137" i="56"/>
  <c r="Y137" i="56" s="1"/>
  <c r="AE137" i="56" s="1"/>
  <c r="BQ136" i="56"/>
  <c r="BF136" i="56"/>
  <c r="BB136" i="56"/>
  <c r="AT136" i="56"/>
  <c r="AS136" i="56"/>
  <c r="AQ136" i="56"/>
  <c r="AN136" i="56"/>
  <c r="AM136" i="56"/>
  <c r="AK136" i="56"/>
  <c r="AH136" i="56"/>
  <c r="X136" i="56"/>
  <c r="W136" i="56"/>
  <c r="V136" i="56"/>
  <c r="O136" i="56"/>
  <c r="AC136" i="56" s="1"/>
  <c r="BQ135" i="56"/>
  <c r="BF135" i="56"/>
  <c r="BB135" i="56"/>
  <c r="AT135" i="56"/>
  <c r="AS135" i="56"/>
  <c r="AQ135" i="56"/>
  <c r="AN135" i="56"/>
  <c r="AM135" i="56"/>
  <c r="AK135" i="56"/>
  <c r="AH135" i="56"/>
  <c r="X135" i="56"/>
  <c r="W135" i="56"/>
  <c r="V135" i="56"/>
  <c r="O135" i="56"/>
  <c r="AC135" i="56" s="1"/>
  <c r="BQ134" i="56"/>
  <c r="BF134" i="56"/>
  <c r="BB134" i="56"/>
  <c r="AT134" i="56"/>
  <c r="AS134" i="56"/>
  <c r="AQ134" i="56"/>
  <c r="AN134" i="56"/>
  <c r="AM134" i="56"/>
  <c r="AK134" i="56"/>
  <c r="AH134" i="56"/>
  <c r="X134" i="56"/>
  <c r="W134" i="56"/>
  <c r="V134" i="56"/>
  <c r="O134" i="56"/>
  <c r="AC134" i="56" s="1"/>
  <c r="BP133" i="56"/>
  <c r="BO133" i="56"/>
  <c r="BN133" i="56"/>
  <c r="BM133" i="56"/>
  <c r="BI133" i="56"/>
  <c r="BE133" i="56"/>
  <c r="BD133" i="56"/>
  <c r="BC133" i="56"/>
  <c r="BA133" i="56"/>
  <c r="AZ133" i="56"/>
  <c r="AY133" i="56"/>
  <c r="AX133" i="56"/>
  <c r="AR133" i="56"/>
  <c r="AP133" i="56"/>
  <c r="AL133" i="56"/>
  <c r="AJ133" i="56"/>
  <c r="U133" i="56"/>
  <c r="T133" i="56"/>
  <c r="S133" i="56"/>
  <c r="R133" i="56"/>
  <c r="Q133" i="56"/>
  <c r="P133" i="56"/>
  <c r="BQ132" i="56"/>
  <c r="BF132" i="56"/>
  <c r="BE132" i="56"/>
  <c r="BE128" i="56" s="1"/>
  <c r="BB132" i="56"/>
  <c r="AT132" i="56"/>
  <c r="AS132" i="56"/>
  <c r="AQ132" i="56"/>
  <c r="AN132" i="56"/>
  <c r="AM132" i="56"/>
  <c r="AK132" i="56"/>
  <c r="AH132" i="56"/>
  <c r="X132" i="56"/>
  <c r="W132" i="56"/>
  <c r="V132" i="56"/>
  <c r="O132" i="56"/>
  <c r="BJ132" i="56" s="1"/>
  <c r="BQ131" i="56"/>
  <c r="BF131" i="56"/>
  <c r="BB131" i="56"/>
  <c r="AS131" i="56"/>
  <c r="AQ131" i="56"/>
  <c r="AN131" i="56"/>
  <c r="AV131" i="56" s="1"/>
  <c r="AM131" i="56"/>
  <c r="AK131" i="56"/>
  <c r="AH131" i="56"/>
  <c r="X131" i="56"/>
  <c r="W131" i="56"/>
  <c r="V131" i="56"/>
  <c r="O131" i="56"/>
  <c r="BJ131" i="56" s="1"/>
  <c r="BQ130" i="56"/>
  <c r="BF130" i="56"/>
  <c r="BB130" i="56"/>
  <c r="AT130" i="56"/>
  <c r="AV130" i="56" s="1"/>
  <c r="AS130" i="56"/>
  <c r="AQ130" i="56"/>
  <c r="AM130" i="56"/>
  <c r="AK130" i="56"/>
  <c r="AH130" i="56"/>
  <c r="X130" i="56"/>
  <c r="W130" i="56"/>
  <c r="V130" i="56"/>
  <c r="O130" i="56"/>
  <c r="AC130" i="56" s="1"/>
  <c r="AT129" i="56"/>
  <c r="AV129" i="56" s="1"/>
  <c r="AS129" i="56"/>
  <c r="AQ129" i="56"/>
  <c r="AM129" i="56"/>
  <c r="AK129" i="56"/>
  <c r="AH129" i="56"/>
  <c r="X129" i="56"/>
  <c r="W129" i="56"/>
  <c r="V129" i="56"/>
  <c r="O129" i="56"/>
  <c r="BP128" i="56"/>
  <c r="BO128" i="56"/>
  <c r="BN128" i="56"/>
  <c r="BM128" i="56"/>
  <c r="BI128" i="56"/>
  <c r="BD128" i="56"/>
  <c r="BC128" i="56"/>
  <c r="BA128" i="56"/>
  <c r="AZ128" i="56"/>
  <c r="AY128" i="56"/>
  <c r="AX128" i="56"/>
  <c r="AR128" i="56"/>
  <c r="AP128" i="56"/>
  <c r="AL128" i="56"/>
  <c r="AJ128" i="56"/>
  <c r="U128" i="56"/>
  <c r="T128" i="56"/>
  <c r="S128" i="56"/>
  <c r="R128" i="56"/>
  <c r="Q128" i="56"/>
  <c r="P128" i="56"/>
  <c r="BQ127" i="56"/>
  <c r="BF127" i="56"/>
  <c r="AT127" i="56"/>
  <c r="AS127" i="56"/>
  <c r="AQ127" i="56"/>
  <c r="AN127" i="56"/>
  <c r="AM127" i="56"/>
  <c r="AK127" i="56"/>
  <c r="AH127" i="56"/>
  <c r="X127" i="56"/>
  <c r="W127" i="56"/>
  <c r="V127" i="56"/>
  <c r="O127" i="56"/>
  <c r="BQ126" i="56"/>
  <c r="BF126" i="56"/>
  <c r="BB126" i="56"/>
  <c r="AT126" i="56"/>
  <c r="AS126" i="56"/>
  <c r="AQ126" i="56"/>
  <c r="AN126" i="56"/>
  <c r="AM126" i="56"/>
  <c r="AK126" i="56"/>
  <c r="AH126" i="56"/>
  <c r="W126" i="56"/>
  <c r="V126" i="56"/>
  <c r="O126" i="56"/>
  <c r="AD126" i="56" s="1"/>
  <c r="BB125" i="56"/>
  <c r="AT125" i="56"/>
  <c r="AS125" i="56"/>
  <c r="AU125" i="56" s="1"/>
  <c r="AN125" i="56"/>
  <c r="AM125" i="56"/>
  <c r="AK125" i="56"/>
  <c r="AH125" i="56"/>
  <c r="X125" i="56"/>
  <c r="W125" i="56"/>
  <c r="V125" i="56"/>
  <c r="O125" i="56"/>
  <c r="AB125" i="56" s="1"/>
  <c r="BQ124" i="56"/>
  <c r="BF124" i="56"/>
  <c r="BB124" i="56"/>
  <c r="AT124" i="56"/>
  <c r="AS124" i="56"/>
  <c r="AQ124" i="56"/>
  <c r="AN124" i="56"/>
  <c r="AM124" i="56"/>
  <c r="AK124" i="56"/>
  <c r="AH124" i="56"/>
  <c r="X124" i="56"/>
  <c r="W124" i="56"/>
  <c r="V124" i="56"/>
  <c r="O124" i="56"/>
  <c r="BJ124" i="56" s="1"/>
  <c r="BQ123" i="56"/>
  <c r="BF123" i="56"/>
  <c r="BB123" i="56"/>
  <c r="AT123" i="56"/>
  <c r="AS123" i="56"/>
  <c r="AQ123" i="56"/>
  <c r="AN123" i="56"/>
  <c r="AM123" i="56"/>
  <c r="AK123" i="56"/>
  <c r="AH123" i="56"/>
  <c r="X123" i="56"/>
  <c r="W123" i="56"/>
  <c r="V123" i="56"/>
  <c r="O123" i="56"/>
  <c r="BJ123" i="56" s="1"/>
  <c r="BQ122" i="56"/>
  <c r="BF122" i="56"/>
  <c r="BB122" i="56"/>
  <c r="AT122" i="56"/>
  <c r="AV122" i="56" s="1"/>
  <c r="AS122" i="56"/>
  <c r="AQ122" i="56"/>
  <c r="AM122" i="56"/>
  <c r="AK122" i="56"/>
  <c r="AH122" i="56"/>
  <c r="X122" i="56"/>
  <c r="W122" i="56"/>
  <c r="V122" i="56"/>
  <c r="O122" i="56"/>
  <c r="AC122" i="56" s="1"/>
  <c r="BQ121" i="56"/>
  <c r="BF121" i="56"/>
  <c r="AT121" i="56"/>
  <c r="AS121" i="56"/>
  <c r="AQ121" i="56"/>
  <c r="AN121" i="56"/>
  <c r="AM121" i="56"/>
  <c r="AK121" i="56"/>
  <c r="AH121" i="56"/>
  <c r="X121" i="56"/>
  <c r="W121" i="56"/>
  <c r="V121" i="56"/>
  <c r="O121" i="56"/>
  <c r="BJ121" i="56" s="1"/>
  <c r="BQ120" i="56"/>
  <c r="BF120" i="56"/>
  <c r="AT120" i="56"/>
  <c r="AS120" i="56"/>
  <c r="AQ120" i="56"/>
  <c r="AN120" i="56"/>
  <c r="AM120" i="56"/>
  <c r="AK120" i="56"/>
  <c r="AH120" i="56"/>
  <c r="X120" i="56"/>
  <c r="W120" i="56"/>
  <c r="V120" i="56"/>
  <c r="O120" i="56"/>
  <c r="BJ120" i="56" s="1"/>
  <c r="BQ119" i="56"/>
  <c r="BF119" i="56"/>
  <c r="AT119" i="56"/>
  <c r="AS119" i="56"/>
  <c r="AQ119" i="56"/>
  <c r="AN119" i="56"/>
  <c r="AM119" i="56"/>
  <c r="AK119" i="56"/>
  <c r="AH119" i="56"/>
  <c r="X119" i="56"/>
  <c r="W119" i="56"/>
  <c r="V119" i="56"/>
  <c r="O119" i="56"/>
  <c r="BJ119" i="56" s="1"/>
  <c r="BQ118" i="56"/>
  <c r="AT118" i="56"/>
  <c r="AS118" i="56"/>
  <c r="AQ118" i="56"/>
  <c r="AN118" i="56"/>
  <c r="AM118" i="56"/>
  <c r="AK118" i="56"/>
  <c r="AH118" i="56"/>
  <c r="X118" i="56"/>
  <c r="W118" i="56"/>
  <c r="V118" i="56"/>
  <c r="O118" i="56"/>
  <c r="AA118" i="56" s="1"/>
  <c r="BQ117" i="56"/>
  <c r="AT117" i="56"/>
  <c r="AS117" i="56"/>
  <c r="AQ117" i="56"/>
  <c r="AN117" i="56"/>
  <c r="AM117" i="56"/>
  <c r="AK117" i="56"/>
  <c r="AH117" i="56"/>
  <c r="X117" i="56"/>
  <c r="W117" i="56"/>
  <c r="V117" i="56"/>
  <c r="O117" i="56"/>
  <c r="AC117" i="56" s="1"/>
  <c r="BQ116" i="56"/>
  <c r="BF116" i="56"/>
  <c r="BB116" i="56"/>
  <c r="AT116" i="56"/>
  <c r="AS116" i="56"/>
  <c r="AQ116" i="56"/>
  <c r="AN116" i="56"/>
  <c r="AM116" i="56"/>
  <c r="AK116" i="56"/>
  <c r="AH116" i="56"/>
  <c r="X116" i="56"/>
  <c r="W116" i="56"/>
  <c r="V116" i="56"/>
  <c r="O116" i="56"/>
  <c r="AA116" i="56" s="1"/>
  <c r="BQ115" i="56"/>
  <c r="BF115" i="56"/>
  <c r="BB115" i="56"/>
  <c r="AT115" i="56"/>
  <c r="AS115" i="56"/>
  <c r="AQ115" i="56"/>
  <c r="AN115" i="56"/>
  <c r="AM115" i="56"/>
  <c r="AK115" i="56"/>
  <c r="AH115" i="56"/>
  <c r="X115" i="56"/>
  <c r="W115" i="56"/>
  <c r="V115" i="56"/>
  <c r="O115" i="56"/>
  <c r="AC115" i="56" s="1"/>
  <c r="BQ114" i="56"/>
  <c r="BF114" i="56"/>
  <c r="BB114" i="56"/>
  <c r="AT114" i="56"/>
  <c r="AS114" i="56"/>
  <c r="AQ114" i="56"/>
  <c r="AN114" i="56"/>
  <c r="AM114" i="56"/>
  <c r="AK114" i="56"/>
  <c r="X114" i="56"/>
  <c r="V114" i="56"/>
  <c r="O114" i="56"/>
  <c r="AD114" i="56" s="1"/>
  <c r="BQ113" i="56"/>
  <c r="BF113" i="56"/>
  <c r="BB113" i="56"/>
  <c r="AT113" i="56"/>
  <c r="AS113" i="56"/>
  <c r="AQ113" i="56"/>
  <c r="AN113" i="56"/>
  <c r="AM113" i="56"/>
  <c r="AK113" i="56"/>
  <c r="AH113" i="56"/>
  <c r="X113" i="56"/>
  <c r="W113" i="56"/>
  <c r="V113" i="56"/>
  <c r="O113" i="56"/>
  <c r="AC113" i="56" s="1"/>
  <c r="BQ112" i="56"/>
  <c r="BF112" i="56"/>
  <c r="AT112" i="56"/>
  <c r="AS112" i="56"/>
  <c r="AQ112" i="56"/>
  <c r="AN112" i="56"/>
  <c r="AM112" i="56"/>
  <c r="AK112" i="56"/>
  <c r="AH112" i="56"/>
  <c r="X112" i="56"/>
  <c r="W112" i="56"/>
  <c r="V112" i="56"/>
  <c r="O112" i="56"/>
  <c r="BJ112" i="56" s="1"/>
  <c r="BQ111" i="56"/>
  <c r="BF111" i="56"/>
  <c r="BB111" i="56"/>
  <c r="AT111" i="56"/>
  <c r="AS111" i="56"/>
  <c r="AQ111" i="56"/>
  <c r="AN111" i="56"/>
  <c r="AM111" i="56"/>
  <c r="AK111" i="56"/>
  <c r="AH111" i="56"/>
  <c r="X111" i="56"/>
  <c r="W111" i="56"/>
  <c r="V111" i="56"/>
  <c r="O111" i="56"/>
  <c r="BJ111" i="56" s="1"/>
  <c r="BQ110" i="56"/>
  <c r="BF110" i="56"/>
  <c r="BB110" i="56"/>
  <c r="AT110" i="56"/>
  <c r="AS110" i="56"/>
  <c r="AQ110" i="56"/>
  <c r="AN110" i="56"/>
  <c r="AM110" i="56"/>
  <c r="AK110" i="56"/>
  <c r="AH110" i="56"/>
  <c r="X110" i="56"/>
  <c r="W110" i="56"/>
  <c r="V110" i="56"/>
  <c r="O110" i="56"/>
  <c r="AC110" i="56" s="1"/>
  <c r="BQ109" i="56"/>
  <c r="BF109" i="56"/>
  <c r="AT109" i="56"/>
  <c r="AS109" i="56"/>
  <c r="AQ109" i="56"/>
  <c r="AN109" i="56"/>
  <c r="AM109" i="56"/>
  <c r="AK109" i="56"/>
  <c r="AH109" i="56"/>
  <c r="X109" i="56"/>
  <c r="W109" i="56"/>
  <c r="V109" i="56"/>
  <c r="O109" i="56"/>
  <c r="BJ109" i="56" s="1"/>
  <c r="BQ108" i="56"/>
  <c r="BF108" i="56"/>
  <c r="BB108" i="56"/>
  <c r="AT108" i="56"/>
  <c r="AS108" i="56"/>
  <c r="AQ108" i="56"/>
  <c r="AN108" i="56"/>
  <c r="AM108" i="56"/>
  <c r="AK108" i="56"/>
  <c r="AH108" i="56"/>
  <c r="X108" i="56"/>
  <c r="W108" i="56"/>
  <c r="V108" i="56"/>
  <c r="O108" i="56"/>
  <c r="AC108" i="56" s="1"/>
  <c r="BQ107" i="56"/>
  <c r="BF107" i="56"/>
  <c r="AT107" i="56"/>
  <c r="AS107" i="56"/>
  <c r="AQ107" i="56"/>
  <c r="AN107" i="56"/>
  <c r="AM107" i="56"/>
  <c r="AK107" i="56"/>
  <c r="AH107" i="56"/>
  <c r="X107" i="56"/>
  <c r="W107" i="56"/>
  <c r="V107" i="56"/>
  <c r="O107" i="56"/>
  <c r="BJ107" i="56" s="1"/>
  <c r="BQ106" i="56"/>
  <c r="BF106" i="56"/>
  <c r="AT106" i="56"/>
  <c r="AV106" i="56" s="1"/>
  <c r="AS106" i="56"/>
  <c r="AQ106" i="56"/>
  <c r="AM106" i="56"/>
  <c r="AK106" i="56"/>
  <c r="AH106" i="56"/>
  <c r="X106" i="56"/>
  <c r="W106" i="56"/>
  <c r="V106" i="56"/>
  <c r="O106" i="56"/>
  <c r="AC106" i="56" s="1"/>
  <c r="BQ105" i="56"/>
  <c r="BF105" i="56"/>
  <c r="BE105" i="56"/>
  <c r="BE94" i="56" s="1"/>
  <c r="BB105" i="56"/>
  <c r="AT105" i="56"/>
  <c r="AV105" i="56" s="1"/>
  <c r="AS105" i="56"/>
  <c r="AQ105" i="56"/>
  <c r="AM105" i="56"/>
  <c r="AK105" i="56"/>
  <c r="AH105" i="56"/>
  <c r="X105" i="56"/>
  <c r="W105" i="56"/>
  <c r="V105" i="56"/>
  <c r="O105" i="56"/>
  <c r="AC105" i="56" s="1"/>
  <c r="BQ104" i="56"/>
  <c r="BF104" i="56"/>
  <c r="AT104" i="56"/>
  <c r="AS104" i="56"/>
  <c r="AQ104" i="56"/>
  <c r="AN104" i="56"/>
  <c r="AM104" i="56"/>
  <c r="AK104" i="56"/>
  <c r="AH104" i="56"/>
  <c r="X104" i="56"/>
  <c r="W104" i="56"/>
  <c r="V104" i="56"/>
  <c r="O104" i="56"/>
  <c r="BJ104" i="56" s="1"/>
  <c r="BQ103" i="56"/>
  <c r="BF103" i="56"/>
  <c r="BB103" i="56"/>
  <c r="AT103" i="56"/>
  <c r="AS103" i="56"/>
  <c r="AQ103" i="56"/>
  <c r="AN103" i="56"/>
  <c r="AM103" i="56"/>
  <c r="AK103" i="56"/>
  <c r="AH103" i="56"/>
  <c r="X103" i="56"/>
  <c r="W103" i="56"/>
  <c r="V103" i="56"/>
  <c r="O103" i="56"/>
  <c r="AC103" i="56" s="1"/>
  <c r="BQ102" i="56"/>
  <c r="BF102" i="56"/>
  <c r="BB102" i="56"/>
  <c r="AT102" i="56"/>
  <c r="AS102" i="56"/>
  <c r="AQ102" i="56"/>
  <c r="AN102" i="56"/>
  <c r="AM102" i="56"/>
  <c r="AK102" i="56"/>
  <c r="AH102" i="56"/>
  <c r="X102" i="56"/>
  <c r="W102" i="56"/>
  <c r="V102" i="56"/>
  <c r="O102" i="56"/>
  <c r="AC102" i="56" s="1"/>
  <c r="BQ101" i="56"/>
  <c r="BF101" i="56"/>
  <c r="BB101" i="56"/>
  <c r="AT101" i="56"/>
  <c r="AS101" i="56"/>
  <c r="AQ101" i="56"/>
  <c r="AN101" i="56"/>
  <c r="AM101" i="56"/>
  <c r="AK101" i="56"/>
  <c r="AH101" i="56"/>
  <c r="X101" i="56"/>
  <c r="W101" i="56"/>
  <c r="V101" i="56"/>
  <c r="O101" i="56"/>
  <c r="AC101" i="56" s="1"/>
  <c r="AK100" i="56"/>
  <c r="AH100" i="56"/>
  <c r="X100" i="56"/>
  <c r="W100" i="56"/>
  <c r="V100" i="56"/>
  <c r="O100" i="56"/>
  <c r="AB100" i="56" s="1"/>
  <c r="BQ99" i="56"/>
  <c r="BF99" i="56"/>
  <c r="AT99" i="56"/>
  <c r="AS99" i="56"/>
  <c r="AQ99" i="56"/>
  <c r="AN99" i="56"/>
  <c r="AM99" i="56"/>
  <c r="AK99" i="56"/>
  <c r="AH99" i="56"/>
  <c r="X99" i="56"/>
  <c r="W99" i="56"/>
  <c r="V99" i="56"/>
  <c r="O99" i="56"/>
  <c r="BJ99" i="56" s="1"/>
  <c r="BQ98" i="56"/>
  <c r="BF98" i="56"/>
  <c r="AT98" i="56"/>
  <c r="AS98" i="56"/>
  <c r="AU98" i="56" s="1"/>
  <c r="AN98" i="56"/>
  <c r="AM98" i="56"/>
  <c r="AK98" i="56"/>
  <c r="AH98" i="56"/>
  <c r="X98" i="56"/>
  <c r="W98" i="56"/>
  <c r="V98" i="56"/>
  <c r="O98" i="56"/>
  <c r="AC98" i="56" s="1"/>
  <c r="BQ97" i="56"/>
  <c r="BF97" i="56"/>
  <c r="AT97" i="56"/>
  <c r="AS97" i="56"/>
  <c r="AU97" i="56" s="1"/>
  <c r="AN97" i="56"/>
  <c r="AM97" i="56"/>
  <c r="AK97" i="56"/>
  <c r="AH97" i="56"/>
  <c r="X97" i="56"/>
  <c r="W97" i="56"/>
  <c r="V97" i="56"/>
  <c r="O97" i="56"/>
  <c r="AC97" i="56" s="1"/>
  <c r="BQ96" i="56"/>
  <c r="BF96" i="56"/>
  <c r="AT96" i="56"/>
  <c r="AS96" i="56"/>
  <c r="AQ96" i="56"/>
  <c r="AN96" i="56"/>
  <c r="AM96" i="56"/>
  <c r="AK96" i="56"/>
  <c r="AH96" i="56"/>
  <c r="X96" i="56"/>
  <c r="W96" i="56"/>
  <c r="V96" i="56"/>
  <c r="O96" i="56"/>
  <c r="BJ96" i="56" s="1"/>
  <c r="BQ95" i="56"/>
  <c r="BF95" i="56"/>
  <c r="AT95" i="56"/>
  <c r="AS95" i="56"/>
  <c r="AQ95" i="56"/>
  <c r="AN95" i="56"/>
  <c r="AM95" i="56"/>
  <c r="AK95" i="56"/>
  <c r="AH95" i="56"/>
  <c r="X95" i="56"/>
  <c r="W95" i="56"/>
  <c r="V95" i="56"/>
  <c r="O95" i="56"/>
  <c r="AC95" i="56" s="1"/>
  <c r="BP94" i="56"/>
  <c r="BO94" i="56"/>
  <c r="BN94" i="56"/>
  <c r="BM94" i="56"/>
  <c r="BI94" i="56"/>
  <c r="BD94" i="56"/>
  <c r="BC94" i="56"/>
  <c r="BA94" i="56"/>
  <c r="AZ94" i="56"/>
  <c r="AY94" i="56"/>
  <c r="AX94" i="56"/>
  <c r="AR94" i="56"/>
  <c r="AP94" i="56"/>
  <c r="AL94" i="56"/>
  <c r="AJ94" i="56"/>
  <c r="U94" i="56"/>
  <c r="T94" i="56"/>
  <c r="S94" i="56"/>
  <c r="R94" i="56"/>
  <c r="P94" i="56"/>
  <c r="BP93" i="56"/>
  <c r="BO93" i="56"/>
  <c r="BN93" i="56"/>
  <c r="BM93" i="56"/>
  <c r="BI93" i="56"/>
  <c r="BD93" i="56"/>
  <c r="BC93" i="56"/>
  <c r="BA93" i="56"/>
  <c r="AZ93" i="56"/>
  <c r="AY93" i="56"/>
  <c r="AX93" i="56"/>
  <c r="AR93" i="56"/>
  <c r="AP93" i="56"/>
  <c r="AL93" i="56"/>
  <c r="AJ93" i="56"/>
  <c r="U93" i="56"/>
  <c r="T93" i="56"/>
  <c r="S93" i="56"/>
  <c r="R93" i="56"/>
  <c r="Q93" i="56"/>
  <c r="P93" i="56"/>
  <c r="BQ92" i="56"/>
  <c r="BF92" i="56"/>
  <c r="BB92" i="56"/>
  <c r="AT92" i="56"/>
  <c r="AS92" i="56"/>
  <c r="AQ92" i="56"/>
  <c r="AN92" i="56"/>
  <c r="AM92" i="56"/>
  <c r="AK92" i="56"/>
  <c r="AH92" i="56"/>
  <c r="X92" i="56"/>
  <c r="W92" i="56"/>
  <c r="V92" i="56"/>
  <c r="O92" i="56"/>
  <c r="AC92" i="56" s="1"/>
  <c r="BQ91" i="56"/>
  <c r="BF91" i="56"/>
  <c r="BB91" i="56"/>
  <c r="AT91" i="56"/>
  <c r="AS91" i="56"/>
  <c r="AQ91" i="56"/>
  <c r="AN91" i="56"/>
  <c r="AM91" i="56"/>
  <c r="AK91" i="56"/>
  <c r="AH91" i="56"/>
  <c r="X91" i="56"/>
  <c r="W91" i="56"/>
  <c r="V91" i="56"/>
  <c r="O91" i="56"/>
  <c r="AC91" i="56" s="1"/>
  <c r="BQ90" i="56"/>
  <c r="BF90" i="56"/>
  <c r="BB90" i="56"/>
  <c r="AT90" i="56"/>
  <c r="AS90" i="56"/>
  <c r="AQ90" i="56"/>
  <c r="AN90" i="56"/>
  <c r="AM90" i="56"/>
  <c r="AK90" i="56"/>
  <c r="AH90" i="56"/>
  <c r="X90" i="56"/>
  <c r="W90" i="56"/>
  <c r="V90" i="56"/>
  <c r="O90" i="56"/>
  <c r="AC90" i="56" s="1"/>
  <c r="BF89" i="56"/>
  <c r="BB89" i="56"/>
  <c r="AS89" i="56"/>
  <c r="AU89" i="56" s="1"/>
  <c r="AN89" i="56"/>
  <c r="AM89" i="56"/>
  <c r="AK89" i="56"/>
  <c r="AH89" i="56"/>
  <c r="X89" i="56"/>
  <c r="W89" i="56"/>
  <c r="V89" i="56"/>
  <c r="O89" i="56"/>
  <c r="BJ89" i="56" s="1"/>
  <c r="BF88" i="56"/>
  <c r="BB88" i="56"/>
  <c r="AT88" i="56"/>
  <c r="AS88" i="56"/>
  <c r="AU88" i="56" s="1"/>
  <c r="AN88" i="56"/>
  <c r="AM88" i="56"/>
  <c r="AK88" i="56"/>
  <c r="AH88" i="56"/>
  <c r="X88" i="56"/>
  <c r="W88" i="56"/>
  <c r="V88" i="56"/>
  <c r="O88" i="56"/>
  <c r="AC88" i="56" s="1"/>
  <c r="BQ87" i="56"/>
  <c r="BF87" i="56"/>
  <c r="BB87" i="56"/>
  <c r="AT87" i="56"/>
  <c r="AS87" i="56"/>
  <c r="AQ87" i="56"/>
  <c r="AN87" i="56"/>
  <c r="AM87" i="56"/>
  <c r="AK87" i="56"/>
  <c r="AH87" i="56"/>
  <c r="X87" i="56"/>
  <c r="W87" i="56"/>
  <c r="V87" i="56"/>
  <c r="O87" i="56"/>
  <c r="AC87" i="56" s="1"/>
  <c r="BQ86" i="56"/>
  <c r="BF86" i="56"/>
  <c r="BB86" i="56"/>
  <c r="AT86" i="56"/>
  <c r="AS86" i="56"/>
  <c r="AQ86" i="56"/>
  <c r="AN86" i="56"/>
  <c r="AM86" i="56"/>
  <c r="AK86" i="56"/>
  <c r="AH86" i="56"/>
  <c r="X86" i="56"/>
  <c r="W86" i="56"/>
  <c r="V86" i="56"/>
  <c r="O86" i="56"/>
  <c r="AC86" i="56" s="1"/>
  <c r="BQ85" i="56"/>
  <c r="BF85" i="56"/>
  <c r="BB85" i="56"/>
  <c r="AT85" i="56"/>
  <c r="AS85" i="56"/>
  <c r="AQ85" i="56"/>
  <c r="AN85" i="56"/>
  <c r="AM85" i="56"/>
  <c r="AK85" i="56"/>
  <c r="AH85" i="56"/>
  <c r="X85" i="56"/>
  <c r="W85" i="56"/>
  <c r="V85" i="56"/>
  <c r="O85" i="56"/>
  <c r="AC85" i="56" s="1"/>
  <c r="BQ84" i="56"/>
  <c r="BF84" i="56"/>
  <c r="BB84" i="56"/>
  <c r="AT84" i="56"/>
  <c r="AS84" i="56"/>
  <c r="AQ84" i="56"/>
  <c r="AN84" i="56"/>
  <c r="AM84" i="56"/>
  <c r="AK84" i="56"/>
  <c r="AH84" i="56"/>
  <c r="X84" i="56"/>
  <c r="W84" i="56"/>
  <c r="V84" i="56"/>
  <c r="O84" i="56"/>
  <c r="AC84" i="56" s="1"/>
  <c r="BQ83" i="56"/>
  <c r="BF83" i="56"/>
  <c r="BB83" i="56"/>
  <c r="AT83" i="56"/>
  <c r="AS83" i="56"/>
  <c r="AQ83" i="56"/>
  <c r="AN83" i="56"/>
  <c r="AM83" i="56"/>
  <c r="AK83" i="56"/>
  <c r="AH83" i="56"/>
  <c r="X83" i="56"/>
  <c r="W83" i="56"/>
  <c r="V83" i="56"/>
  <c r="O83" i="56"/>
  <c r="BJ83" i="56" s="1"/>
  <c r="BQ82" i="56"/>
  <c r="BF82" i="56"/>
  <c r="BB82" i="56"/>
  <c r="AT82" i="56"/>
  <c r="AV82" i="56" s="1"/>
  <c r="AS82" i="56"/>
  <c r="AQ82" i="56"/>
  <c r="AM82" i="56"/>
  <c r="AK82" i="56"/>
  <c r="AH82" i="56"/>
  <c r="X82" i="56"/>
  <c r="W82" i="56"/>
  <c r="V82" i="56"/>
  <c r="O82" i="56"/>
  <c r="AC82" i="56" s="1"/>
  <c r="BQ81" i="56"/>
  <c r="BF81" i="56"/>
  <c r="BB81" i="56"/>
  <c r="AT81" i="56"/>
  <c r="AV81" i="56" s="1"/>
  <c r="AS81" i="56"/>
  <c r="AQ81" i="56"/>
  <c r="AM81" i="56"/>
  <c r="AK81" i="56"/>
  <c r="AH81" i="56"/>
  <c r="X81" i="56"/>
  <c r="W81" i="56"/>
  <c r="V81" i="56"/>
  <c r="O81" i="56"/>
  <c r="AC81" i="56" s="1"/>
  <c r="BQ80" i="56"/>
  <c r="BF80" i="56"/>
  <c r="BE80" i="56"/>
  <c r="BB80" i="56"/>
  <c r="AT80" i="56"/>
  <c r="AS80" i="56"/>
  <c r="AQ80" i="56"/>
  <c r="AN80" i="56"/>
  <c r="AM80" i="56"/>
  <c r="AK80" i="56"/>
  <c r="AH80" i="56"/>
  <c r="X80" i="56"/>
  <c r="W80" i="56"/>
  <c r="V80" i="56"/>
  <c r="O80" i="56"/>
  <c r="BJ80" i="56" s="1"/>
  <c r="BQ79" i="56"/>
  <c r="BF79" i="56"/>
  <c r="BB79" i="56"/>
  <c r="AT79" i="56"/>
  <c r="AS79" i="56"/>
  <c r="AQ79" i="56"/>
  <c r="AN79" i="56"/>
  <c r="AM79" i="56"/>
  <c r="AK79" i="56"/>
  <c r="AH79" i="56"/>
  <c r="X79" i="56"/>
  <c r="W79" i="56"/>
  <c r="V79" i="56"/>
  <c r="O79" i="56"/>
  <c r="BJ79" i="56" s="1"/>
  <c r="BQ78" i="56"/>
  <c r="BF78" i="56"/>
  <c r="BB78" i="56"/>
  <c r="AT78" i="56"/>
  <c r="AS78" i="56"/>
  <c r="AQ78" i="56"/>
  <c r="AN78" i="56"/>
  <c r="AM78" i="56"/>
  <c r="AK78" i="56"/>
  <c r="AH78" i="56"/>
  <c r="X78" i="56"/>
  <c r="W78" i="56"/>
  <c r="V78" i="56"/>
  <c r="O78" i="56"/>
  <c r="AC78" i="56" s="1"/>
  <c r="BQ77" i="56"/>
  <c r="BF77" i="56"/>
  <c r="BB77" i="56"/>
  <c r="AT77" i="56"/>
  <c r="AS77" i="56"/>
  <c r="AQ77" i="56"/>
  <c r="AN77" i="56"/>
  <c r="AM77" i="56"/>
  <c r="AK77" i="56"/>
  <c r="AH77" i="56"/>
  <c r="X77" i="56"/>
  <c r="W77" i="56"/>
  <c r="V77" i="56"/>
  <c r="O77" i="56"/>
  <c r="AC77" i="56" s="1"/>
  <c r="BQ76" i="56"/>
  <c r="BF76" i="56"/>
  <c r="BB76" i="56"/>
  <c r="AT76" i="56"/>
  <c r="AS76" i="56"/>
  <c r="AQ76" i="56"/>
  <c r="AN76" i="56"/>
  <c r="AM76" i="56"/>
  <c r="AK76" i="56"/>
  <c r="AH76" i="56"/>
  <c r="X76" i="56"/>
  <c r="W76" i="56"/>
  <c r="V76" i="56"/>
  <c r="O76" i="56"/>
  <c r="AC76" i="56" s="1"/>
  <c r="BQ75" i="56"/>
  <c r="BF75" i="56"/>
  <c r="BB75" i="56"/>
  <c r="AT75" i="56"/>
  <c r="AS75" i="56"/>
  <c r="AQ75" i="56"/>
  <c r="AN75" i="56"/>
  <c r="AM75" i="56"/>
  <c r="AH75" i="56"/>
  <c r="X75" i="56"/>
  <c r="W75" i="56"/>
  <c r="O75" i="56"/>
  <c r="BJ75" i="56" s="1"/>
  <c r="BQ74" i="56"/>
  <c r="BF74" i="56"/>
  <c r="BB74" i="56"/>
  <c r="AT74" i="56"/>
  <c r="AS74" i="56"/>
  <c r="AQ74" i="56"/>
  <c r="AN74" i="56"/>
  <c r="AM74" i="56"/>
  <c r="AK74" i="56"/>
  <c r="AH74" i="56"/>
  <c r="X74" i="56"/>
  <c r="W74" i="56"/>
  <c r="V74" i="56"/>
  <c r="O74" i="56"/>
  <c r="AC74" i="56" s="1"/>
  <c r="BF73" i="56"/>
  <c r="BB73" i="56"/>
  <c r="AT73" i="56"/>
  <c r="AS73" i="56"/>
  <c r="AQ73" i="56"/>
  <c r="AN73" i="56"/>
  <c r="AM73" i="56"/>
  <c r="AK73" i="56"/>
  <c r="AH73" i="56"/>
  <c r="X73" i="56"/>
  <c r="W73" i="56"/>
  <c r="V73" i="56"/>
  <c r="O73" i="56"/>
  <c r="AC73" i="56" s="1"/>
  <c r="BQ72" i="56"/>
  <c r="BF72" i="56"/>
  <c r="BB72" i="56"/>
  <c r="AS72" i="56"/>
  <c r="AQ72" i="56"/>
  <c r="AN72" i="56"/>
  <c r="AV72" i="56" s="1"/>
  <c r="AM72" i="56"/>
  <c r="AK72" i="56"/>
  <c r="AH72" i="56"/>
  <c r="X72" i="56"/>
  <c r="W72" i="56"/>
  <c r="V72" i="56"/>
  <c r="O72" i="56"/>
  <c r="BJ72" i="56" s="1"/>
  <c r="BQ71" i="56"/>
  <c r="BB71" i="56"/>
  <c r="AT71" i="56"/>
  <c r="AS71" i="56"/>
  <c r="AQ71" i="56"/>
  <c r="AN71" i="56"/>
  <c r="AM71" i="56"/>
  <c r="AK71" i="56"/>
  <c r="AH71" i="56"/>
  <c r="X71" i="56"/>
  <c r="W71" i="56"/>
  <c r="V71" i="56"/>
  <c r="O71" i="56"/>
  <c r="BJ71" i="56" s="1"/>
  <c r="BQ70" i="56"/>
  <c r="BF70" i="56"/>
  <c r="BB70" i="56"/>
  <c r="AT70" i="56"/>
  <c r="AQ70" i="56"/>
  <c r="AU70" i="56" s="1"/>
  <c r="AN70" i="56"/>
  <c r="AM70" i="56"/>
  <c r="AK70" i="56"/>
  <c r="AH70" i="56"/>
  <c r="X70" i="56"/>
  <c r="W70" i="56"/>
  <c r="V70" i="56"/>
  <c r="BQ69" i="56"/>
  <c r="BF69" i="56"/>
  <c r="BB69" i="56"/>
  <c r="AT69" i="56"/>
  <c r="AS69" i="56"/>
  <c r="AQ69" i="56"/>
  <c r="AN69" i="56"/>
  <c r="AM69" i="56"/>
  <c r="AK69" i="56"/>
  <c r="AH69" i="56"/>
  <c r="X69" i="56"/>
  <c r="W69" i="56"/>
  <c r="V69" i="56"/>
  <c r="O69" i="56"/>
  <c r="AC69" i="56" s="1"/>
  <c r="BQ68" i="56"/>
  <c r="BF68" i="56"/>
  <c r="BB68" i="56"/>
  <c r="AT68" i="56"/>
  <c r="AS68" i="56"/>
  <c r="AQ68" i="56"/>
  <c r="AN68" i="56"/>
  <c r="AM68" i="56"/>
  <c r="AK68" i="56"/>
  <c r="AH68" i="56"/>
  <c r="X68" i="56"/>
  <c r="W68" i="56"/>
  <c r="V68" i="56"/>
  <c r="O68" i="56"/>
  <c r="AC68" i="56" s="1"/>
  <c r="BQ67" i="56"/>
  <c r="BF67" i="56"/>
  <c r="BB67" i="56"/>
  <c r="AT67" i="56"/>
  <c r="AS67" i="56"/>
  <c r="AQ67" i="56"/>
  <c r="AN67" i="56"/>
  <c r="AM67" i="56"/>
  <c r="AK67" i="56"/>
  <c r="AH67" i="56"/>
  <c r="X67" i="56"/>
  <c r="W67" i="56"/>
  <c r="V67" i="56"/>
  <c r="O67" i="56"/>
  <c r="AC67" i="56" s="1"/>
  <c r="BQ66" i="56"/>
  <c r="BF66" i="56"/>
  <c r="BB66" i="56"/>
  <c r="AT66" i="56"/>
  <c r="AS66" i="56"/>
  <c r="AQ66" i="56"/>
  <c r="AN66" i="56"/>
  <c r="AM66" i="56"/>
  <c r="AK66" i="56"/>
  <c r="AH66" i="56"/>
  <c r="X66" i="56"/>
  <c r="W66" i="56"/>
  <c r="V66" i="56"/>
  <c r="O66" i="56"/>
  <c r="AC66" i="56" s="1"/>
  <c r="BQ65" i="56"/>
  <c r="BF65" i="56"/>
  <c r="BB65" i="56"/>
  <c r="AT65" i="56"/>
  <c r="AS65" i="56"/>
  <c r="AQ65" i="56"/>
  <c r="AN65" i="56"/>
  <c r="AM65" i="56"/>
  <c r="AK65" i="56"/>
  <c r="AH65" i="56"/>
  <c r="X65" i="56"/>
  <c r="W65" i="56"/>
  <c r="V65" i="56"/>
  <c r="O65" i="56"/>
  <c r="AC65" i="56" s="1"/>
  <c r="BQ64" i="56"/>
  <c r="BF64" i="56"/>
  <c r="BB64" i="56"/>
  <c r="AT64" i="56"/>
  <c r="AS64" i="56"/>
  <c r="AQ64" i="56"/>
  <c r="AN64" i="56"/>
  <c r="AM64" i="56"/>
  <c r="AK64" i="56"/>
  <c r="AH64" i="56"/>
  <c r="X64" i="56"/>
  <c r="W64" i="56"/>
  <c r="V64" i="56"/>
  <c r="O64" i="56"/>
  <c r="BJ64" i="56" s="1"/>
  <c r="BQ63" i="56"/>
  <c r="BF63" i="56"/>
  <c r="BB63" i="56"/>
  <c r="AT63" i="56"/>
  <c r="AS63" i="56"/>
  <c r="AQ63" i="56"/>
  <c r="AN63" i="56"/>
  <c r="AM63" i="56"/>
  <c r="AK63" i="56"/>
  <c r="AH63" i="56"/>
  <c r="X63" i="56"/>
  <c r="W63" i="56"/>
  <c r="V63" i="56"/>
  <c r="O63" i="56"/>
  <c r="AC63" i="56" s="1"/>
  <c r="BQ62" i="56"/>
  <c r="BF62" i="56"/>
  <c r="BB62" i="56"/>
  <c r="AT62" i="56"/>
  <c r="AS62" i="56"/>
  <c r="AQ62" i="56"/>
  <c r="AN62" i="56"/>
  <c r="AM62" i="56"/>
  <c r="AK62" i="56"/>
  <c r="AH62" i="56"/>
  <c r="X62" i="56"/>
  <c r="W62" i="56"/>
  <c r="V62" i="56"/>
  <c r="O62" i="56"/>
  <c r="AC62" i="56" s="1"/>
  <c r="BQ61" i="56"/>
  <c r="BF61" i="56"/>
  <c r="BB61" i="56"/>
  <c r="AT61" i="56"/>
  <c r="AS61" i="56"/>
  <c r="AQ61" i="56"/>
  <c r="AN61" i="56"/>
  <c r="AM61" i="56"/>
  <c r="AK61" i="56"/>
  <c r="AH61" i="56"/>
  <c r="X61" i="56"/>
  <c r="W61" i="56"/>
  <c r="O61" i="56"/>
  <c r="BJ61" i="56" s="1"/>
  <c r="BQ60" i="56"/>
  <c r="AT60" i="56"/>
  <c r="AS60" i="56"/>
  <c r="AQ60" i="56"/>
  <c r="AN60" i="56"/>
  <c r="AM60" i="56"/>
  <c r="AK60" i="56"/>
  <c r="AH60" i="56"/>
  <c r="X60" i="56"/>
  <c r="W60" i="56"/>
  <c r="V60" i="56"/>
  <c r="O60" i="56"/>
  <c r="AA60" i="56" s="1"/>
  <c r="BQ59" i="56"/>
  <c r="BF59" i="56"/>
  <c r="BB59" i="56"/>
  <c r="AT59" i="56"/>
  <c r="AS59" i="56"/>
  <c r="AQ59" i="56"/>
  <c r="AN59" i="56"/>
  <c r="AM59" i="56"/>
  <c r="AK59" i="56"/>
  <c r="AH59" i="56"/>
  <c r="X59" i="56"/>
  <c r="V59" i="56"/>
  <c r="O59" i="56"/>
  <c r="AD59" i="56" s="1"/>
  <c r="BQ58" i="56"/>
  <c r="BF58" i="56"/>
  <c r="BB58" i="56"/>
  <c r="AT58" i="56"/>
  <c r="AS58" i="56"/>
  <c r="AQ58" i="56"/>
  <c r="AN58" i="56"/>
  <c r="AM58" i="56"/>
  <c r="AK58" i="56"/>
  <c r="AH58" i="56"/>
  <c r="X58" i="56"/>
  <c r="W58" i="56"/>
  <c r="V58" i="56"/>
  <c r="O58" i="56"/>
  <c r="AA58" i="56" s="1"/>
  <c r="BQ57" i="56"/>
  <c r="BF57" i="56"/>
  <c r="BB57" i="56"/>
  <c r="AT57" i="56"/>
  <c r="AS57" i="56"/>
  <c r="AQ57" i="56"/>
  <c r="AN57" i="56"/>
  <c r="AM57" i="56"/>
  <c r="AK57" i="56"/>
  <c r="AH57" i="56"/>
  <c r="X57" i="56"/>
  <c r="W57" i="56"/>
  <c r="V57" i="56"/>
  <c r="O57" i="56"/>
  <c r="BJ57" i="56" s="1"/>
  <c r="BQ56" i="56"/>
  <c r="BF56" i="56"/>
  <c r="BB56" i="56"/>
  <c r="AT56" i="56"/>
  <c r="AV56" i="56" s="1"/>
  <c r="AS56" i="56"/>
  <c r="AQ56" i="56"/>
  <c r="AM56" i="56"/>
  <c r="AK56" i="56"/>
  <c r="AH56" i="56"/>
  <c r="X56" i="56"/>
  <c r="W56" i="56"/>
  <c r="V56" i="56"/>
  <c r="O56" i="56"/>
  <c r="AC56" i="56" s="1"/>
  <c r="BQ55" i="56"/>
  <c r="BF55" i="56"/>
  <c r="BB55" i="56"/>
  <c r="AT55" i="56"/>
  <c r="AS55" i="56"/>
  <c r="AQ55" i="56"/>
  <c r="AN55" i="56"/>
  <c r="AM55" i="56"/>
  <c r="AK55" i="56"/>
  <c r="AH55" i="56"/>
  <c r="X55" i="56"/>
  <c r="W55" i="56"/>
  <c r="V55" i="56"/>
  <c r="O55" i="56"/>
  <c r="AC55" i="56" s="1"/>
  <c r="BQ54" i="56"/>
  <c r="BF54" i="56"/>
  <c r="AT54" i="56"/>
  <c r="AS54" i="56"/>
  <c r="AQ54" i="56"/>
  <c r="AN54" i="56"/>
  <c r="AK54" i="56"/>
  <c r="AO54" i="56" s="1"/>
  <c r="X54" i="56"/>
  <c r="W54" i="56"/>
  <c r="V54" i="56"/>
  <c r="O54" i="56"/>
  <c r="BJ54" i="56" s="1"/>
  <c r="BQ53" i="56"/>
  <c r="BF53" i="56"/>
  <c r="BB53" i="56"/>
  <c r="AT53" i="56"/>
  <c r="AS53" i="56"/>
  <c r="AQ53" i="56"/>
  <c r="AN53" i="56"/>
  <c r="AM53" i="56"/>
  <c r="AK53" i="56"/>
  <c r="AH53" i="56"/>
  <c r="X53" i="56"/>
  <c r="W53" i="56"/>
  <c r="V53" i="56"/>
  <c r="O53" i="56"/>
  <c r="AC53" i="56" s="1"/>
  <c r="BQ52" i="56"/>
  <c r="BF52" i="56"/>
  <c r="BB52" i="56"/>
  <c r="AT52" i="56"/>
  <c r="AS52" i="56"/>
  <c r="AQ52" i="56"/>
  <c r="AN52" i="56"/>
  <c r="AM52" i="56"/>
  <c r="AK52" i="56"/>
  <c r="AH52" i="56"/>
  <c r="X52" i="56"/>
  <c r="W52" i="56"/>
  <c r="V52" i="56"/>
  <c r="O52" i="56"/>
  <c r="BJ52" i="56" s="1"/>
  <c r="BQ51" i="56"/>
  <c r="BF51" i="56"/>
  <c r="AT51" i="56"/>
  <c r="AS51" i="56"/>
  <c r="AQ51" i="56"/>
  <c r="AN51" i="56"/>
  <c r="AM51" i="56"/>
  <c r="AK51" i="56"/>
  <c r="AH51" i="56"/>
  <c r="X51" i="56"/>
  <c r="W51" i="56"/>
  <c r="V51" i="56"/>
  <c r="O51" i="56"/>
  <c r="BJ51" i="56" s="1"/>
  <c r="BQ50" i="56"/>
  <c r="BF50" i="56"/>
  <c r="AT50" i="56"/>
  <c r="AV50" i="56" s="1"/>
  <c r="AS50" i="56"/>
  <c r="AQ50" i="56"/>
  <c r="AK50" i="56"/>
  <c r="AH50" i="56"/>
  <c r="V50" i="56"/>
  <c r="O50" i="56"/>
  <c r="AC50" i="56" s="1"/>
  <c r="BQ49" i="56"/>
  <c r="BF49" i="56"/>
  <c r="BB49" i="56"/>
  <c r="AT49" i="56"/>
  <c r="AV49" i="56" s="1"/>
  <c r="AS49" i="56"/>
  <c r="AQ49" i="56"/>
  <c r="AK49" i="56"/>
  <c r="X49" i="56"/>
  <c r="W49" i="56"/>
  <c r="V49" i="56"/>
  <c r="O49" i="56"/>
  <c r="AC49" i="56" s="1"/>
  <c r="BQ48" i="56"/>
  <c r="BF48" i="56"/>
  <c r="AT48" i="56"/>
  <c r="AQ48" i="56"/>
  <c r="AU48" i="56" s="1"/>
  <c r="AN48" i="56"/>
  <c r="AM48" i="56"/>
  <c r="AK48" i="56"/>
  <c r="X48" i="56"/>
  <c r="W48" i="56"/>
  <c r="V48" i="56"/>
  <c r="O48" i="56"/>
  <c r="BJ48" i="56" s="1"/>
  <c r="BQ47" i="56"/>
  <c r="BF47" i="56"/>
  <c r="BB47" i="56"/>
  <c r="AT47" i="56"/>
  <c r="AS47" i="56"/>
  <c r="AQ47" i="56"/>
  <c r="AN47" i="56"/>
  <c r="AM47" i="56"/>
  <c r="AK47" i="56"/>
  <c r="AH47" i="56"/>
  <c r="W47" i="56"/>
  <c r="V47" i="56"/>
  <c r="O47" i="56"/>
  <c r="BJ47" i="56" s="1"/>
  <c r="BQ46" i="56"/>
  <c r="BF46" i="56"/>
  <c r="BB46" i="56"/>
  <c r="AT46" i="56"/>
  <c r="AS46" i="56"/>
  <c r="AQ46" i="56"/>
  <c r="AN46" i="56"/>
  <c r="AM46" i="56"/>
  <c r="AK46" i="56"/>
  <c r="AH46" i="56"/>
  <c r="X46" i="56"/>
  <c r="W46" i="56"/>
  <c r="V46" i="56"/>
  <c r="O46" i="56"/>
  <c r="AC46" i="56" s="1"/>
  <c r="BQ45" i="56"/>
  <c r="BF45" i="56"/>
  <c r="BB45" i="56"/>
  <c r="AT45" i="56"/>
  <c r="AS45" i="56"/>
  <c r="AQ45" i="56"/>
  <c r="AN45" i="56"/>
  <c r="AM45" i="56"/>
  <c r="AK45" i="56"/>
  <c r="AH45" i="56"/>
  <c r="X45" i="56"/>
  <c r="V45" i="56"/>
  <c r="O45" i="56"/>
  <c r="AD45" i="56" s="1"/>
  <c r="BQ44" i="56"/>
  <c r="BF44" i="56"/>
  <c r="BB44" i="56"/>
  <c r="AT44" i="56"/>
  <c r="AS44" i="56"/>
  <c r="AQ44" i="56"/>
  <c r="AN44" i="56"/>
  <c r="AM44" i="56"/>
  <c r="AK44" i="56"/>
  <c r="AH44" i="56"/>
  <c r="X44" i="56"/>
  <c r="W44" i="56"/>
  <c r="V44" i="56"/>
  <c r="O44" i="56"/>
  <c r="AC44" i="56" s="1"/>
  <c r="BQ43" i="56"/>
  <c r="BF43" i="56"/>
  <c r="BB43" i="56"/>
  <c r="AT43" i="56"/>
  <c r="AS43" i="56"/>
  <c r="AQ43" i="56"/>
  <c r="AN43" i="56"/>
  <c r="AM43" i="56"/>
  <c r="AK43" i="56"/>
  <c r="AH43" i="56"/>
  <c r="X43" i="56"/>
  <c r="W43" i="56"/>
  <c r="V43" i="56"/>
  <c r="O43" i="56"/>
  <c r="AC43" i="56" s="1"/>
  <c r="BQ42" i="56"/>
  <c r="BF42" i="56"/>
  <c r="BB42" i="56"/>
  <c r="AT42" i="56"/>
  <c r="AS42" i="56"/>
  <c r="AQ42" i="56"/>
  <c r="AN42" i="56"/>
  <c r="AM42" i="56"/>
  <c r="AK42" i="56"/>
  <c r="AH42" i="56"/>
  <c r="X42" i="56"/>
  <c r="W42" i="56"/>
  <c r="V42" i="56"/>
  <c r="O42" i="56"/>
  <c r="AC42" i="56" s="1"/>
  <c r="BQ41" i="56"/>
  <c r="BF41" i="56"/>
  <c r="BB41" i="56"/>
  <c r="AT41" i="56"/>
  <c r="AS41" i="56"/>
  <c r="AQ41" i="56"/>
  <c r="AN41" i="56"/>
  <c r="AM41" i="56"/>
  <c r="AK41" i="56"/>
  <c r="AH41" i="56"/>
  <c r="X41" i="56"/>
  <c r="W41" i="56"/>
  <c r="V41" i="56"/>
  <c r="O41" i="56"/>
  <c r="AC41" i="56" s="1"/>
  <c r="BQ40" i="56"/>
  <c r="BF40" i="56"/>
  <c r="AT40" i="56"/>
  <c r="AS40" i="56"/>
  <c r="AQ40" i="56"/>
  <c r="AN40" i="56"/>
  <c r="AM40" i="56"/>
  <c r="AK40" i="56"/>
  <c r="AH40" i="56"/>
  <c r="X40" i="56"/>
  <c r="W40" i="56"/>
  <c r="V40" i="56"/>
  <c r="O40" i="56"/>
  <c r="BJ40" i="56" s="1"/>
  <c r="BQ39" i="56"/>
  <c r="BF39" i="56"/>
  <c r="BB39" i="56"/>
  <c r="AT39" i="56"/>
  <c r="AS39" i="56"/>
  <c r="AQ39" i="56"/>
  <c r="AN39" i="56"/>
  <c r="AM39" i="56"/>
  <c r="AK39" i="56"/>
  <c r="X39" i="56"/>
  <c r="W39" i="56"/>
  <c r="V39" i="56"/>
  <c r="O39" i="56"/>
  <c r="BJ39" i="56" s="1"/>
  <c r="BQ38" i="56"/>
  <c r="BF38" i="56"/>
  <c r="BB38" i="56"/>
  <c r="AT38" i="56"/>
  <c r="AS38" i="56"/>
  <c r="AQ38" i="56"/>
  <c r="AN38" i="56"/>
  <c r="AM38" i="56"/>
  <c r="AK38" i="56"/>
  <c r="AH38" i="56"/>
  <c r="X38" i="56"/>
  <c r="W38" i="56"/>
  <c r="V38" i="56"/>
  <c r="O38" i="56"/>
  <c r="AC38" i="56" s="1"/>
  <c r="BQ37" i="56"/>
  <c r="BF37" i="56"/>
  <c r="BB37" i="56"/>
  <c r="AT37" i="56"/>
  <c r="AS37" i="56"/>
  <c r="AQ37" i="56"/>
  <c r="AN37" i="56"/>
  <c r="AM37" i="56"/>
  <c r="AK37" i="56"/>
  <c r="AH37" i="56"/>
  <c r="X37" i="56"/>
  <c r="W37" i="56"/>
  <c r="V37" i="56"/>
  <c r="O37" i="56"/>
  <c r="AC37" i="56" s="1"/>
  <c r="BF36" i="56"/>
  <c r="BE36" i="56"/>
  <c r="BB36" i="56"/>
  <c r="AT36" i="56"/>
  <c r="AV36" i="56" s="1"/>
  <c r="AS36" i="56"/>
  <c r="AQ36" i="56"/>
  <c r="AM36" i="56"/>
  <c r="AK36" i="56"/>
  <c r="AH36" i="56"/>
  <c r="X36" i="56"/>
  <c r="W36" i="56"/>
  <c r="V36" i="56"/>
  <c r="O36" i="56"/>
  <c r="BJ36" i="56" s="1"/>
  <c r="BQ35" i="56"/>
  <c r="BF35" i="56"/>
  <c r="BB35" i="56"/>
  <c r="AT35" i="56"/>
  <c r="AS35" i="56"/>
  <c r="AQ35" i="56"/>
  <c r="AN35" i="56"/>
  <c r="AM35" i="56"/>
  <c r="AK35" i="56"/>
  <c r="AH35" i="56"/>
  <c r="AB35" i="56"/>
  <c r="X35" i="56"/>
  <c r="W35" i="56"/>
  <c r="V35" i="56"/>
  <c r="O35" i="56"/>
  <c r="AC35" i="56" s="1"/>
  <c r="BQ34" i="56"/>
  <c r="BF34" i="56"/>
  <c r="BE34" i="56"/>
  <c r="BB34" i="56"/>
  <c r="AT34" i="56"/>
  <c r="AS34" i="56"/>
  <c r="AQ34" i="56"/>
  <c r="AN34" i="56"/>
  <c r="AM34" i="56"/>
  <c r="AK34" i="56"/>
  <c r="AH34" i="56"/>
  <c r="X34" i="56"/>
  <c r="W34" i="56"/>
  <c r="V34" i="56"/>
  <c r="O34" i="56"/>
  <c r="BJ34" i="56" s="1"/>
  <c r="BQ33" i="56"/>
  <c r="BF33" i="56"/>
  <c r="BB33" i="56"/>
  <c r="AT33" i="56"/>
  <c r="AV33" i="56" s="1"/>
  <c r="AS33" i="56"/>
  <c r="AQ33" i="56"/>
  <c r="AM33" i="56"/>
  <c r="AK33" i="56"/>
  <c r="AH33" i="56"/>
  <c r="X33" i="56"/>
  <c r="W33" i="56"/>
  <c r="V33" i="56"/>
  <c r="O33" i="56"/>
  <c r="BJ33" i="56" s="1"/>
  <c r="BQ32" i="56"/>
  <c r="BF32" i="56"/>
  <c r="AT32" i="56"/>
  <c r="AS32" i="56"/>
  <c r="AQ32" i="56"/>
  <c r="AN32" i="56"/>
  <c r="AM32" i="56"/>
  <c r="AK32" i="56"/>
  <c r="AH32" i="56"/>
  <c r="X32" i="56"/>
  <c r="W32" i="56"/>
  <c r="V32" i="56"/>
  <c r="O32" i="56"/>
  <c r="BJ32" i="56" s="1"/>
  <c r="BQ31" i="56"/>
  <c r="BF31" i="56"/>
  <c r="BB31" i="56"/>
  <c r="AT31" i="56"/>
  <c r="AV31" i="56" s="1"/>
  <c r="AS31" i="56"/>
  <c r="AQ31" i="56"/>
  <c r="AM31" i="56"/>
  <c r="AK31" i="56"/>
  <c r="AH31" i="56"/>
  <c r="X31" i="56"/>
  <c r="W31" i="56"/>
  <c r="V31" i="56"/>
  <c r="O31" i="56"/>
  <c r="BJ31" i="56" s="1"/>
  <c r="BQ30" i="56"/>
  <c r="BF30" i="56"/>
  <c r="BB30" i="56"/>
  <c r="AT30" i="56"/>
  <c r="AV30" i="56" s="1"/>
  <c r="AS30" i="56"/>
  <c r="AQ30" i="56"/>
  <c r="AM30" i="56"/>
  <c r="AK30" i="56"/>
  <c r="AH30" i="56"/>
  <c r="X30" i="56"/>
  <c r="AA30" i="56" s="1"/>
  <c r="W30" i="56"/>
  <c r="V30" i="56"/>
  <c r="O30" i="56"/>
  <c r="AB30" i="56" s="1"/>
  <c r="BQ29" i="56"/>
  <c r="BF29" i="56"/>
  <c r="AW29" i="56"/>
  <c r="AU29" i="56"/>
  <c r="AT29" i="56"/>
  <c r="AV29" i="56" s="1"/>
  <c r="AQ29" i="56"/>
  <c r="AM29" i="56"/>
  <c r="AK29" i="56"/>
  <c r="AH29" i="56"/>
  <c r="X29" i="56"/>
  <c r="W29" i="56"/>
  <c r="V29" i="56"/>
  <c r="O29" i="56"/>
  <c r="AC29" i="56" s="1"/>
  <c r="BQ28" i="56"/>
  <c r="BF28" i="56"/>
  <c r="BB28" i="56"/>
  <c r="AT28" i="56"/>
  <c r="AS28" i="56"/>
  <c r="AQ28" i="56"/>
  <c r="AN28" i="56"/>
  <c r="AM28" i="56"/>
  <c r="AK28" i="56"/>
  <c r="AH28" i="56"/>
  <c r="X28" i="56"/>
  <c r="W28" i="56"/>
  <c r="V28" i="56"/>
  <c r="O28" i="56"/>
  <c r="AC28" i="56" s="1"/>
  <c r="BQ27" i="56"/>
  <c r="BF27" i="56"/>
  <c r="BB27" i="56"/>
  <c r="AT27" i="56"/>
  <c r="AS27" i="56"/>
  <c r="AQ27" i="56"/>
  <c r="AN27" i="56"/>
  <c r="AM27" i="56"/>
  <c r="AK27" i="56"/>
  <c r="AH27" i="56"/>
  <c r="X27" i="56"/>
  <c r="W27" i="56"/>
  <c r="V27" i="56"/>
  <c r="O27" i="56"/>
  <c r="BJ27" i="56" s="1"/>
  <c r="BQ26" i="56"/>
  <c r="BF26" i="56"/>
  <c r="BB26" i="56"/>
  <c r="AT26" i="56"/>
  <c r="AS26" i="56"/>
  <c r="AQ26" i="56"/>
  <c r="AN26" i="56"/>
  <c r="AM26" i="56"/>
  <c r="AK26" i="56"/>
  <c r="AH26" i="56"/>
  <c r="X26" i="56"/>
  <c r="W26" i="56"/>
  <c r="V26" i="56"/>
  <c r="O26" i="56"/>
  <c r="AB26" i="56" s="1"/>
  <c r="BQ25" i="56"/>
  <c r="BF25" i="56"/>
  <c r="BB25" i="56"/>
  <c r="AT25" i="56"/>
  <c r="AS25" i="56"/>
  <c r="AQ25" i="56"/>
  <c r="AN25" i="56"/>
  <c r="AM25" i="56"/>
  <c r="AK25" i="56"/>
  <c r="AH25" i="56"/>
  <c r="X25" i="56"/>
  <c r="W25" i="56"/>
  <c r="V25" i="56"/>
  <c r="O25" i="56"/>
  <c r="AA17" i="56"/>
  <c r="AA16" i="56"/>
  <c r="AA14" i="56"/>
  <c r="AA11" i="56"/>
  <c r="AA10" i="56"/>
  <c r="AA9" i="56"/>
  <c r="AA8" i="56"/>
  <c r="AA4" i="56"/>
  <c r="AA3" i="56"/>
  <c r="AC151" i="56" l="1"/>
  <c r="AB151" i="56"/>
  <c r="BK141" i="56"/>
  <c r="BG50" i="56"/>
  <c r="BK50" i="56"/>
  <c r="BK196" i="56"/>
  <c r="BK205" i="56"/>
  <c r="BG205" i="56"/>
  <c r="BG178" i="56"/>
  <c r="BK176" i="56"/>
  <c r="BG176" i="56"/>
  <c r="BK184" i="56"/>
  <c r="BG184" i="56"/>
  <c r="BK186" i="56"/>
  <c r="BG186" i="56"/>
  <c r="BK185" i="56"/>
  <c r="BG185" i="56"/>
  <c r="BG255" i="56"/>
  <c r="BG149" i="56"/>
  <c r="BK195" i="56"/>
  <c r="BG195" i="56"/>
  <c r="BG141" i="56"/>
  <c r="BG197" i="56"/>
  <c r="BK197" i="56"/>
  <c r="BK188" i="56"/>
  <c r="BG188" i="56"/>
  <c r="BK187" i="56"/>
  <c r="BG187" i="56"/>
  <c r="BG198" i="56"/>
  <c r="BK61" i="56"/>
  <c r="BK180" i="56"/>
  <c r="BG180" i="56"/>
  <c r="BK109" i="56"/>
  <c r="BK179" i="56"/>
  <c r="BG194" i="56"/>
  <c r="BK194" i="56"/>
  <c r="BG196" i="56"/>
  <c r="BG199" i="56"/>
  <c r="BG210" i="56"/>
  <c r="BG191" i="56"/>
  <c r="BG207" i="56"/>
  <c r="BG211" i="56"/>
  <c r="BG138" i="56"/>
  <c r="BG100" i="56"/>
  <c r="BG213" i="56"/>
  <c r="BK213" i="56"/>
  <c r="BG159" i="56"/>
  <c r="BG158" i="56"/>
  <c r="AM128" i="56"/>
  <c r="AS128" i="56"/>
  <c r="AG10" i="55"/>
  <c r="AI10" i="55" s="1"/>
  <c r="BU10" i="55"/>
  <c r="AV258" i="56"/>
  <c r="BE156" i="56"/>
  <c r="AU150" i="56"/>
  <c r="AN175" i="56"/>
  <c r="AO175" i="56" s="1"/>
  <c r="AN184" i="56"/>
  <c r="AO184" i="56" s="1"/>
  <c r="AP184" i="56" s="1"/>
  <c r="AQ184" i="56" s="1"/>
  <c r="AR184" i="56" s="1"/>
  <c r="AS184" i="56" s="1"/>
  <c r="AT184" i="56" s="1"/>
  <c r="AU184" i="56" s="1"/>
  <c r="AN188" i="56"/>
  <c r="AO188" i="56" s="1"/>
  <c r="AP188" i="56" s="1"/>
  <c r="AQ188" i="56" s="1"/>
  <c r="AR188" i="56" s="1"/>
  <c r="AS188" i="56" s="1"/>
  <c r="AT188" i="56" s="1"/>
  <c r="AU188" i="56" s="1"/>
  <c r="AN190" i="56"/>
  <c r="AO190" i="56" s="1"/>
  <c r="AP190" i="56" s="1"/>
  <c r="AQ190" i="56" s="1"/>
  <c r="AR190" i="56" s="1"/>
  <c r="AS190" i="56" s="1"/>
  <c r="AT190" i="56" s="1"/>
  <c r="AU190" i="56" s="1"/>
  <c r="AO258" i="56"/>
  <c r="AV70" i="56"/>
  <c r="AV174" i="56"/>
  <c r="AV215" i="56"/>
  <c r="AV223" i="56"/>
  <c r="BE214" i="56"/>
  <c r="AQ128" i="56"/>
  <c r="AK128" i="56"/>
  <c r="BQ133" i="56"/>
  <c r="AV141" i="56"/>
  <c r="BG142" i="56"/>
  <c r="AV145" i="56"/>
  <c r="AN185" i="56"/>
  <c r="AO185" i="56" s="1"/>
  <c r="AP185" i="56" s="1"/>
  <c r="AQ185" i="56" s="1"/>
  <c r="AR185" i="56" s="1"/>
  <c r="AS185" i="56" s="1"/>
  <c r="AT185" i="56" s="1"/>
  <c r="AU185" i="56" s="1"/>
  <c r="AN207" i="56"/>
  <c r="AO207" i="56" s="1"/>
  <c r="AP207" i="56" s="1"/>
  <c r="AQ207" i="56" s="1"/>
  <c r="AR207" i="56" s="1"/>
  <c r="AS207" i="56" s="1"/>
  <c r="AT207" i="56" s="1"/>
  <c r="AU207" i="56" s="1"/>
  <c r="AO215" i="56"/>
  <c r="AU217" i="56"/>
  <c r="AW217" i="56" s="1"/>
  <c r="AU221" i="56"/>
  <c r="BQ94" i="56"/>
  <c r="W128" i="56"/>
  <c r="AU174" i="56"/>
  <c r="AV237" i="56"/>
  <c r="Y70" i="56"/>
  <c r="AU141" i="56"/>
  <c r="AO145" i="56"/>
  <c r="AN177" i="56"/>
  <c r="AO177" i="56" s="1"/>
  <c r="AN199" i="56"/>
  <c r="AO199" i="56" s="1"/>
  <c r="AP199" i="56" s="1"/>
  <c r="AQ199" i="56" s="1"/>
  <c r="AR199" i="56" s="1"/>
  <c r="AS199" i="56" s="1"/>
  <c r="AT199" i="56" s="1"/>
  <c r="AU199" i="56" s="1"/>
  <c r="AN213" i="56"/>
  <c r="AO213" i="56" s="1"/>
  <c r="AP213" i="56" s="1"/>
  <c r="AQ213" i="56" s="1"/>
  <c r="AR213" i="56" s="1"/>
  <c r="AS213" i="56" s="1"/>
  <c r="AT213" i="56" s="1"/>
  <c r="AU213" i="56" s="1"/>
  <c r="AS214" i="56"/>
  <c r="BQ214" i="56"/>
  <c r="AC70" i="56"/>
  <c r="BG157" i="56"/>
  <c r="BK161" i="56"/>
  <c r="AU166" i="56"/>
  <c r="BG167" i="56"/>
  <c r="BQ156" i="56"/>
  <c r="AU224" i="56"/>
  <c r="AU31" i="56"/>
  <c r="X94" i="56"/>
  <c r="BK32" i="56"/>
  <c r="AU33" i="56"/>
  <c r="AU42" i="56"/>
  <c r="AV48" i="56"/>
  <c r="BK34" i="56"/>
  <c r="BJ50" i="56"/>
  <c r="AA70" i="56"/>
  <c r="BJ70" i="56"/>
  <c r="V94" i="56"/>
  <c r="AK94" i="56"/>
  <c r="AS94" i="56"/>
  <c r="AV98" i="56"/>
  <c r="X156" i="56"/>
  <c r="BK165" i="56"/>
  <c r="AN180" i="56"/>
  <c r="AO180" i="56" s="1"/>
  <c r="AP180" i="56" s="1"/>
  <c r="AQ180" i="56" s="1"/>
  <c r="AR180" i="56" s="1"/>
  <c r="AS180" i="56" s="1"/>
  <c r="AT180" i="56" s="1"/>
  <c r="AU180" i="56" s="1"/>
  <c r="AN186" i="56"/>
  <c r="AO186" i="56" s="1"/>
  <c r="AP186" i="56" s="1"/>
  <c r="AQ186" i="56" s="1"/>
  <c r="AR186" i="56" s="1"/>
  <c r="AS186" i="56" s="1"/>
  <c r="AT186" i="56" s="1"/>
  <c r="AU186" i="56" s="1"/>
  <c r="AN198" i="56"/>
  <c r="AO198" i="56" s="1"/>
  <c r="AP198" i="56" s="1"/>
  <c r="AQ198" i="56" s="1"/>
  <c r="AR198" i="56" s="1"/>
  <c r="AS198" i="56" s="1"/>
  <c r="AT198" i="56" s="1"/>
  <c r="AU198" i="56" s="1"/>
  <c r="AN202" i="56"/>
  <c r="AO202" i="56" s="1"/>
  <c r="AP202" i="56" s="1"/>
  <c r="AQ202" i="56" s="1"/>
  <c r="AR202" i="56" s="1"/>
  <c r="AS202" i="56" s="1"/>
  <c r="AT202" i="56" s="1"/>
  <c r="AU202" i="56" s="1"/>
  <c r="AN211" i="56"/>
  <c r="AO211" i="56" s="1"/>
  <c r="AP211" i="56" s="1"/>
  <c r="AQ211" i="56" s="1"/>
  <c r="AR211" i="56" s="1"/>
  <c r="AS211" i="56" s="1"/>
  <c r="AT211" i="56" s="1"/>
  <c r="AU211" i="56" s="1"/>
  <c r="X214" i="56"/>
  <c r="BB214" i="56"/>
  <c r="BG250" i="56"/>
  <c r="AU49" i="56"/>
  <c r="AW49" i="56" s="1"/>
  <c r="BJ49" i="56"/>
  <c r="AB50" i="56"/>
  <c r="AU57" i="56"/>
  <c r="AO58" i="56"/>
  <c r="AO59" i="56"/>
  <c r="AB70" i="56"/>
  <c r="AV74" i="56"/>
  <c r="BK75" i="56"/>
  <c r="BG76" i="56"/>
  <c r="AU76" i="56"/>
  <c r="AQ94" i="56"/>
  <c r="AO101" i="56"/>
  <c r="AO103" i="56"/>
  <c r="AN205" i="56"/>
  <c r="AO205" i="56" s="1"/>
  <c r="AP205" i="56" s="1"/>
  <c r="AQ205" i="56" s="1"/>
  <c r="AR205" i="56" s="1"/>
  <c r="AS205" i="56" s="1"/>
  <c r="AT205" i="56" s="1"/>
  <c r="AU205" i="56" s="1"/>
  <c r="BG224" i="56"/>
  <c r="AU228" i="56"/>
  <c r="BK238" i="56"/>
  <c r="AV246" i="56"/>
  <c r="BG247" i="56"/>
  <c r="BG59" i="56"/>
  <c r="AV59" i="56"/>
  <c r="AU66" i="56"/>
  <c r="Z70" i="56"/>
  <c r="AD70" i="56"/>
  <c r="BG74" i="56"/>
  <c r="AU74" i="56"/>
  <c r="AV76" i="56"/>
  <c r="BG77" i="56"/>
  <c r="W94" i="56"/>
  <c r="AM94" i="56"/>
  <c r="AV101" i="56"/>
  <c r="BB94" i="56"/>
  <c r="AV103" i="56"/>
  <c r="AU160" i="56"/>
  <c r="AN197" i="56"/>
  <c r="AO197" i="56" s="1"/>
  <c r="AP197" i="56" s="1"/>
  <c r="AQ197" i="56" s="1"/>
  <c r="AR197" i="56" s="1"/>
  <c r="AS197" i="56" s="1"/>
  <c r="AT197" i="56" s="1"/>
  <c r="AU197" i="56" s="1"/>
  <c r="AN210" i="56"/>
  <c r="AO210" i="56" s="1"/>
  <c r="AP210" i="56" s="1"/>
  <c r="AQ210" i="56" s="1"/>
  <c r="AR210" i="56" s="1"/>
  <c r="AS210" i="56" s="1"/>
  <c r="AT210" i="56" s="1"/>
  <c r="AU210" i="56" s="1"/>
  <c r="BG225" i="56"/>
  <c r="BG237" i="56"/>
  <c r="AU237" i="56"/>
  <c r="BG245" i="56"/>
  <c r="AO245" i="56"/>
  <c r="BK246" i="56"/>
  <c r="AU246" i="56"/>
  <c r="BG249" i="56"/>
  <c r="AU250" i="56"/>
  <c r="AU251" i="56"/>
  <c r="V93" i="56"/>
  <c r="X93" i="56"/>
  <c r="AK93" i="56"/>
  <c r="AN93" i="56"/>
  <c r="AS93" i="56"/>
  <c r="BB93" i="56"/>
  <c r="AO26" i="56"/>
  <c r="AV26" i="56"/>
  <c r="AO27" i="56"/>
  <c r="AV27" i="56"/>
  <c r="AO28" i="56"/>
  <c r="AV28" i="56"/>
  <c r="BG29" i="56"/>
  <c r="AO29" i="56"/>
  <c r="BG30" i="56"/>
  <c r="BG31" i="56"/>
  <c r="AU32" i="56"/>
  <c r="BK33" i="56"/>
  <c r="AU34" i="56"/>
  <c r="BE93" i="56"/>
  <c r="BG35" i="56"/>
  <c r="AU35" i="56"/>
  <c r="AO37" i="56"/>
  <c r="AV37" i="56"/>
  <c r="AO39" i="56"/>
  <c r="AO41" i="56"/>
  <c r="AV41" i="56"/>
  <c r="BG42" i="56"/>
  <c r="AO45" i="56"/>
  <c r="AO46" i="56"/>
  <c r="BG47" i="56"/>
  <c r="AO47" i="56"/>
  <c r="AV47" i="56"/>
  <c r="BK48" i="56"/>
  <c r="BK49" i="56"/>
  <c r="Y49" i="56"/>
  <c r="AV54" i="56"/>
  <c r="BG57" i="56"/>
  <c r="BK64" i="56"/>
  <c r="AV64" i="56"/>
  <c r="AU64" i="56"/>
  <c r="BG65" i="56"/>
  <c r="AV65" i="56"/>
  <c r="AU65" i="56"/>
  <c r="BG66" i="56"/>
  <c r="BG71" i="56"/>
  <c r="AO71" i="56"/>
  <c r="AU77" i="56"/>
  <c r="BK78" i="56"/>
  <c r="AO78" i="56"/>
  <c r="AO81" i="56"/>
  <c r="AO85" i="56"/>
  <c r="AV85" i="56"/>
  <c r="AO88" i="56"/>
  <c r="AW88" i="56" s="1"/>
  <c r="AO90" i="56"/>
  <c r="AO91" i="56"/>
  <c r="AU95" i="56"/>
  <c r="AT94" i="56"/>
  <c r="BJ95" i="56"/>
  <c r="BG96" i="56"/>
  <c r="AO96" i="56"/>
  <c r="BG97" i="56"/>
  <c r="BG98" i="56"/>
  <c r="BK107" i="56"/>
  <c r="AV107" i="56"/>
  <c r="AU107" i="56"/>
  <c r="BK108" i="56"/>
  <c r="AO108" i="56"/>
  <c r="AO110" i="56"/>
  <c r="AV110" i="56"/>
  <c r="AU114" i="56"/>
  <c r="AO116" i="56"/>
  <c r="AO122" i="56"/>
  <c r="AO129" i="56"/>
  <c r="AU129" i="56"/>
  <c r="AO130" i="56"/>
  <c r="AU130" i="56"/>
  <c r="X133" i="56"/>
  <c r="AO134" i="56"/>
  <c r="AV134" i="56"/>
  <c r="AS133" i="56"/>
  <c r="BB133" i="56"/>
  <c r="AQ133" i="56"/>
  <c r="W133" i="56"/>
  <c r="AU142" i="56"/>
  <c r="AV149" i="56"/>
  <c r="AU149" i="56"/>
  <c r="BG150" i="56"/>
  <c r="AO152" i="56"/>
  <c r="AV152" i="56"/>
  <c r="BG153" i="56"/>
  <c r="AV153" i="56"/>
  <c r="AU153" i="56"/>
  <c r="BG154" i="56"/>
  <c r="AV154" i="56"/>
  <c r="AU154" i="56"/>
  <c r="BG155" i="56"/>
  <c r="AM156" i="56"/>
  <c r="AU157" i="56"/>
  <c r="BJ157" i="56"/>
  <c r="W156" i="56"/>
  <c r="AK156" i="56"/>
  <c r="BG160" i="56"/>
  <c r="AU161" i="56"/>
  <c r="BG162" i="56"/>
  <c r="AO164" i="56"/>
  <c r="AU165" i="56"/>
  <c r="BG166" i="56"/>
  <c r="AO168" i="56"/>
  <c r="AU168" i="56"/>
  <c r="BG216" i="56"/>
  <c r="BG217" i="56"/>
  <c r="AV218" i="56"/>
  <c r="BG220" i="56"/>
  <c r="AV220" i="56"/>
  <c r="AU220" i="56"/>
  <c r="BG221" i="56"/>
  <c r="AU248" i="56"/>
  <c r="BJ160" i="56"/>
  <c r="AU225" i="56"/>
  <c r="AO227" i="56"/>
  <c r="AU227" i="56"/>
  <c r="BG228" i="56"/>
  <c r="AU238" i="56"/>
  <c r="AO244" i="56"/>
  <c r="AW243" i="56" s="1"/>
  <c r="AV244" i="56"/>
  <c r="AU247" i="56"/>
  <c r="BG248" i="56"/>
  <c r="AU249" i="56"/>
  <c r="O93" i="56"/>
  <c r="W93" i="56"/>
  <c r="AH93" i="56"/>
  <c r="AT93" i="56"/>
  <c r="AB31" i="56"/>
  <c r="AB32" i="56"/>
  <c r="AB33" i="56"/>
  <c r="AB34" i="56"/>
  <c r="BG36" i="56"/>
  <c r="AO36" i="56"/>
  <c r="AU36" i="56"/>
  <c r="BK38" i="56"/>
  <c r="AO38" i="56"/>
  <c r="AO40" i="56"/>
  <c r="AV40" i="56"/>
  <c r="AB42" i="56"/>
  <c r="AO43" i="56"/>
  <c r="AV43" i="56"/>
  <c r="BK44" i="56"/>
  <c r="AU44" i="56"/>
  <c r="AB49" i="56"/>
  <c r="AD50" i="56"/>
  <c r="AU50" i="56"/>
  <c r="AW50" i="56" s="1"/>
  <c r="BK51" i="56"/>
  <c r="AV51" i="56"/>
  <c r="AU51" i="56"/>
  <c r="AO52" i="56"/>
  <c r="BK53" i="56"/>
  <c r="AO53" i="56"/>
  <c r="AO55" i="56"/>
  <c r="AV55" i="56"/>
  <c r="AB57" i="56"/>
  <c r="AO60" i="56"/>
  <c r="BG61" i="56"/>
  <c r="AO61" i="56"/>
  <c r="AV61" i="56"/>
  <c r="BG62" i="56"/>
  <c r="AV62" i="56"/>
  <c r="AU62" i="56"/>
  <c r="BG63" i="56"/>
  <c r="AU63" i="56"/>
  <c r="AB66" i="56"/>
  <c r="BG67" i="56"/>
  <c r="AV67" i="56"/>
  <c r="AU67" i="56"/>
  <c r="BG68" i="56"/>
  <c r="AV68" i="56"/>
  <c r="AU68" i="56"/>
  <c r="BG69" i="56"/>
  <c r="AU69" i="56"/>
  <c r="BG73" i="56"/>
  <c r="AU73" i="56"/>
  <c r="AB77" i="56"/>
  <c r="AO79" i="56"/>
  <c r="AV79" i="56"/>
  <c r="AV80" i="56"/>
  <c r="AU80" i="56"/>
  <c r="AO82" i="56"/>
  <c r="BG83" i="56"/>
  <c r="AO83" i="56"/>
  <c r="BK84" i="56"/>
  <c r="AO84" i="56"/>
  <c r="AO86" i="56"/>
  <c r="AO87" i="56"/>
  <c r="BG89" i="56"/>
  <c r="AO89" i="56"/>
  <c r="AW89" i="56" s="1"/>
  <c r="AO92" i="56"/>
  <c r="AV92" i="56"/>
  <c r="AB95" i="56"/>
  <c r="AB98" i="56"/>
  <c r="BK99" i="56"/>
  <c r="AV99" i="56"/>
  <c r="AU99" i="56"/>
  <c r="BK102" i="56"/>
  <c r="AO102" i="56"/>
  <c r="BG104" i="56"/>
  <c r="AO104" i="56"/>
  <c r="BG105" i="56"/>
  <c r="AO105" i="56"/>
  <c r="AU105" i="56"/>
  <c r="BG106" i="56"/>
  <c r="AU106" i="56"/>
  <c r="AO109" i="56"/>
  <c r="AV109" i="56"/>
  <c r="AO111" i="56"/>
  <c r="BG112" i="56"/>
  <c r="AO112" i="56"/>
  <c r="BG113" i="56"/>
  <c r="AV113" i="56"/>
  <c r="AU113" i="56"/>
  <c r="BG114" i="56"/>
  <c r="Y114" i="56"/>
  <c r="AO115" i="56"/>
  <c r="AV115" i="56"/>
  <c r="AO117" i="56"/>
  <c r="AV117" i="56"/>
  <c r="AV118" i="56"/>
  <c r="AU118" i="56"/>
  <c r="BG119" i="56"/>
  <c r="AU119" i="56"/>
  <c r="BG120" i="56"/>
  <c r="AU120" i="56"/>
  <c r="AO121" i="56"/>
  <c r="AV121" i="56"/>
  <c r="AO123" i="56"/>
  <c r="BG124" i="56"/>
  <c r="AU124" i="56"/>
  <c r="AU126" i="56"/>
  <c r="BG127" i="56"/>
  <c r="AO127" i="56"/>
  <c r="BQ128" i="56"/>
  <c r="AU131" i="56"/>
  <c r="BK132" i="56"/>
  <c r="BK128" i="56" s="1"/>
  <c r="AV132" i="56"/>
  <c r="AV128" i="56" s="1"/>
  <c r="AU132" i="56"/>
  <c r="AK133" i="56"/>
  <c r="AM133" i="56"/>
  <c r="AO135" i="56"/>
  <c r="BF133" i="56"/>
  <c r="AO136" i="56"/>
  <c r="AV137" i="56"/>
  <c r="AO138" i="56"/>
  <c r="BG139" i="56"/>
  <c r="AV139" i="56"/>
  <c r="AU139" i="56"/>
  <c r="BG140" i="56"/>
  <c r="AU140" i="56"/>
  <c r="AB142" i="56"/>
  <c r="BG143" i="56"/>
  <c r="AV143" i="56"/>
  <c r="AU143" i="56"/>
  <c r="BG144" i="56"/>
  <c r="AU144" i="56"/>
  <c r="AO146" i="56"/>
  <c r="BG147" i="56"/>
  <c r="AV147" i="56"/>
  <c r="AU147" i="56"/>
  <c r="BG148" i="56"/>
  <c r="AU148" i="56"/>
  <c r="AB150" i="56"/>
  <c r="AU151" i="56"/>
  <c r="AB155" i="56"/>
  <c r="AV155" i="56"/>
  <c r="AB157" i="56"/>
  <c r="AB160" i="56"/>
  <c r="AB161" i="56"/>
  <c r="AO162" i="56"/>
  <c r="BJ162" i="56"/>
  <c r="BK163" i="56"/>
  <c r="AU163" i="56"/>
  <c r="BG164" i="56"/>
  <c r="AB165" i="56"/>
  <c r="AB166" i="56"/>
  <c r="AD167" i="56"/>
  <c r="AC167" i="56"/>
  <c r="AB44" i="56"/>
  <c r="AB63" i="56"/>
  <c r="AB69" i="56"/>
  <c r="AB73" i="56"/>
  <c r="AB106" i="56"/>
  <c r="AC114" i="56"/>
  <c r="AB119" i="56"/>
  <c r="AB120" i="56"/>
  <c r="AB124" i="56"/>
  <c r="AB131" i="56"/>
  <c r="AB140" i="56"/>
  <c r="AB144" i="56"/>
  <c r="AB148" i="56"/>
  <c r="AB163" i="56"/>
  <c r="BJ164" i="56"/>
  <c r="AV167" i="56"/>
  <c r="AU167" i="56"/>
  <c r="AV168" i="56"/>
  <c r="AV169" i="56"/>
  <c r="AU169" i="56"/>
  <c r="BG170" i="56"/>
  <c r="AO170" i="56"/>
  <c r="AV171" i="56"/>
  <c r="AU171" i="56"/>
  <c r="BG172" i="56"/>
  <c r="AO172" i="56"/>
  <c r="BK173" i="56"/>
  <c r="AV173" i="56"/>
  <c r="AU173" i="56"/>
  <c r="BG174" i="56"/>
  <c r="BG175" i="56"/>
  <c r="AC178" i="56"/>
  <c r="AN178" i="56"/>
  <c r="AO178" i="56" s="1"/>
  <c r="AP178" i="56" s="1"/>
  <c r="AQ178" i="56" s="1"/>
  <c r="AR178" i="56" s="1"/>
  <c r="AS178" i="56" s="1"/>
  <c r="AT178" i="56" s="1"/>
  <c r="AU178" i="56" s="1"/>
  <c r="AN187" i="56"/>
  <c r="AO187" i="56" s="1"/>
  <c r="AP187" i="56" s="1"/>
  <c r="AQ187" i="56" s="1"/>
  <c r="AR187" i="56" s="1"/>
  <c r="AS187" i="56" s="1"/>
  <c r="AT187" i="56" s="1"/>
  <c r="AU187" i="56" s="1"/>
  <c r="AB187" i="56"/>
  <c r="AN195" i="56"/>
  <c r="AO195" i="56" s="1"/>
  <c r="AP195" i="56" s="1"/>
  <c r="AQ195" i="56" s="1"/>
  <c r="AR195" i="56" s="1"/>
  <c r="AS195" i="56" s="1"/>
  <c r="AT195" i="56" s="1"/>
  <c r="AU195" i="56" s="1"/>
  <c r="AB195" i="56"/>
  <c r="AC208" i="56"/>
  <c r="AN208" i="56"/>
  <c r="AO208" i="56" s="1"/>
  <c r="AP208" i="56" s="1"/>
  <c r="AQ208" i="56" s="1"/>
  <c r="AR208" i="56" s="1"/>
  <c r="AS208" i="56" s="1"/>
  <c r="AT208" i="56" s="1"/>
  <c r="AU208" i="56" s="1"/>
  <c r="AB211" i="56"/>
  <c r="AC215" i="56"/>
  <c r="BJ215" i="56"/>
  <c r="AM214" i="56"/>
  <c r="AB219" i="56"/>
  <c r="AB223" i="56"/>
  <c r="BJ225" i="56"/>
  <c r="BK226" i="56"/>
  <c r="BG227" i="56"/>
  <c r="Y227" i="56"/>
  <c r="AB228" i="56"/>
  <c r="BJ228" i="56"/>
  <c r="BK229" i="56"/>
  <c r="AU229" i="56"/>
  <c r="BG230" i="56"/>
  <c r="AU230" i="56"/>
  <c r="BG231" i="56"/>
  <c r="AU231" i="56"/>
  <c r="AO232" i="56"/>
  <c r="AV232" i="56"/>
  <c r="AU233" i="56"/>
  <c r="BK234" i="56"/>
  <c r="AU234" i="56"/>
  <c r="BK235" i="56"/>
  <c r="AU235" i="56"/>
  <c r="BG236" i="56"/>
  <c r="AU236" i="56"/>
  <c r="AB238" i="56"/>
  <c r="AO239" i="56"/>
  <c r="AU239" i="56"/>
  <c r="AO240" i="56"/>
  <c r="AO241" i="56"/>
  <c r="AV241" i="56"/>
  <c r="BG242" i="56"/>
  <c r="AV242" i="56"/>
  <c r="AU242" i="56"/>
  <c r="BG243" i="56"/>
  <c r="AB247" i="56"/>
  <c r="AB248" i="56"/>
  <c r="AB249" i="56"/>
  <c r="AB250" i="56"/>
  <c r="BG252" i="56"/>
  <c r="AU252" i="56"/>
  <c r="AO253" i="56"/>
  <c r="AU253" i="56"/>
  <c r="AO254" i="56"/>
  <c r="BK256" i="56"/>
  <c r="BG257" i="56"/>
  <c r="AO259" i="56"/>
  <c r="AV259" i="56"/>
  <c r="AO260" i="56"/>
  <c r="AO261" i="56"/>
  <c r="AV261" i="56"/>
  <c r="BG262" i="56"/>
  <c r="AU262" i="56"/>
  <c r="AU263" i="56"/>
  <c r="AC174" i="56"/>
  <c r="AC175" i="56"/>
  <c r="AB185" i="56"/>
  <c r="AB189" i="56"/>
  <c r="AB203" i="56"/>
  <c r="AB206" i="56"/>
  <c r="BG208" i="56"/>
  <c r="BG215" i="56"/>
  <c r="AB217" i="56"/>
  <c r="BG218" i="56"/>
  <c r="AU218" i="56"/>
  <c r="BG219" i="56"/>
  <c r="AU219" i="56"/>
  <c r="AB221" i="56"/>
  <c r="BG222" i="56"/>
  <c r="AU222" i="56"/>
  <c r="BG223" i="56"/>
  <c r="AU223" i="56"/>
  <c r="AB225" i="56"/>
  <c r="AC227" i="56"/>
  <c r="AB230" i="56"/>
  <c r="AB231" i="56"/>
  <c r="AB234" i="56"/>
  <c r="AB235" i="56"/>
  <c r="AB236" i="56"/>
  <c r="AD244" i="56"/>
  <c r="AB252" i="56"/>
  <c r="AB256" i="56"/>
  <c r="AB262" i="56"/>
  <c r="Z37" i="56"/>
  <c r="AD37" i="56"/>
  <c r="BJ37" i="56"/>
  <c r="Z39" i="56"/>
  <c r="AD39" i="56"/>
  <c r="Z40" i="56"/>
  <c r="AD40" i="56"/>
  <c r="Z41" i="56"/>
  <c r="AD41" i="56"/>
  <c r="Z43" i="56"/>
  <c r="AD43" i="56"/>
  <c r="AA45" i="56"/>
  <c r="Z50" i="56"/>
  <c r="Z54" i="56"/>
  <c r="AD54" i="56"/>
  <c r="Z55" i="56"/>
  <c r="AD55" i="56"/>
  <c r="BJ55" i="56"/>
  <c r="AQ93" i="56"/>
  <c r="BG26" i="56"/>
  <c r="AU26" i="56"/>
  <c r="BG27" i="56"/>
  <c r="AU27" i="56"/>
  <c r="BG28" i="56"/>
  <c r="AU28" i="56"/>
  <c r="AO30" i="56"/>
  <c r="AU30" i="56"/>
  <c r="Z31" i="56"/>
  <c r="AD31" i="56"/>
  <c r="AO31" i="56"/>
  <c r="Z32" i="56"/>
  <c r="AD32" i="56"/>
  <c r="AO32" i="56"/>
  <c r="AV32" i="56"/>
  <c r="Z33" i="56"/>
  <c r="AD33" i="56"/>
  <c r="AO33" i="56"/>
  <c r="Z34" i="56"/>
  <c r="AD34" i="56"/>
  <c r="AO34" i="56"/>
  <c r="AV34" i="56"/>
  <c r="Z35" i="56"/>
  <c r="AD35" i="56"/>
  <c r="AO35" i="56"/>
  <c r="AV35" i="56"/>
  <c r="BJ35" i="56"/>
  <c r="BG37" i="56"/>
  <c r="AB37" i="56"/>
  <c r="AU37" i="56"/>
  <c r="BG38" i="56"/>
  <c r="AV38" i="56"/>
  <c r="AU38" i="56"/>
  <c r="BG39" i="56"/>
  <c r="AB39" i="56"/>
  <c r="AV39" i="56"/>
  <c r="AU39" i="56"/>
  <c r="BG40" i="56"/>
  <c r="AB40" i="56"/>
  <c r="AU40" i="56"/>
  <c r="BK41" i="56"/>
  <c r="AB41" i="56"/>
  <c r="AU41" i="56"/>
  <c r="Z42" i="56"/>
  <c r="AD42" i="56"/>
  <c r="AO42" i="56"/>
  <c r="AV42" i="56"/>
  <c r="BG43" i="56"/>
  <c r="AB43" i="56"/>
  <c r="AU43" i="56"/>
  <c r="Z44" i="56"/>
  <c r="AD44" i="56"/>
  <c r="AO44" i="56"/>
  <c r="AV44" i="56"/>
  <c r="BK45" i="56"/>
  <c r="Y45" i="56"/>
  <c r="AC45" i="56"/>
  <c r="AV45" i="56"/>
  <c r="AU45" i="56"/>
  <c r="AV46" i="56"/>
  <c r="AU46" i="56"/>
  <c r="BK47" i="56"/>
  <c r="AU47" i="56"/>
  <c r="BG48" i="56"/>
  <c r="AO48" i="56"/>
  <c r="AW48" i="56" s="1"/>
  <c r="BG49" i="56"/>
  <c r="AA49" i="56"/>
  <c r="AD49" i="56"/>
  <c r="BG51" i="56"/>
  <c r="AO51" i="56"/>
  <c r="AV52" i="56"/>
  <c r="AU52" i="56"/>
  <c r="BG53" i="56"/>
  <c r="AV53" i="56"/>
  <c r="AU53" i="56"/>
  <c r="BK54" i="56"/>
  <c r="AB54" i="56"/>
  <c r="AU54" i="56"/>
  <c r="AW54" i="56" s="1"/>
  <c r="BG55" i="56"/>
  <c r="AB55" i="56"/>
  <c r="AU55" i="56"/>
  <c r="AO56" i="56"/>
  <c r="AU56" i="56"/>
  <c r="Z57" i="56"/>
  <c r="AD57" i="56"/>
  <c r="AO57" i="56"/>
  <c r="AV57" i="56"/>
  <c r="AV58" i="56"/>
  <c r="AU58" i="56"/>
  <c r="AU59" i="56"/>
  <c r="AV60" i="56"/>
  <c r="AU60" i="56"/>
  <c r="AU61" i="56"/>
  <c r="BK62" i="56"/>
  <c r="AO62" i="56"/>
  <c r="Z63" i="56"/>
  <c r="AD63" i="56"/>
  <c r="AO63" i="56"/>
  <c r="AV63" i="56"/>
  <c r="BJ63" i="56"/>
  <c r="AO64" i="56"/>
  <c r="BK65" i="56"/>
  <c r="AO65" i="56"/>
  <c r="Z66" i="56"/>
  <c r="AD66" i="56"/>
  <c r="AO66" i="56"/>
  <c r="AV66" i="56"/>
  <c r="BJ66" i="56"/>
  <c r="AO67" i="56"/>
  <c r="BK68" i="56"/>
  <c r="AO68" i="56"/>
  <c r="Z69" i="56"/>
  <c r="AD69" i="56"/>
  <c r="AO69" i="56"/>
  <c r="AV69" i="56"/>
  <c r="BJ69" i="56"/>
  <c r="AO70" i="56"/>
  <c r="AW70" i="56" s="1"/>
  <c r="AV71" i="56"/>
  <c r="AU71" i="56"/>
  <c r="BG72" i="56"/>
  <c r="AO72" i="56"/>
  <c r="AU72" i="56"/>
  <c r="Z73" i="56"/>
  <c r="AD73" i="56"/>
  <c r="AO73" i="56"/>
  <c r="AV73" i="56"/>
  <c r="BJ73" i="56"/>
  <c r="AO74" i="56"/>
  <c r="BG75" i="56"/>
  <c r="AU75" i="56"/>
  <c r="AW75" i="56" s="1"/>
  <c r="AV75" i="56"/>
  <c r="AO76" i="56"/>
  <c r="Z77" i="56"/>
  <c r="AD77" i="56"/>
  <c r="AO77" i="56"/>
  <c r="AV77" i="56"/>
  <c r="BG78" i="56"/>
  <c r="AV78" i="56"/>
  <c r="AU78" i="56"/>
  <c r="AB79" i="56"/>
  <c r="AU79" i="56"/>
  <c r="BG80" i="56"/>
  <c r="AO80" i="56"/>
  <c r="BG81" i="56"/>
  <c r="AB81" i="56"/>
  <c r="AU81" i="56"/>
  <c r="BG82" i="56"/>
  <c r="AB82" i="56"/>
  <c r="AU82" i="56"/>
  <c r="BK83" i="56"/>
  <c r="AU83" i="56"/>
  <c r="BG84" i="56"/>
  <c r="AV84" i="56"/>
  <c r="AU84" i="56"/>
  <c r="BG85" i="56"/>
  <c r="AB85" i="56"/>
  <c r="AU85" i="56"/>
  <c r="BG86" i="56"/>
  <c r="AV86" i="56"/>
  <c r="AU86" i="56"/>
  <c r="BG87" i="56"/>
  <c r="AV87" i="56"/>
  <c r="AU87" i="56"/>
  <c r="BG88" i="56"/>
  <c r="AB88" i="56"/>
  <c r="BJ88" i="56"/>
  <c r="BG90" i="56"/>
  <c r="AV90" i="56"/>
  <c r="AU90" i="56"/>
  <c r="BG91" i="56"/>
  <c r="AV91" i="56"/>
  <c r="AU91" i="56"/>
  <c r="BG92" i="56"/>
  <c r="AB92" i="56"/>
  <c r="AU92" i="56"/>
  <c r="Z95" i="56"/>
  <c r="AD95" i="56"/>
  <c r="AO95" i="56"/>
  <c r="AV95" i="56"/>
  <c r="BF94" i="56"/>
  <c r="AV96" i="56"/>
  <c r="AU96" i="56"/>
  <c r="AO97" i="56"/>
  <c r="AW97" i="56" s="1"/>
  <c r="Z98" i="56"/>
  <c r="AD98" i="56"/>
  <c r="AO98" i="56"/>
  <c r="AW98" i="56" s="1"/>
  <c r="BJ98" i="56"/>
  <c r="BG99" i="56"/>
  <c r="AO99" i="56"/>
  <c r="BG101" i="56"/>
  <c r="AB101" i="56"/>
  <c r="AU101" i="56"/>
  <c r="BG102" i="56"/>
  <c r="AV102" i="56"/>
  <c r="AU102" i="56"/>
  <c r="BG103" i="56"/>
  <c r="AB103" i="56"/>
  <c r="AU103" i="56"/>
  <c r="AV104" i="56"/>
  <c r="AU104" i="56"/>
  <c r="BK105" i="56"/>
  <c r="Z106" i="56"/>
  <c r="AD106" i="56"/>
  <c r="AO106" i="56"/>
  <c r="BJ106" i="56"/>
  <c r="BG107" i="56"/>
  <c r="AO107" i="56"/>
  <c r="BG108" i="56"/>
  <c r="AV108" i="56"/>
  <c r="AU108" i="56"/>
  <c r="BG109" i="56"/>
  <c r="AB109" i="56"/>
  <c r="AU109" i="56"/>
  <c r="BG110" i="56"/>
  <c r="AB110" i="56"/>
  <c r="AU110" i="56"/>
  <c r="BK111" i="56"/>
  <c r="AV111" i="56"/>
  <c r="AU111" i="56"/>
  <c r="BK112" i="56"/>
  <c r="AV112" i="56"/>
  <c r="AU112" i="56"/>
  <c r="BK113" i="56"/>
  <c r="AO113" i="56"/>
  <c r="AA114" i="56"/>
  <c r="AO114" i="56"/>
  <c r="AV114" i="56"/>
  <c r="BK115" i="56"/>
  <c r="AB115" i="56"/>
  <c r="AU115" i="56"/>
  <c r="AV116" i="56"/>
  <c r="AU116" i="56"/>
  <c r="BG117" i="56"/>
  <c r="AB117" i="56"/>
  <c r="AU117" i="56"/>
  <c r="BG118" i="56"/>
  <c r="AO118" i="56"/>
  <c r="Z119" i="56"/>
  <c r="AD119" i="56"/>
  <c r="AO119" i="56"/>
  <c r="AV119" i="56"/>
  <c r="Z120" i="56"/>
  <c r="AD120" i="56"/>
  <c r="AO120" i="56"/>
  <c r="AV120" i="56"/>
  <c r="BG121" i="56"/>
  <c r="AB121" i="56"/>
  <c r="AU121" i="56"/>
  <c r="BG122" i="56"/>
  <c r="AB122" i="56"/>
  <c r="AU122" i="56"/>
  <c r="BG123" i="56"/>
  <c r="AB123" i="56"/>
  <c r="AU123" i="56"/>
  <c r="Z124" i="56"/>
  <c r="AD124" i="56"/>
  <c r="AO124" i="56"/>
  <c r="Z79" i="56"/>
  <c r="AD79" i="56"/>
  <c r="Z81" i="56"/>
  <c r="AD81" i="56"/>
  <c r="Z82" i="56"/>
  <c r="AD82" i="56"/>
  <c r="Z85" i="56"/>
  <c r="AD85" i="56"/>
  <c r="BJ85" i="56"/>
  <c r="Z88" i="56"/>
  <c r="AD88" i="56"/>
  <c r="Z92" i="56"/>
  <c r="AD92" i="56"/>
  <c r="BJ92" i="56"/>
  <c r="AV97" i="56"/>
  <c r="Z101" i="56"/>
  <c r="AD101" i="56"/>
  <c r="BJ101" i="56"/>
  <c r="Z103" i="56"/>
  <c r="AD103" i="56"/>
  <c r="BJ103" i="56"/>
  <c r="Z109" i="56"/>
  <c r="AD109" i="56"/>
  <c r="Z110" i="56"/>
  <c r="AD110" i="56"/>
  <c r="BJ110" i="56"/>
  <c r="Z115" i="56"/>
  <c r="AD115" i="56"/>
  <c r="BJ115" i="56"/>
  <c r="Z117" i="56"/>
  <c r="AD117" i="56"/>
  <c r="BJ117" i="56"/>
  <c r="BK120" i="56"/>
  <c r="Z121" i="56"/>
  <c r="AD121" i="56"/>
  <c r="Z122" i="56"/>
  <c r="AD122" i="56"/>
  <c r="Z123" i="56"/>
  <c r="AD123" i="56"/>
  <c r="AC125" i="56"/>
  <c r="AD125" i="56"/>
  <c r="Z125" i="56"/>
  <c r="AC129" i="56"/>
  <c r="O128" i="56"/>
  <c r="AB129" i="56"/>
  <c r="AO125" i="56"/>
  <c r="AW125" i="56" s="1"/>
  <c r="AO126" i="56"/>
  <c r="AV126" i="56"/>
  <c r="BK127" i="56"/>
  <c r="AV127" i="56"/>
  <c r="AU127" i="56"/>
  <c r="V128" i="56"/>
  <c r="X128" i="56"/>
  <c r="BB128" i="56"/>
  <c r="Z131" i="56"/>
  <c r="AD131" i="56"/>
  <c r="AO131" i="56"/>
  <c r="BF128" i="56"/>
  <c r="AO132" i="56"/>
  <c r="O133" i="56"/>
  <c r="BG134" i="56"/>
  <c r="AB134" i="56"/>
  <c r="AU134" i="56"/>
  <c r="AT133" i="56"/>
  <c r="AV135" i="56"/>
  <c r="AU135" i="56"/>
  <c r="BG136" i="56"/>
  <c r="AV136" i="56"/>
  <c r="AU136" i="56"/>
  <c r="AU137" i="56"/>
  <c r="AW137" i="56" s="1"/>
  <c r="AV138" i="56"/>
  <c r="AU138" i="56"/>
  <c r="BK139" i="56"/>
  <c r="AO139" i="56"/>
  <c r="Z140" i="56"/>
  <c r="AD140" i="56"/>
  <c r="AO140" i="56"/>
  <c r="AV140" i="56"/>
  <c r="BJ140" i="56"/>
  <c r="AO141" i="56"/>
  <c r="Z142" i="56"/>
  <c r="AD142" i="56"/>
  <c r="AO142" i="56"/>
  <c r="AV142" i="56"/>
  <c r="BJ142" i="56"/>
  <c r="BK143" i="56"/>
  <c r="AO143" i="56"/>
  <c r="Z144" i="56"/>
  <c r="AD144" i="56"/>
  <c r="AO144" i="56"/>
  <c r="AV144" i="56"/>
  <c r="BG145" i="56"/>
  <c r="AB145" i="56"/>
  <c r="AU145" i="56"/>
  <c r="BG146" i="56"/>
  <c r="AV146" i="56"/>
  <c r="AU146" i="56"/>
  <c r="AO147" i="56"/>
  <c r="Z148" i="56"/>
  <c r="AD148" i="56"/>
  <c r="AO148" i="56"/>
  <c r="AV148" i="56"/>
  <c r="BJ148" i="56"/>
  <c r="AO149" i="56"/>
  <c r="Z150" i="56"/>
  <c r="AD150" i="56"/>
  <c r="AO150" i="56"/>
  <c r="AV150" i="56"/>
  <c r="BJ150" i="56"/>
  <c r="Z151" i="56"/>
  <c r="AD151" i="56"/>
  <c r="AO151" i="56"/>
  <c r="AV151" i="56"/>
  <c r="AB152" i="56"/>
  <c r="AU152" i="56"/>
  <c r="AO153" i="56"/>
  <c r="AO154" i="56"/>
  <c r="Z155" i="56"/>
  <c r="AD155" i="56"/>
  <c r="AO155" i="56"/>
  <c r="BJ155" i="56"/>
  <c r="O156" i="56"/>
  <c r="Z134" i="56"/>
  <c r="AD134" i="56"/>
  <c r="BJ134" i="56"/>
  <c r="Z145" i="56"/>
  <c r="AD145" i="56"/>
  <c r="BJ145" i="56"/>
  <c r="Z152" i="56"/>
  <c r="AD152" i="56"/>
  <c r="Z168" i="56"/>
  <c r="AA176" i="56"/>
  <c r="AA182" i="56"/>
  <c r="AA183" i="56"/>
  <c r="Z184" i="56"/>
  <c r="Z186" i="56"/>
  <c r="Z188" i="56"/>
  <c r="Z190" i="56"/>
  <c r="AA196" i="56"/>
  <c r="Z202" i="56"/>
  <c r="AA204" i="56"/>
  <c r="Z205" i="56"/>
  <c r="Z207" i="56"/>
  <c r="Z210" i="56"/>
  <c r="AA212" i="56"/>
  <c r="Z213" i="56"/>
  <c r="BK231" i="56"/>
  <c r="Z232" i="56"/>
  <c r="AD232" i="56"/>
  <c r="Z233" i="56"/>
  <c r="AD233" i="56"/>
  <c r="AC258" i="56"/>
  <c r="AB258" i="56"/>
  <c r="Z258" i="56"/>
  <c r="AU155" i="56"/>
  <c r="Z157" i="56"/>
  <c r="AD157" i="56"/>
  <c r="AO157" i="56"/>
  <c r="AO158" i="56"/>
  <c r="AO159" i="56"/>
  <c r="Z160" i="56"/>
  <c r="AD160" i="56"/>
  <c r="AO160" i="56"/>
  <c r="AV160" i="56"/>
  <c r="BB156" i="56"/>
  <c r="BF156" i="56"/>
  <c r="Z161" i="56"/>
  <c r="AD161" i="56"/>
  <c r="AO161" i="56"/>
  <c r="AV161" i="56"/>
  <c r="AC162" i="56"/>
  <c r="AV162" i="56"/>
  <c r="AU162" i="56"/>
  <c r="Z163" i="56"/>
  <c r="AD163" i="56"/>
  <c r="AO163" i="56"/>
  <c r="AV163" i="56"/>
  <c r="AC164" i="56"/>
  <c r="AV164" i="56"/>
  <c r="AU164" i="56"/>
  <c r="Z165" i="56"/>
  <c r="AD165" i="56"/>
  <c r="AO165" i="56"/>
  <c r="AV165" i="56"/>
  <c r="Z166" i="56"/>
  <c r="AD166" i="56"/>
  <c r="AO166" i="56"/>
  <c r="AV166" i="56"/>
  <c r="Z167" i="56"/>
  <c r="AO167" i="56"/>
  <c r="BJ167" i="56"/>
  <c r="BG168" i="56"/>
  <c r="AC168" i="56"/>
  <c r="BG169" i="56"/>
  <c r="AO169" i="56"/>
  <c r="AV170" i="56"/>
  <c r="AU170" i="56"/>
  <c r="BG171" i="56"/>
  <c r="AO171" i="56"/>
  <c r="AV172" i="56"/>
  <c r="AU172" i="56"/>
  <c r="BG173" i="56"/>
  <c r="AO173" i="56"/>
  <c r="AA174" i="56"/>
  <c r="AO174" i="56"/>
  <c r="BJ174" i="56"/>
  <c r="AA175" i="56"/>
  <c r="BJ175" i="56"/>
  <c r="AC176" i="56"/>
  <c r="AN176" i="56"/>
  <c r="AO176" i="56" s="1"/>
  <c r="AP176" i="56" s="1"/>
  <c r="AQ176" i="56" s="1"/>
  <c r="AR176" i="56" s="1"/>
  <c r="AS176" i="56" s="1"/>
  <c r="AT176" i="56" s="1"/>
  <c r="AU176" i="56" s="1"/>
  <c r="BG177" i="56"/>
  <c r="AA178" i="56"/>
  <c r="BG179" i="56"/>
  <c r="BG182" i="56"/>
  <c r="AC182" i="56"/>
  <c r="AN182" i="56"/>
  <c r="AO182" i="56" s="1"/>
  <c r="AP182" i="56" s="1"/>
  <c r="AQ182" i="56" s="1"/>
  <c r="AR182" i="56" s="1"/>
  <c r="AS182" i="56" s="1"/>
  <c r="AT182" i="56" s="1"/>
  <c r="AU182" i="56" s="1"/>
  <c r="BG183" i="56"/>
  <c r="AC183" i="56"/>
  <c r="AN183" i="56"/>
  <c r="AO183" i="56" s="1"/>
  <c r="AP183" i="56" s="1"/>
  <c r="AQ183" i="56" s="1"/>
  <c r="AR183" i="56" s="1"/>
  <c r="AS183" i="56" s="1"/>
  <c r="AT183" i="56" s="1"/>
  <c r="AU183" i="56" s="1"/>
  <c r="AB184" i="56"/>
  <c r="Z185" i="56"/>
  <c r="AB186" i="56"/>
  <c r="Z187" i="56"/>
  <c r="AB188" i="56"/>
  <c r="Z189" i="56"/>
  <c r="AD189" i="56"/>
  <c r="AN189" i="56"/>
  <c r="AO189" i="56" s="1"/>
  <c r="AP189" i="56" s="1"/>
  <c r="AQ189" i="56" s="1"/>
  <c r="AR189" i="56" s="1"/>
  <c r="AS189" i="56" s="1"/>
  <c r="AT189" i="56" s="1"/>
  <c r="AU189" i="56" s="1"/>
  <c r="AB190" i="56"/>
  <c r="Z195" i="56"/>
  <c r="AC196" i="56"/>
  <c r="AN196" i="56"/>
  <c r="AO196" i="56" s="1"/>
  <c r="AP196" i="56" s="1"/>
  <c r="AQ196" i="56" s="1"/>
  <c r="AR196" i="56" s="1"/>
  <c r="AS196" i="56" s="1"/>
  <c r="AT196" i="56" s="1"/>
  <c r="AU196" i="56" s="1"/>
  <c r="AB202" i="56"/>
  <c r="AC204" i="56"/>
  <c r="AN204" i="56"/>
  <c r="AO204" i="56" s="1"/>
  <c r="AP204" i="56" s="1"/>
  <c r="AQ204" i="56" s="1"/>
  <c r="AR204" i="56" s="1"/>
  <c r="AS204" i="56" s="1"/>
  <c r="AT204" i="56" s="1"/>
  <c r="AU204" i="56" s="1"/>
  <c r="AB205" i="56"/>
  <c r="AB207" i="56"/>
  <c r="AA208" i="56"/>
  <c r="AB210" i="56"/>
  <c r="Z211" i="56"/>
  <c r="AC212" i="56"/>
  <c r="AN212" i="56"/>
  <c r="AO212" i="56" s="1"/>
  <c r="AP212" i="56" s="1"/>
  <c r="AQ212" i="56" s="1"/>
  <c r="AR212" i="56" s="1"/>
  <c r="AS212" i="56" s="1"/>
  <c r="AT212" i="56" s="1"/>
  <c r="AU212" i="56" s="1"/>
  <c r="BJ212" i="56"/>
  <c r="AB213" i="56"/>
  <c r="V214" i="56"/>
  <c r="AK214" i="56"/>
  <c r="AQ214" i="56"/>
  <c r="AA215" i="56"/>
  <c r="AU215" i="56"/>
  <c r="AT214" i="56"/>
  <c r="AO216" i="56"/>
  <c r="AU216" i="56"/>
  <c r="Z217" i="56"/>
  <c r="AD217" i="56"/>
  <c r="BJ217" i="56"/>
  <c r="BK218" i="56"/>
  <c r="AO218" i="56"/>
  <c r="BF214" i="56"/>
  <c r="Z219" i="56"/>
  <c r="AD219" i="56"/>
  <c r="AO219" i="56"/>
  <c r="AV219" i="56"/>
  <c r="BJ219" i="56"/>
  <c r="BK220" i="56"/>
  <c r="AO220" i="56"/>
  <c r="Z221" i="56"/>
  <c r="AD221" i="56"/>
  <c r="AO221" i="56"/>
  <c r="AV221" i="56"/>
  <c r="BJ221" i="56"/>
  <c r="AO222" i="56"/>
  <c r="AV222" i="56"/>
  <c r="Z223" i="56"/>
  <c r="AD223" i="56"/>
  <c r="AO223" i="56"/>
  <c r="BJ223" i="56"/>
  <c r="AO224" i="56"/>
  <c r="AV224" i="56"/>
  <c r="Z225" i="56"/>
  <c r="AD225" i="56"/>
  <c r="AO225" i="56"/>
  <c r="BG226" i="56"/>
  <c r="AO226" i="56"/>
  <c r="AU226" i="56"/>
  <c r="AA227" i="56"/>
  <c r="Z228" i="56"/>
  <c r="AD228" i="56"/>
  <c r="AO228" i="56"/>
  <c r="AV228" i="56"/>
  <c r="AO229" i="56"/>
  <c r="AV229" i="56"/>
  <c r="Z230" i="56"/>
  <c r="AD230" i="56"/>
  <c r="AO230" i="56"/>
  <c r="AV230" i="56"/>
  <c r="Z231" i="56"/>
  <c r="AD231" i="56"/>
  <c r="AO231" i="56"/>
  <c r="AV231" i="56"/>
  <c r="BG232" i="56"/>
  <c r="AB232" i="56"/>
  <c r="AU232" i="56"/>
  <c r="AB233" i="56"/>
  <c r="BJ241" i="56"/>
  <c r="AB241" i="56"/>
  <c r="Z241" i="56"/>
  <c r="AC244" i="56"/>
  <c r="AB244" i="56"/>
  <c r="Z244" i="56"/>
  <c r="BJ254" i="56"/>
  <c r="AB254" i="56"/>
  <c r="Z254" i="56"/>
  <c r="AD258" i="56"/>
  <c r="Z259" i="56"/>
  <c r="BJ260" i="56"/>
  <c r="AC260" i="56"/>
  <c r="Y260" i="56"/>
  <c r="AC261" i="56"/>
  <c r="AB261" i="56"/>
  <c r="Z261" i="56"/>
  <c r="AO233" i="56"/>
  <c r="AV233" i="56"/>
  <c r="Z234" i="56"/>
  <c r="AD234" i="56"/>
  <c r="AO234" i="56"/>
  <c r="AV234" i="56"/>
  <c r="Z235" i="56"/>
  <c r="AD235" i="56"/>
  <c r="AO235" i="56"/>
  <c r="AV235" i="56"/>
  <c r="Z236" i="56"/>
  <c r="AD236" i="56"/>
  <c r="AO236" i="56"/>
  <c r="AV236" i="56"/>
  <c r="BJ236" i="56"/>
  <c r="BK237" i="56"/>
  <c r="AO237" i="56"/>
  <c r="Z238" i="56"/>
  <c r="AD238" i="56"/>
  <c r="AO238" i="56"/>
  <c r="AV238" i="56"/>
  <c r="BJ238" i="56"/>
  <c r="BG239" i="56"/>
  <c r="AV240" i="56"/>
  <c r="AU240" i="56"/>
  <c r="AU241" i="56"/>
  <c r="BK242" i="56"/>
  <c r="AO242" i="56"/>
  <c r="AB243" i="56"/>
  <c r="BK244" i="56"/>
  <c r="AU244" i="56"/>
  <c r="BK245" i="56"/>
  <c r="AV245" i="56"/>
  <c r="AU245" i="56"/>
  <c r="AO246" i="56"/>
  <c r="Z247" i="56"/>
  <c r="AD247" i="56"/>
  <c r="AO247" i="56"/>
  <c r="AV247" i="56"/>
  <c r="Z248" i="56"/>
  <c r="AD248" i="56"/>
  <c r="AO248" i="56"/>
  <c r="AV248" i="56"/>
  <c r="Z249" i="56"/>
  <c r="AD249" i="56"/>
  <c r="AO249" i="56"/>
  <c r="AV249" i="56"/>
  <c r="Z250" i="56"/>
  <c r="AD250" i="56"/>
  <c r="AO250" i="56"/>
  <c r="AV250" i="56"/>
  <c r="BG251" i="56"/>
  <c r="Z252" i="56"/>
  <c r="AD252" i="56"/>
  <c r="AO252" i="56"/>
  <c r="BG253" i="56"/>
  <c r="BG254" i="56"/>
  <c r="AU254" i="56"/>
  <c r="AO255" i="56"/>
  <c r="AU255" i="56"/>
  <c r="Z256" i="56"/>
  <c r="AD256" i="56"/>
  <c r="AU256" i="56"/>
  <c r="AW256" i="56" s="1"/>
  <c r="AU257" i="56"/>
  <c r="AW257" i="56" s="1"/>
  <c r="AU258" i="56"/>
  <c r="AU259" i="56"/>
  <c r="AV260" i="56"/>
  <c r="AU260" i="56"/>
  <c r="BG261" i="56"/>
  <c r="AU261" i="56"/>
  <c r="Z262" i="56"/>
  <c r="AD262" i="56"/>
  <c r="AO262" i="56"/>
  <c r="AV262" i="56"/>
  <c r="BK263" i="56"/>
  <c r="AO263" i="56"/>
  <c r="AV263" i="56"/>
  <c r="Y25" i="56"/>
  <c r="AA25" i="56"/>
  <c r="AC25" i="56"/>
  <c r="AV25" i="56"/>
  <c r="BJ25" i="56"/>
  <c r="Y26" i="56"/>
  <c r="AA26" i="56"/>
  <c r="AC26" i="56"/>
  <c r="BJ26" i="56"/>
  <c r="Y27" i="56"/>
  <c r="AA27" i="56"/>
  <c r="AC27" i="56"/>
  <c r="Y28" i="56"/>
  <c r="BJ28" i="56"/>
  <c r="Z25" i="56"/>
  <c r="AB25" i="56"/>
  <c r="AM93" i="56"/>
  <c r="AO25" i="56"/>
  <c r="AU25" i="56"/>
  <c r="BF93" i="56"/>
  <c r="BQ93" i="56"/>
  <c r="Z26" i="56"/>
  <c r="Z27" i="56"/>
  <c r="AB27" i="56"/>
  <c r="Z28" i="56"/>
  <c r="AB28" i="56"/>
  <c r="Z29" i="56"/>
  <c r="AB29" i="56"/>
  <c r="AC30" i="56"/>
  <c r="Y31" i="56"/>
  <c r="AA31" i="56"/>
  <c r="AC31" i="56"/>
  <c r="Y32" i="56"/>
  <c r="AA32" i="56"/>
  <c r="AC32" i="56"/>
  <c r="BG32" i="56"/>
  <c r="Y33" i="56"/>
  <c r="AA33" i="56"/>
  <c r="AC33" i="56"/>
  <c r="BG33" i="56"/>
  <c r="Y34" i="56"/>
  <c r="AA34" i="56"/>
  <c r="AC34" i="56"/>
  <c r="BG34" i="56"/>
  <c r="Y35" i="56"/>
  <c r="AA35" i="56"/>
  <c r="BK35" i="56"/>
  <c r="Z36" i="56"/>
  <c r="AB36" i="56"/>
  <c r="AD36" i="56"/>
  <c r="Y37" i="56"/>
  <c r="AA37" i="56"/>
  <c r="BK37" i="56"/>
  <c r="Z38" i="56"/>
  <c r="AB38" i="56"/>
  <c r="AD38" i="56"/>
  <c r="BJ38" i="56"/>
  <c r="Y39" i="56"/>
  <c r="AA39" i="56"/>
  <c r="AC39" i="56"/>
  <c r="Y40" i="56"/>
  <c r="AA40" i="56"/>
  <c r="AC40" i="56"/>
  <c r="Y41" i="56"/>
  <c r="AA41" i="56"/>
  <c r="Y42" i="56"/>
  <c r="AA42" i="56"/>
  <c r="Y43" i="56"/>
  <c r="AA43" i="56"/>
  <c r="Y44" i="56"/>
  <c r="AA44" i="56"/>
  <c r="Z45" i="56"/>
  <c r="AB45" i="56"/>
  <c r="BG45" i="56"/>
  <c r="Z46" i="56"/>
  <c r="AB46" i="56"/>
  <c r="AD46" i="56"/>
  <c r="Y47" i="56"/>
  <c r="AA47" i="56"/>
  <c r="AC47" i="56"/>
  <c r="Z48" i="56"/>
  <c r="AB48" i="56"/>
  <c r="AD48" i="56"/>
  <c r="Z49" i="56"/>
  <c r="Y50" i="56"/>
  <c r="AA50" i="56"/>
  <c r="Z51" i="56"/>
  <c r="AB51" i="56"/>
  <c r="AD51" i="56"/>
  <c r="Z52" i="56"/>
  <c r="AB52" i="56"/>
  <c r="AD52" i="56"/>
  <c r="Z53" i="56"/>
  <c r="AB53" i="56"/>
  <c r="AD53" i="56"/>
  <c r="BJ53" i="56"/>
  <c r="Y54" i="56"/>
  <c r="AA54" i="56"/>
  <c r="AC54" i="56"/>
  <c r="BG54" i="56"/>
  <c r="Y55" i="56"/>
  <c r="AA55" i="56"/>
  <c r="BK55" i="56"/>
  <c r="Z56" i="56"/>
  <c r="AB56" i="56"/>
  <c r="AD56" i="56"/>
  <c r="Y57" i="56"/>
  <c r="AA57" i="56"/>
  <c r="AC57" i="56"/>
  <c r="BG58" i="56"/>
  <c r="Z59" i="56"/>
  <c r="AD60" i="56"/>
  <c r="AB60" i="56"/>
  <c r="Z60" i="56"/>
  <c r="Y60" i="56"/>
  <c r="AC60" i="56"/>
  <c r="BG25" i="56"/>
  <c r="AA28" i="56"/>
  <c r="Y29" i="56"/>
  <c r="AA29" i="56"/>
  <c r="Y30" i="56"/>
  <c r="Y36" i="56"/>
  <c r="AA36" i="56"/>
  <c r="AC36" i="56"/>
  <c r="Y38" i="56"/>
  <c r="AA38" i="56"/>
  <c r="BG41" i="56"/>
  <c r="BG44" i="56"/>
  <c r="Y46" i="56"/>
  <c r="AA46" i="56"/>
  <c r="Z47" i="56"/>
  <c r="AB47" i="56"/>
  <c r="AD47" i="56"/>
  <c r="Y48" i="56"/>
  <c r="AA48" i="56"/>
  <c r="AC48" i="56"/>
  <c r="Y51" i="56"/>
  <c r="AA51" i="56"/>
  <c r="AC51" i="56"/>
  <c r="Y52" i="56"/>
  <c r="AA52" i="56"/>
  <c r="AC52" i="56"/>
  <c r="Y53" i="56"/>
  <c r="AA53" i="56"/>
  <c r="Y56" i="56"/>
  <c r="AA56" i="56"/>
  <c r="BJ58" i="56"/>
  <c r="AD58" i="56"/>
  <c r="AB58" i="56"/>
  <c r="Z58" i="56"/>
  <c r="Y58" i="56"/>
  <c r="AC58" i="56"/>
  <c r="AC59" i="56"/>
  <c r="AA59" i="56"/>
  <c r="Y59" i="56"/>
  <c r="AB59" i="56"/>
  <c r="BJ59" i="56"/>
  <c r="Y61" i="56"/>
  <c r="AA61" i="56"/>
  <c r="AC61" i="56"/>
  <c r="Z62" i="56"/>
  <c r="AB62" i="56"/>
  <c r="AD62" i="56"/>
  <c r="BJ62" i="56"/>
  <c r="Y63" i="56"/>
  <c r="AA63" i="56"/>
  <c r="Z64" i="56"/>
  <c r="AB64" i="56"/>
  <c r="AD64" i="56"/>
  <c r="Z65" i="56"/>
  <c r="AB65" i="56"/>
  <c r="AD65" i="56"/>
  <c r="BJ65" i="56"/>
  <c r="Y66" i="56"/>
  <c r="AA66" i="56"/>
  <c r="BK66" i="56"/>
  <c r="Z67" i="56"/>
  <c r="AB67" i="56"/>
  <c r="AD67" i="56"/>
  <c r="Z68" i="56"/>
  <c r="AB68" i="56"/>
  <c r="AD68" i="56"/>
  <c r="BJ68" i="56"/>
  <c r="Y69" i="56"/>
  <c r="AA69" i="56"/>
  <c r="BK69" i="56"/>
  <c r="BG70" i="56"/>
  <c r="Z71" i="56"/>
  <c r="AB71" i="56"/>
  <c r="AD71" i="56"/>
  <c r="Z72" i="56"/>
  <c r="AB72" i="56"/>
  <c r="AD72" i="56"/>
  <c r="Y73" i="56"/>
  <c r="AA73" i="56"/>
  <c r="BK73" i="56"/>
  <c r="Z74" i="56"/>
  <c r="AB74" i="56"/>
  <c r="AD74" i="56"/>
  <c r="BJ74" i="56"/>
  <c r="Y75" i="56"/>
  <c r="AA75" i="56"/>
  <c r="AC75" i="56"/>
  <c r="Z76" i="56"/>
  <c r="AB76" i="56"/>
  <c r="AD76" i="56"/>
  <c r="BJ76" i="56"/>
  <c r="Y77" i="56"/>
  <c r="AA77" i="56"/>
  <c r="Z78" i="56"/>
  <c r="AB78" i="56"/>
  <c r="AD78" i="56"/>
  <c r="BJ78" i="56"/>
  <c r="Y79" i="56"/>
  <c r="AA79" i="56"/>
  <c r="AC79" i="56"/>
  <c r="Z80" i="56"/>
  <c r="AB80" i="56"/>
  <c r="AD80" i="56"/>
  <c r="Y81" i="56"/>
  <c r="AA81" i="56"/>
  <c r="Y82" i="56"/>
  <c r="AA82" i="56"/>
  <c r="Z83" i="56"/>
  <c r="AB83" i="56"/>
  <c r="AD83" i="56"/>
  <c r="Z84" i="56"/>
  <c r="AB84" i="56"/>
  <c r="AD84" i="56"/>
  <c r="BJ84" i="56"/>
  <c r="Y85" i="56"/>
  <c r="AA85" i="56"/>
  <c r="BK85" i="56"/>
  <c r="Z86" i="56"/>
  <c r="AB86" i="56"/>
  <c r="AD86" i="56"/>
  <c r="BJ86" i="56"/>
  <c r="Z87" i="56"/>
  <c r="AB87" i="56"/>
  <c r="AD87" i="56"/>
  <c r="BJ87" i="56"/>
  <c r="Y88" i="56"/>
  <c r="AA88" i="56"/>
  <c r="Z89" i="56"/>
  <c r="AB89" i="56"/>
  <c r="AD89" i="56"/>
  <c r="Z90" i="56"/>
  <c r="AB90" i="56"/>
  <c r="AD90" i="56"/>
  <c r="BJ90" i="56"/>
  <c r="Z91" i="56"/>
  <c r="AB91" i="56"/>
  <c r="AD91" i="56"/>
  <c r="BJ91" i="56"/>
  <c r="Y92" i="56"/>
  <c r="AA92" i="56"/>
  <c r="BK92" i="56"/>
  <c r="O94" i="56"/>
  <c r="AH94" i="56"/>
  <c r="AN94" i="56"/>
  <c r="Y95" i="56"/>
  <c r="AA95" i="56"/>
  <c r="Z96" i="56"/>
  <c r="AB96" i="56"/>
  <c r="AD96" i="56"/>
  <c r="Z97" i="56"/>
  <c r="AB97" i="56"/>
  <c r="AD97" i="56"/>
  <c r="BJ97" i="56"/>
  <c r="Y98" i="56"/>
  <c r="AA98" i="56"/>
  <c r="AA99" i="56"/>
  <c r="AC99" i="56"/>
  <c r="AA100" i="56"/>
  <c r="AC100" i="56"/>
  <c r="Y101" i="56"/>
  <c r="AA101" i="56"/>
  <c r="BK101" i="56"/>
  <c r="Z102" i="56"/>
  <c r="AB102" i="56"/>
  <c r="AD102" i="56"/>
  <c r="BJ102" i="56"/>
  <c r="Y103" i="56"/>
  <c r="AA103" i="56"/>
  <c r="Z104" i="56"/>
  <c r="AB104" i="56"/>
  <c r="AD104" i="56"/>
  <c r="Z105" i="56"/>
  <c r="AB105" i="56"/>
  <c r="AD105" i="56"/>
  <c r="BJ105" i="56"/>
  <c r="Y106" i="56"/>
  <c r="AA106" i="56"/>
  <c r="Z107" i="56"/>
  <c r="AB107" i="56"/>
  <c r="AD107" i="56"/>
  <c r="Z108" i="56"/>
  <c r="AB108" i="56"/>
  <c r="AD108" i="56"/>
  <c r="BJ108" i="56"/>
  <c r="Y109" i="56"/>
  <c r="AA109" i="56"/>
  <c r="AC109" i="56"/>
  <c r="Y110" i="56"/>
  <c r="AA110" i="56"/>
  <c r="Z111" i="56"/>
  <c r="AB111" i="56"/>
  <c r="AD111" i="56"/>
  <c r="Z112" i="56"/>
  <c r="AB112" i="56"/>
  <c r="AD112" i="56"/>
  <c r="Z113" i="56"/>
  <c r="AB113" i="56"/>
  <c r="AD113" i="56"/>
  <c r="BJ113" i="56"/>
  <c r="Z114" i="56"/>
  <c r="AB114" i="56"/>
  <c r="Y115" i="56"/>
  <c r="AA115" i="56"/>
  <c r="BK116" i="56"/>
  <c r="BJ118" i="56"/>
  <c r="AD118" i="56"/>
  <c r="AB118" i="56"/>
  <c r="Z118" i="56"/>
  <c r="Y118" i="56"/>
  <c r="AC118" i="56"/>
  <c r="Z126" i="56"/>
  <c r="BJ127" i="56"/>
  <c r="AC127" i="56"/>
  <c r="AA127" i="56"/>
  <c r="Y127" i="56"/>
  <c r="AD127" i="56"/>
  <c r="AB127" i="56"/>
  <c r="Z127" i="56"/>
  <c r="AF137" i="56"/>
  <c r="AG137" i="56" s="1"/>
  <c r="AI137" i="56" s="1"/>
  <c r="Z61" i="56"/>
  <c r="AB61" i="56"/>
  <c r="AD61" i="56"/>
  <c r="Y62" i="56"/>
  <c r="AA62" i="56"/>
  <c r="Y64" i="56"/>
  <c r="AA64" i="56"/>
  <c r="AC64" i="56"/>
  <c r="Y65" i="56"/>
  <c r="AA65" i="56"/>
  <c r="Y67" i="56"/>
  <c r="AA67" i="56"/>
  <c r="Y68" i="56"/>
  <c r="AA68" i="56"/>
  <c r="Y71" i="56"/>
  <c r="AA71" i="56"/>
  <c r="AC71" i="56"/>
  <c r="Y72" i="56"/>
  <c r="AA72" i="56"/>
  <c r="AC72" i="56"/>
  <c r="Y74" i="56"/>
  <c r="AA74" i="56"/>
  <c r="Z75" i="56"/>
  <c r="AB75" i="56"/>
  <c r="AD75" i="56"/>
  <c r="Y76" i="56"/>
  <c r="AA76" i="56"/>
  <c r="Y78" i="56"/>
  <c r="AA78" i="56"/>
  <c r="Y80" i="56"/>
  <c r="AA80" i="56"/>
  <c r="AC80" i="56"/>
  <c r="Y83" i="56"/>
  <c r="AA83" i="56"/>
  <c r="AC83" i="56"/>
  <c r="Y84" i="56"/>
  <c r="AA84" i="56"/>
  <c r="Y86" i="56"/>
  <c r="AA86" i="56"/>
  <c r="Y87" i="56"/>
  <c r="AA87" i="56"/>
  <c r="Y89" i="56"/>
  <c r="AA89" i="56"/>
  <c r="AC89" i="56"/>
  <c r="Y90" i="56"/>
  <c r="AA90" i="56"/>
  <c r="Y91" i="56"/>
  <c r="AA91" i="56"/>
  <c r="Y96" i="56"/>
  <c r="AA96" i="56"/>
  <c r="AC96" i="56"/>
  <c r="Y97" i="56"/>
  <c r="AA97" i="56"/>
  <c r="Z99" i="56"/>
  <c r="AB99" i="56"/>
  <c r="Y100" i="56"/>
  <c r="Y102" i="56"/>
  <c r="AA102" i="56"/>
  <c r="Y104" i="56"/>
  <c r="AA104" i="56"/>
  <c r="AC104" i="56"/>
  <c r="Y105" i="56"/>
  <c r="AA105" i="56"/>
  <c r="Y107" i="56"/>
  <c r="AA107" i="56"/>
  <c r="AC107" i="56"/>
  <c r="Y108" i="56"/>
  <c r="AA108" i="56"/>
  <c r="Y111" i="56"/>
  <c r="AA111" i="56"/>
  <c r="AC111" i="56"/>
  <c r="Y112" i="56"/>
  <c r="AA112" i="56"/>
  <c r="AC112" i="56"/>
  <c r="Y113" i="56"/>
  <c r="AA113" i="56"/>
  <c r="BG115" i="56"/>
  <c r="AD116" i="56"/>
  <c r="AB116" i="56"/>
  <c r="Z116" i="56"/>
  <c r="Y116" i="56"/>
  <c r="AC116" i="56"/>
  <c r="BJ116" i="56"/>
  <c r="BK123" i="56"/>
  <c r="BK124" i="56"/>
  <c r="BJ126" i="56"/>
  <c r="AC126" i="56"/>
  <c r="AA126" i="56"/>
  <c r="Y126" i="56"/>
  <c r="AB126" i="56"/>
  <c r="BG116" i="56"/>
  <c r="Y117" i="56"/>
  <c r="AA117" i="56"/>
  <c r="Y119" i="56"/>
  <c r="AA119" i="56"/>
  <c r="AC119" i="56"/>
  <c r="Y120" i="56"/>
  <c r="AA120" i="56"/>
  <c r="AC120" i="56"/>
  <c r="Y121" i="56"/>
  <c r="AA121" i="56"/>
  <c r="AC121" i="56"/>
  <c r="Y122" i="56"/>
  <c r="AA122" i="56"/>
  <c r="Y123" i="56"/>
  <c r="AA123" i="56"/>
  <c r="AC123" i="56"/>
  <c r="Y124" i="56"/>
  <c r="AA124" i="56"/>
  <c r="AC124" i="56"/>
  <c r="Y125" i="56"/>
  <c r="AA125" i="56"/>
  <c r="AH128" i="56"/>
  <c r="AN128" i="56"/>
  <c r="AT128" i="56"/>
  <c r="Y129" i="56"/>
  <c r="Z130" i="56"/>
  <c r="AB130" i="56"/>
  <c r="AD130" i="56"/>
  <c r="BJ130" i="56"/>
  <c r="BJ128" i="56" s="1"/>
  <c r="Y131" i="56"/>
  <c r="AA131" i="56"/>
  <c r="AC131" i="56"/>
  <c r="Z132" i="56"/>
  <c r="AB132" i="56"/>
  <c r="AD132" i="56"/>
  <c r="V133" i="56"/>
  <c r="AH133" i="56"/>
  <c r="AN133" i="56"/>
  <c r="Y134" i="56"/>
  <c r="AA134" i="56"/>
  <c r="BK134" i="56"/>
  <c r="Z135" i="56"/>
  <c r="AB135" i="56"/>
  <c r="AD135" i="56"/>
  <c r="Z136" i="56"/>
  <c r="AB136" i="56"/>
  <c r="AD136" i="56"/>
  <c r="BJ136" i="56"/>
  <c r="Z138" i="56"/>
  <c r="AC138" i="56"/>
  <c r="Z139" i="56"/>
  <c r="AB139" i="56"/>
  <c r="AD139" i="56"/>
  <c r="BJ139" i="56"/>
  <c r="Y140" i="56"/>
  <c r="AA140" i="56"/>
  <c r="Z141" i="56"/>
  <c r="AB141" i="56"/>
  <c r="AD141" i="56"/>
  <c r="BJ141" i="56"/>
  <c r="Y142" i="56"/>
  <c r="AA142" i="56"/>
  <c r="BK142" i="56"/>
  <c r="Z143" i="56"/>
  <c r="AB143" i="56"/>
  <c r="AD143" i="56"/>
  <c r="BJ143" i="56"/>
  <c r="Y144" i="56"/>
  <c r="AA144" i="56"/>
  <c r="Y145" i="56"/>
  <c r="AA145" i="56"/>
  <c r="BK145" i="56"/>
  <c r="Z146" i="56"/>
  <c r="AB146" i="56"/>
  <c r="AD146" i="56"/>
  <c r="BJ146" i="56"/>
  <c r="Z147" i="56"/>
  <c r="AB147" i="56"/>
  <c r="AD147" i="56"/>
  <c r="BJ147" i="56"/>
  <c r="Y148" i="56"/>
  <c r="AA148" i="56"/>
  <c r="BK148" i="56"/>
  <c r="Z149" i="56"/>
  <c r="AB149" i="56"/>
  <c r="AD149" i="56"/>
  <c r="Y150" i="56"/>
  <c r="AA150" i="56"/>
  <c r="Y151" i="56"/>
  <c r="AA151" i="56"/>
  <c r="Y152" i="56"/>
  <c r="AA152" i="56"/>
  <c r="AC152" i="56"/>
  <c r="Z153" i="56"/>
  <c r="AB153" i="56"/>
  <c r="AD153" i="56"/>
  <c r="BJ153" i="56"/>
  <c r="Z154" i="56"/>
  <c r="AB154" i="56"/>
  <c r="AD154" i="56"/>
  <c r="BJ154" i="56"/>
  <c r="Y155" i="56"/>
  <c r="AA155" i="56"/>
  <c r="BK155" i="56"/>
  <c r="V156" i="56"/>
  <c r="AH156" i="56"/>
  <c r="Y157" i="56"/>
  <c r="AA157" i="56"/>
  <c r="AC158" i="56"/>
  <c r="AA159" i="56"/>
  <c r="AD159" i="56"/>
  <c r="Y160" i="56"/>
  <c r="AA160" i="56"/>
  <c r="Y161" i="56"/>
  <c r="AA161" i="56"/>
  <c r="AC161" i="56"/>
  <c r="BG161" i="56"/>
  <c r="AA162" i="56"/>
  <c r="BK162" i="56"/>
  <c r="Y163" i="56"/>
  <c r="AA163" i="56"/>
  <c r="AC163" i="56"/>
  <c r="BG163" i="56"/>
  <c r="AA164" i="56"/>
  <c r="BK164" i="56"/>
  <c r="Y165" i="56"/>
  <c r="AA165" i="56"/>
  <c r="AC165" i="56"/>
  <c r="BG165" i="56"/>
  <c r="Y166" i="56"/>
  <c r="AA166" i="56"/>
  <c r="AC166" i="56"/>
  <c r="Y167" i="56"/>
  <c r="AA167" i="56"/>
  <c r="Y168" i="56"/>
  <c r="AA168" i="56"/>
  <c r="AD168" i="56"/>
  <c r="BK169" i="56"/>
  <c r="BK170" i="56"/>
  <c r="BK171" i="56"/>
  <c r="BK172" i="56"/>
  <c r="Y130" i="56"/>
  <c r="AA130" i="56"/>
  <c r="Y132" i="56"/>
  <c r="AA132" i="56"/>
  <c r="AC132" i="56"/>
  <c r="Y135" i="56"/>
  <c r="AA135" i="56"/>
  <c r="Y136" i="56"/>
  <c r="AA136" i="56"/>
  <c r="Y138" i="56"/>
  <c r="Y139" i="56"/>
  <c r="AA139" i="56"/>
  <c r="Y141" i="56"/>
  <c r="AA141" i="56"/>
  <c r="Y143" i="56"/>
  <c r="AA143" i="56"/>
  <c r="Y146" i="56"/>
  <c r="AA146" i="56"/>
  <c r="Y147" i="56"/>
  <c r="AA147" i="56"/>
  <c r="Y149" i="56"/>
  <c r="AA149" i="56"/>
  <c r="Y153" i="56"/>
  <c r="AA153" i="56"/>
  <c r="Y154" i="56"/>
  <c r="AA154" i="56"/>
  <c r="AA158" i="56"/>
  <c r="AD169" i="56"/>
  <c r="AB169" i="56"/>
  <c r="Z169" i="56"/>
  <c r="Y169" i="56"/>
  <c r="AC169" i="56"/>
  <c r="BJ169" i="56"/>
  <c r="AD170" i="56"/>
  <c r="AB170" i="56"/>
  <c r="Z170" i="56"/>
  <c r="Y170" i="56"/>
  <c r="AC170" i="56"/>
  <c r="BJ170" i="56"/>
  <c r="AD171" i="56"/>
  <c r="AB171" i="56"/>
  <c r="Z171" i="56"/>
  <c r="Y171" i="56"/>
  <c r="AC171" i="56"/>
  <c r="BJ171" i="56"/>
  <c r="AD172" i="56"/>
  <c r="AB172" i="56"/>
  <c r="Z172" i="56"/>
  <c r="Y172" i="56"/>
  <c r="AC172" i="56"/>
  <c r="BJ172" i="56"/>
  <c r="Z173" i="56"/>
  <c r="AB173" i="56"/>
  <c r="AD173" i="56"/>
  <c r="Y174" i="56"/>
  <c r="AB174" i="56"/>
  <c r="Y175" i="56"/>
  <c r="AB175" i="56"/>
  <c r="AD175" i="56"/>
  <c r="BK175" i="56"/>
  <c r="Y176" i="56"/>
  <c r="AA177" i="56"/>
  <c r="AC177" i="56"/>
  <c r="Y178" i="56"/>
  <c r="Z179" i="56"/>
  <c r="AB179" i="56"/>
  <c r="AD179" i="56"/>
  <c r="AN179" i="56"/>
  <c r="BJ179" i="56"/>
  <c r="Z180" i="56"/>
  <c r="AB180" i="56"/>
  <c r="AA181" i="56"/>
  <c r="AC181" i="56"/>
  <c r="AN181" i="56"/>
  <c r="AO181" i="56" s="1"/>
  <c r="AP181" i="56" s="1"/>
  <c r="AQ181" i="56" s="1"/>
  <c r="AR181" i="56" s="1"/>
  <c r="AS181" i="56" s="1"/>
  <c r="AT181" i="56" s="1"/>
  <c r="AU181" i="56" s="1"/>
  <c r="Y182" i="56"/>
  <c r="Y183" i="56"/>
  <c r="Y184" i="56"/>
  <c r="AA184" i="56"/>
  <c r="AC184" i="56"/>
  <c r="Y185" i="56"/>
  <c r="AA185" i="56"/>
  <c r="AC185" i="56"/>
  <c r="Y186" i="56"/>
  <c r="AA186" i="56"/>
  <c r="AC186" i="56"/>
  <c r="Y187" i="56"/>
  <c r="AA187" i="56"/>
  <c r="AC187" i="56"/>
  <c r="Y188" i="56"/>
  <c r="AA188" i="56"/>
  <c r="AC188" i="56"/>
  <c r="Y189" i="56"/>
  <c r="AA189" i="56"/>
  <c r="Y190" i="56"/>
  <c r="AA190" i="56"/>
  <c r="AC190" i="56"/>
  <c r="AA191" i="56"/>
  <c r="AC191" i="56"/>
  <c r="AN191" i="56"/>
  <c r="AO191" i="56" s="1"/>
  <c r="AP191" i="56" s="1"/>
  <c r="AQ191" i="56" s="1"/>
  <c r="AR191" i="56" s="1"/>
  <c r="AS191" i="56" s="1"/>
  <c r="AT191" i="56" s="1"/>
  <c r="AU191" i="56" s="1"/>
  <c r="AA192" i="56"/>
  <c r="AC192" i="56"/>
  <c r="AN192" i="56"/>
  <c r="AO192" i="56" s="1"/>
  <c r="AP192" i="56" s="1"/>
  <c r="AQ192" i="56" s="1"/>
  <c r="AR192" i="56" s="1"/>
  <c r="AS192" i="56" s="1"/>
  <c r="AT192" i="56" s="1"/>
  <c r="AU192" i="56" s="1"/>
  <c r="AA193" i="56"/>
  <c r="AC193" i="56"/>
  <c r="AN193" i="56"/>
  <c r="AO193" i="56" s="1"/>
  <c r="AP193" i="56" s="1"/>
  <c r="AQ193" i="56" s="1"/>
  <c r="AR193" i="56" s="1"/>
  <c r="AS193" i="56" s="1"/>
  <c r="AT193" i="56" s="1"/>
  <c r="AU193" i="56" s="1"/>
  <c r="AA194" i="56"/>
  <c r="AC194" i="56"/>
  <c r="AN194" i="56"/>
  <c r="AO194" i="56" s="1"/>
  <c r="AP194" i="56" s="1"/>
  <c r="AQ194" i="56" s="1"/>
  <c r="AR194" i="56" s="1"/>
  <c r="AS194" i="56" s="1"/>
  <c r="AT194" i="56" s="1"/>
  <c r="AU194" i="56" s="1"/>
  <c r="Y195" i="56"/>
  <c r="AA195" i="56"/>
  <c r="AC195" i="56"/>
  <c r="Y196" i="56"/>
  <c r="Z197" i="56"/>
  <c r="AB197" i="56"/>
  <c r="Z198" i="56"/>
  <c r="AB198" i="56"/>
  <c r="Z199" i="56"/>
  <c r="AB199" i="56"/>
  <c r="AA200" i="56"/>
  <c r="AC200" i="56"/>
  <c r="AN200" i="56"/>
  <c r="AO200" i="56" s="1"/>
  <c r="AP200" i="56" s="1"/>
  <c r="AQ200" i="56" s="1"/>
  <c r="AR200" i="56" s="1"/>
  <c r="AS200" i="56" s="1"/>
  <c r="AT200" i="56" s="1"/>
  <c r="AU200" i="56" s="1"/>
  <c r="AN201" i="56"/>
  <c r="AO201" i="56" s="1"/>
  <c r="AP201" i="56" s="1"/>
  <c r="AQ201" i="56" s="1"/>
  <c r="AR201" i="56" s="1"/>
  <c r="AS201" i="56" s="1"/>
  <c r="AT201" i="56" s="1"/>
  <c r="AU201" i="56" s="1"/>
  <c r="AC201" i="56"/>
  <c r="AA201" i="56"/>
  <c r="Y201" i="56"/>
  <c r="AN203" i="56"/>
  <c r="AO203" i="56" s="1"/>
  <c r="AP203" i="56" s="1"/>
  <c r="AQ203" i="56" s="1"/>
  <c r="AR203" i="56" s="1"/>
  <c r="AS203" i="56" s="1"/>
  <c r="AT203" i="56" s="1"/>
  <c r="AU203" i="56" s="1"/>
  <c r="AN206" i="56"/>
  <c r="AO206" i="56" s="1"/>
  <c r="AP206" i="56" s="1"/>
  <c r="AQ206" i="56" s="1"/>
  <c r="AR206" i="56" s="1"/>
  <c r="AS206" i="56" s="1"/>
  <c r="AT206" i="56" s="1"/>
  <c r="AU206" i="56" s="1"/>
  <c r="Y173" i="56"/>
  <c r="AA173" i="56"/>
  <c r="AC173" i="56"/>
  <c r="Y177" i="56"/>
  <c r="AB177" i="56"/>
  <c r="AD177" i="56"/>
  <c r="Y179" i="56"/>
  <c r="AA179" i="56"/>
  <c r="Y180" i="56"/>
  <c r="AA180" i="56"/>
  <c r="AC180" i="56"/>
  <c r="Y181" i="56"/>
  <c r="Y191" i="56"/>
  <c r="Y192" i="56"/>
  <c r="Y193" i="56"/>
  <c r="Y194" i="56"/>
  <c r="Y197" i="56"/>
  <c r="AA197" i="56"/>
  <c r="AC197" i="56"/>
  <c r="Y198" i="56"/>
  <c r="AA198" i="56"/>
  <c r="AC198" i="56"/>
  <c r="Y199" i="56"/>
  <c r="AA199" i="56"/>
  <c r="AC199" i="56"/>
  <c r="Y200" i="56"/>
  <c r="BK208" i="56"/>
  <c r="AN209" i="56"/>
  <c r="AO209" i="56" s="1"/>
  <c r="AP209" i="56" s="1"/>
  <c r="AQ209" i="56" s="1"/>
  <c r="AR209" i="56" s="1"/>
  <c r="AS209" i="56" s="1"/>
  <c r="AT209" i="56" s="1"/>
  <c r="AU209" i="56" s="1"/>
  <c r="AB209" i="56"/>
  <c r="Z209" i="56"/>
  <c r="Y209" i="56"/>
  <c r="AC209" i="56"/>
  <c r="Y202" i="56"/>
  <c r="AA202" i="56"/>
  <c r="AC202" i="56"/>
  <c r="Y203" i="56"/>
  <c r="AA203" i="56"/>
  <c r="AC203" i="56"/>
  <c r="Y204" i="56"/>
  <c r="Y205" i="56"/>
  <c r="AA205" i="56"/>
  <c r="AC205" i="56"/>
  <c r="Y206" i="56"/>
  <c r="AA206" i="56"/>
  <c r="AC206" i="56"/>
  <c r="Y207" i="56"/>
  <c r="AA207" i="56"/>
  <c r="AC207" i="56"/>
  <c r="Y208" i="56"/>
  <c r="Y210" i="56"/>
  <c r="AA210" i="56"/>
  <c r="AC210" i="56"/>
  <c r="Y211" i="56"/>
  <c r="AA211" i="56"/>
  <c r="AC211" i="56"/>
  <c r="Y212" i="56"/>
  <c r="Y213" i="56"/>
  <c r="AA213" i="56"/>
  <c r="AC213" i="56"/>
  <c r="O214" i="56"/>
  <c r="S264" i="56"/>
  <c r="U264" i="56"/>
  <c r="AH214" i="56"/>
  <c r="AJ264" i="56"/>
  <c r="AL264" i="56"/>
  <c r="AN214" i="56"/>
  <c r="AX264" i="56"/>
  <c r="AZ264" i="56"/>
  <c r="BD264" i="56"/>
  <c r="BN264" i="56"/>
  <c r="BP264" i="56"/>
  <c r="Z215" i="56"/>
  <c r="BK215" i="56"/>
  <c r="Z216" i="56"/>
  <c r="AB216" i="56"/>
  <c r="AD216" i="56"/>
  <c r="Y217" i="56"/>
  <c r="AA217" i="56"/>
  <c r="Z218" i="56"/>
  <c r="AB218" i="56"/>
  <c r="AD218" i="56"/>
  <c r="BJ218" i="56"/>
  <c r="Y219" i="56"/>
  <c r="AA219" i="56"/>
  <c r="BK219" i="56"/>
  <c r="Z220" i="56"/>
  <c r="AB220" i="56"/>
  <c r="AD220" i="56"/>
  <c r="BJ220" i="56"/>
  <c r="Y221" i="56"/>
  <c r="AA221" i="56"/>
  <c r="BK221" i="56"/>
  <c r="Z222" i="56"/>
  <c r="AB222" i="56"/>
  <c r="AD222" i="56"/>
  <c r="BJ222" i="56"/>
  <c r="Y223" i="56"/>
  <c r="AA223" i="56"/>
  <c r="Z224" i="56"/>
  <c r="AB224" i="56"/>
  <c r="AD224" i="56"/>
  <c r="BJ224" i="56"/>
  <c r="Y225" i="56"/>
  <c r="AA225" i="56"/>
  <c r="BK225" i="56"/>
  <c r="Z226" i="56"/>
  <c r="AB226" i="56"/>
  <c r="AD226" i="56"/>
  <c r="BJ226" i="56"/>
  <c r="BG229" i="56"/>
  <c r="BK230" i="56"/>
  <c r="BK232" i="56"/>
  <c r="BK233" i="56"/>
  <c r="BG233" i="56"/>
  <c r="P264" i="56"/>
  <c r="R264" i="56"/>
  <c r="T264" i="56"/>
  <c r="AY264" i="56"/>
  <c r="BA264" i="56"/>
  <c r="BC264" i="56"/>
  <c r="BI264" i="56"/>
  <c r="BM264" i="56"/>
  <c r="BO264" i="56"/>
  <c r="Y216" i="56"/>
  <c r="AA216" i="56"/>
  <c r="Y218" i="56"/>
  <c r="AA218" i="56"/>
  <c r="Y220" i="56"/>
  <c r="AA220" i="56"/>
  <c r="Y222" i="56"/>
  <c r="AA222" i="56"/>
  <c r="Y224" i="56"/>
  <c r="AA224" i="56"/>
  <c r="Y226" i="56"/>
  <c r="AA226" i="56"/>
  <c r="BJ229" i="56"/>
  <c r="AC229" i="56"/>
  <c r="Z229" i="56"/>
  <c r="Y229" i="56"/>
  <c r="AD229" i="56"/>
  <c r="Z227" i="56"/>
  <c r="AB227" i="56"/>
  <c r="AD227" i="56"/>
  <c r="Y228" i="56"/>
  <c r="AA228" i="56"/>
  <c r="Y230" i="56"/>
  <c r="AA230" i="56"/>
  <c r="AC230" i="56"/>
  <c r="Y231" i="56"/>
  <c r="AA231" i="56"/>
  <c r="AC231" i="56"/>
  <c r="Y232" i="56"/>
  <c r="AA232" i="56"/>
  <c r="AC232" i="56"/>
  <c r="Y233" i="56"/>
  <c r="AA233" i="56"/>
  <c r="AC233" i="56"/>
  <c r="Y234" i="56"/>
  <c r="AA234" i="56"/>
  <c r="AC234" i="56"/>
  <c r="BG234" i="56"/>
  <c r="Y235" i="56"/>
  <c r="AA235" i="56"/>
  <c r="AC235" i="56"/>
  <c r="BG235" i="56"/>
  <c r="Y236" i="56"/>
  <c r="AA236" i="56"/>
  <c r="BK236" i="56"/>
  <c r="Z237" i="56"/>
  <c r="AB237" i="56"/>
  <c r="AD237" i="56"/>
  <c r="BJ237" i="56"/>
  <c r="BG238" i="56"/>
  <c r="Y237" i="56"/>
  <c r="AA237" i="56"/>
  <c r="AD239" i="56"/>
  <c r="AB239" i="56"/>
  <c r="Z239" i="56"/>
  <c r="BJ239" i="56"/>
  <c r="Y239" i="56"/>
  <c r="AC239" i="56"/>
  <c r="Y240" i="56"/>
  <c r="AA240" i="56"/>
  <c r="AC240" i="56"/>
  <c r="BJ240" i="56"/>
  <c r="Y242" i="56"/>
  <c r="AA242" i="56"/>
  <c r="AC242" i="56"/>
  <c r="BG244" i="56"/>
  <c r="Y245" i="56"/>
  <c r="AA245" i="56"/>
  <c r="AC245" i="56"/>
  <c r="BJ245" i="56"/>
  <c r="Y246" i="56"/>
  <c r="AA246" i="56"/>
  <c r="AC246" i="56"/>
  <c r="BJ246" i="56"/>
  <c r="BK247" i="56"/>
  <c r="BK248" i="56"/>
  <c r="BK249" i="56"/>
  <c r="BK250" i="56"/>
  <c r="AD251" i="56"/>
  <c r="AB251" i="56"/>
  <c r="Z251" i="56"/>
  <c r="BJ251" i="56"/>
  <c r="Y251" i="56"/>
  <c r="AC251" i="56"/>
  <c r="Y238" i="56"/>
  <c r="AA238" i="56"/>
  <c r="Z240" i="56"/>
  <c r="AB240" i="56"/>
  <c r="Y241" i="56"/>
  <c r="AA241" i="56"/>
  <c r="AC241" i="56"/>
  <c r="Z242" i="56"/>
  <c r="AB242" i="56"/>
  <c r="AD242" i="56"/>
  <c r="Z243" i="56"/>
  <c r="Y244" i="56"/>
  <c r="AA244" i="56"/>
  <c r="Z245" i="56"/>
  <c r="AB245" i="56"/>
  <c r="Z246" i="56"/>
  <c r="AB246" i="56"/>
  <c r="BG246" i="56"/>
  <c r="Y247" i="56"/>
  <c r="AA247" i="56"/>
  <c r="AC247" i="56"/>
  <c r="Y248" i="56"/>
  <c r="AA248" i="56"/>
  <c r="AC248" i="56"/>
  <c r="Y249" i="56"/>
  <c r="AA249" i="56"/>
  <c r="AC249" i="56"/>
  <c r="Y250" i="56"/>
  <c r="AA250" i="56"/>
  <c r="AC250" i="56"/>
  <c r="AA251" i="56"/>
  <c r="AO251" i="56"/>
  <c r="Y253" i="56"/>
  <c r="AA253" i="56"/>
  <c r="AC253" i="56"/>
  <c r="BJ253" i="56"/>
  <c r="Y255" i="56"/>
  <c r="AA255" i="56"/>
  <c r="AC255" i="56"/>
  <c r="BJ255" i="56"/>
  <c r="BG256" i="56"/>
  <c r="BJ256" i="56"/>
  <c r="Y257" i="56"/>
  <c r="AA257" i="56"/>
  <c r="AC257" i="56"/>
  <c r="BK257" i="56"/>
  <c r="BJ258" i="56"/>
  <c r="AB259" i="56"/>
  <c r="AD259" i="56"/>
  <c r="BJ259" i="56"/>
  <c r="BG260" i="56"/>
  <c r="BK260" i="56"/>
  <c r="Y252" i="56"/>
  <c r="AA252" i="56"/>
  <c r="AC252" i="56"/>
  <c r="Z253" i="56"/>
  <c r="AB253" i="56"/>
  <c r="Y254" i="56"/>
  <c r="AA254" i="56"/>
  <c r="AC254" i="56"/>
  <c r="Z255" i="56"/>
  <c r="AB255" i="56"/>
  <c r="Y256" i="56"/>
  <c r="AA256" i="56"/>
  <c r="Z257" i="56"/>
  <c r="AB257" i="56"/>
  <c r="AD257" i="56"/>
  <c r="Y258" i="56"/>
  <c r="AA258" i="56"/>
  <c r="Y259" i="56"/>
  <c r="AA259" i="56"/>
  <c r="BJ261" i="56"/>
  <c r="BJ262" i="56"/>
  <c r="Z263" i="56"/>
  <c r="AB263" i="56"/>
  <c r="AD263" i="56"/>
  <c r="BG263" i="56"/>
  <c r="BJ263" i="56"/>
  <c r="Z260" i="56"/>
  <c r="AB260" i="56"/>
  <c r="AD260" i="56"/>
  <c r="Y261" i="56"/>
  <c r="AA261" i="56"/>
  <c r="Y262" i="56"/>
  <c r="AA262" i="56"/>
  <c r="Y263" i="56"/>
  <c r="AA263" i="56"/>
  <c r="AW141" i="56" l="1"/>
  <c r="AW63" i="56"/>
  <c r="AW59" i="56"/>
  <c r="AW245" i="56"/>
  <c r="AE204" i="56"/>
  <c r="AF204" i="56" s="1"/>
  <c r="BU204" i="56" s="1"/>
  <c r="AW262" i="56"/>
  <c r="AW240" i="56"/>
  <c r="AW236" i="56"/>
  <c r="AW235" i="56"/>
  <c r="AW234" i="56"/>
  <c r="AW163" i="56"/>
  <c r="AW157" i="56"/>
  <c r="AW153" i="56"/>
  <c r="AW149" i="56"/>
  <c r="AW138" i="56"/>
  <c r="AW233" i="56"/>
  <c r="AW143" i="56"/>
  <c r="AW119" i="56"/>
  <c r="AW219" i="56"/>
  <c r="AW218" i="56"/>
  <c r="AW164" i="56"/>
  <c r="AW107" i="56"/>
  <c r="AW34" i="56"/>
  <c r="AW165" i="56"/>
  <c r="AW160" i="56"/>
  <c r="AW131" i="56"/>
  <c r="AW53" i="56"/>
  <c r="AW38" i="56"/>
  <c r="AW231" i="56"/>
  <c r="AW229" i="56"/>
  <c r="AW161" i="56"/>
  <c r="AW96" i="56"/>
  <c r="AW73" i="56"/>
  <c r="AW167" i="56"/>
  <c r="AW77" i="56"/>
  <c r="AE164" i="56"/>
  <c r="AF164" i="56" s="1"/>
  <c r="BL164" i="56" s="1"/>
  <c r="AE196" i="56"/>
  <c r="AF196" i="56" s="1"/>
  <c r="AW258" i="56"/>
  <c r="AW237" i="56"/>
  <c r="AW225" i="56"/>
  <c r="AW224" i="56"/>
  <c r="AW220" i="56"/>
  <c r="AW151" i="56"/>
  <c r="AW222" i="56"/>
  <c r="AW108" i="56"/>
  <c r="AE183" i="56"/>
  <c r="AF183" i="56" s="1"/>
  <c r="BL183" i="56" s="1"/>
  <c r="AW146" i="56"/>
  <c r="AU128" i="56"/>
  <c r="AW228" i="56"/>
  <c r="AW145" i="56"/>
  <c r="AW174" i="56"/>
  <c r="AW221" i="56"/>
  <c r="AW173" i="56"/>
  <c r="AW142" i="56"/>
  <c r="AW106" i="56"/>
  <c r="AW91" i="56"/>
  <c r="AW244" i="56"/>
  <c r="AW135" i="56"/>
  <c r="AW261" i="56"/>
  <c r="AW241" i="56"/>
  <c r="AW136" i="56"/>
  <c r="AW123" i="56"/>
  <c r="AW134" i="56"/>
  <c r="AW71" i="56"/>
  <c r="BE264" i="56"/>
  <c r="AW152" i="56"/>
  <c r="AW171" i="56"/>
  <c r="AO128" i="56"/>
  <c r="AW254" i="56"/>
  <c r="AW249" i="56"/>
  <c r="AW44" i="56"/>
  <c r="BS10" i="55"/>
  <c r="BR10" i="55"/>
  <c r="BV10" i="55" s="1"/>
  <c r="BW10" i="55" s="1"/>
  <c r="BT10" i="55"/>
  <c r="AW111" i="56"/>
  <c r="AW76" i="56"/>
  <c r="AW61" i="56"/>
  <c r="AW260" i="56"/>
  <c r="AW252" i="56"/>
  <c r="AW169" i="56"/>
  <c r="AW118" i="56"/>
  <c r="AW84" i="56"/>
  <c r="AW62" i="56"/>
  <c r="AV133" i="56"/>
  <c r="AW150" i="56"/>
  <c r="AW253" i="56"/>
  <c r="AW79" i="56"/>
  <c r="AW251" i="56"/>
  <c r="AE182" i="56"/>
  <c r="AF182" i="56" s="1"/>
  <c r="BL182" i="56" s="1"/>
  <c r="AW259" i="56"/>
  <c r="AW250" i="56"/>
  <c r="AW248" i="56"/>
  <c r="AW172" i="56"/>
  <c r="AW170" i="56"/>
  <c r="AW162" i="56"/>
  <c r="AW148" i="56"/>
  <c r="AW140" i="56"/>
  <c r="AW132" i="56"/>
  <c r="AW126" i="56"/>
  <c r="AW114" i="56"/>
  <c r="AW103" i="56"/>
  <c r="AW83" i="56"/>
  <c r="AW80" i="56"/>
  <c r="AW60" i="56"/>
  <c r="AW43" i="56"/>
  <c r="AW37" i="56"/>
  <c r="AW28" i="56"/>
  <c r="AW26" i="56"/>
  <c r="AW223" i="56"/>
  <c r="AW115" i="56"/>
  <c r="AE208" i="56"/>
  <c r="AF208" i="56" s="1"/>
  <c r="BL208" i="56" s="1"/>
  <c r="AW246" i="56"/>
  <c r="AU214" i="56"/>
  <c r="O264" i="56"/>
  <c r="AE178" i="56"/>
  <c r="AE162" i="56"/>
  <c r="AF162" i="56" s="1"/>
  <c r="BL162" i="56" s="1"/>
  <c r="AW247" i="56"/>
  <c r="AW232" i="56"/>
  <c r="AW116" i="56"/>
  <c r="AW66" i="56"/>
  <c r="AW121" i="56"/>
  <c r="AW109" i="56"/>
  <c r="AW110" i="56"/>
  <c r="X264" i="56"/>
  <c r="AE70" i="56"/>
  <c r="AF70" i="56" s="1"/>
  <c r="BU70" i="56" s="1"/>
  <c r="AW166" i="56"/>
  <c r="AW101" i="56"/>
  <c r="AW33" i="56"/>
  <c r="AW32" i="56"/>
  <c r="AW122" i="56"/>
  <c r="AW102" i="56"/>
  <c r="AV94" i="56"/>
  <c r="AW92" i="56"/>
  <c r="AW64" i="56"/>
  <c r="AW58" i="56"/>
  <c r="AW41" i="56"/>
  <c r="AW31" i="56"/>
  <c r="AW82" i="56"/>
  <c r="AW85" i="56"/>
  <c r="BB264" i="56"/>
  <c r="AE30" i="56"/>
  <c r="AF30" i="56" s="1"/>
  <c r="BU30" i="56" s="1"/>
  <c r="AE49" i="56"/>
  <c r="AF49" i="56" s="1"/>
  <c r="BF264" i="56"/>
  <c r="AW124" i="56"/>
  <c r="AW99" i="56"/>
  <c r="AW68" i="56"/>
  <c r="AE263" i="56"/>
  <c r="AF263" i="56" s="1"/>
  <c r="BH263" i="56" s="1"/>
  <c r="AE261" i="56"/>
  <c r="AF261" i="56" s="1"/>
  <c r="BH261" i="56" s="1"/>
  <c r="AE239" i="56"/>
  <c r="AF239" i="56" s="1"/>
  <c r="BU239" i="56" s="1"/>
  <c r="AE223" i="56"/>
  <c r="AF223" i="56" s="1"/>
  <c r="BU223" i="56" s="1"/>
  <c r="AE217" i="56"/>
  <c r="AF217" i="56" s="1"/>
  <c r="BU217" i="56" s="1"/>
  <c r="AE191" i="56"/>
  <c r="AF191" i="56" s="1"/>
  <c r="BU191" i="56" s="1"/>
  <c r="AW263" i="56"/>
  <c r="AW242" i="56"/>
  <c r="AW238" i="56"/>
  <c r="AO94" i="56"/>
  <c r="AW52" i="56"/>
  <c r="AW46" i="56"/>
  <c r="AW42" i="56"/>
  <c r="AW104" i="56"/>
  <c r="AW69" i="56"/>
  <c r="AW51" i="56"/>
  <c r="W264" i="56"/>
  <c r="AW90" i="56"/>
  <c r="AW81" i="56"/>
  <c r="AW65" i="56"/>
  <c r="V264" i="56"/>
  <c r="AW57" i="56"/>
  <c r="AK264" i="56"/>
  <c r="AO133" i="56"/>
  <c r="AW147" i="56"/>
  <c r="AW144" i="56"/>
  <c r="AW139" i="56"/>
  <c r="AW35" i="56"/>
  <c r="BG128" i="56"/>
  <c r="AW87" i="56"/>
  <c r="AW67" i="56"/>
  <c r="AW78" i="56"/>
  <c r="AW74" i="56"/>
  <c r="AE212" i="56"/>
  <c r="AF212" i="56" s="1"/>
  <c r="BU212" i="56" s="1"/>
  <c r="AE262" i="56"/>
  <c r="AF262" i="56" s="1"/>
  <c r="BH262" i="56" s="1"/>
  <c r="AE243" i="56"/>
  <c r="AF243" i="56" s="1"/>
  <c r="BU243" i="56" s="1"/>
  <c r="AE237" i="56"/>
  <c r="AF237" i="56" s="1"/>
  <c r="BH237" i="56" s="1"/>
  <c r="AE225" i="56"/>
  <c r="AF225" i="56" s="1"/>
  <c r="BL225" i="56" s="1"/>
  <c r="AE219" i="56"/>
  <c r="AF219" i="56" s="1"/>
  <c r="BL219" i="56" s="1"/>
  <c r="AW215" i="56"/>
  <c r="AE193" i="56"/>
  <c r="AF193" i="56" s="1"/>
  <c r="BU193" i="56" s="1"/>
  <c r="AE176" i="56"/>
  <c r="AE153" i="56"/>
  <c r="AF153" i="56" s="1"/>
  <c r="BH153" i="56" s="1"/>
  <c r="AE147" i="56"/>
  <c r="AE143" i="56"/>
  <c r="AF143" i="56" s="1"/>
  <c r="BH143" i="56" s="1"/>
  <c r="AE139" i="56"/>
  <c r="AF139" i="56" s="1"/>
  <c r="BH139" i="56" s="1"/>
  <c r="BQ264" i="56"/>
  <c r="AM264" i="56"/>
  <c r="AW230" i="56"/>
  <c r="AW154" i="56"/>
  <c r="AU94" i="56"/>
  <c r="AW120" i="56"/>
  <c r="AW113" i="56"/>
  <c r="AW117" i="56"/>
  <c r="AW112" i="56"/>
  <c r="AW86" i="56"/>
  <c r="AH264" i="56"/>
  <c r="AW95" i="56"/>
  <c r="AW39" i="56"/>
  <c r="AW127" i="56"/>
  <c r="AU93" i="56"/>
  <c r="AW47" i="56"/>
  <c r="AW40" i="56"/>
  <c r="AW27" i="56"/>
  <c r="AV93" i="56"/>
  <c r="AW55" i="56"/>
  <c r="AW45" i="56"/>
  <c r="AE118" i="56"/>
  <c r="AF118" i="56" s="1"/>
  <c r="BU118" i="56" s="1"/>
  <c r="AE88" i="56"/>
  <c r="AF88" i="56" s="1"/>
  <c r="BU88" i="56" s="1"/>
  <c r="AE82" i="56"/>
  <c r="AF82" i="56" s="1"/>
  <c r="BU82" i="56" s="1"/>
  <c r="AE73" i="56"/>
  <c r="AF73" i="56" s="1"/>
  <c r="BL73" i="56" s="1"/>
  <c r="AE66" i="56"/>
  <c r="AF66" i="56" s="1"/>
  <c r="BL66" i="56" s="1"/>
  <c r="AW72" i="56"/>
  <c r="AW227" i="56"/>
  <c r="AW168" i="56"/>
  <c r="AE103" i="56"/>
  <c r="AF103" i="56" s="1"/>
  <c r="BU103" i="56" s="1"/>
  <c r="AE92" i="56"/>
  <c r="AF92" i="56" s="1"/>
  <c r="BL92" i="56" s="1"/>
  <c r="AE81" i="56"/>
  <c r="AF81" i="56" s="1"/>
  <c r="BH81" i="56" s="1"/>
  <c r="AE77" i="56"/>
  <c r="AF77" i="56" s="1"/>
  <c r="BL77" i="56" s="1"/>
  <c r="AE69" i="56"/>
  <c r="AF69" i="56" s="1"/>
  <c r="BL69" i="56" s="1"/>
  <c r="AE174" i="56"/>
  <c r="AF174" i="56" s="1"/>
  <c r="BU174" i="56" s="1"/>
  <c r="AE154" i="56"/>
  <c r="AF154" i="56" s="1"/>
  <c r="BU154" i="56" s="1"/>
  <c r="AE149" i="56"/>
  <c r="AF149" i="56" s="1"/>
  <c r="BU149" i="56" s="1"/>
  <c r="AE146" i="56"/>
  <c r="AF146" i="56" s="1"/>
  <c r="BU146" i="56" s="1"/>
  <c r="AE141" i="56"/>
  <c r="AE130" i="56"/>
  <c r="AF130" i="56" s="1"/>
  <c r="BU130" i="56" s="1"/>
  <c r="AE116" i="56"/>
  <c r="AE45" i="56"/>
  <c r="AF45" i="56" s="1"/>
  <c r="BH45" i="56" s="1"/>
  <c r="AW130" i="56"/>
  <c r="BT130" i="56" s="1"/>
  <c r="AE200" i="56"/>
  <c r="AF200" i="56" s="1"/>
  <c r="BU200" i="56" s="1"/>
  <c r="AE194" i="56"/>
  <c r="AF194" i="56" s="1"/>
  <c r="BL194" i="56" s="1"/>
  <c r="AE192" i="56"/>
  <c r="AF192" i="56" s="1"/>
  <c r="BU192" i="56" s="1"/>
  <c r="AE181" i="56"/>
  <c r="AF181" i="56" s="1"/>
  <c r="BL181" i="56" s="1"/>
  <c r="AE158" i="56"/>
  <c r="AF158" i="56" s="1"/>
  <c r="AE138" i="56"/>
  <c r="AF138" i="56" s="1"/>
  <c r="BU138" i="56" s="1"/>
  <c r="AE100" i="56"/>
  <c r="AF100" i="56" s="1"/>
  <c r="BH137" i="56"/>
  <c r="BT137" i="56" s="1"/>
  <c r="AW239" i="56"/>
  <c r="AW105" i="56"/>
  <c r="AW36" i="56"/>
  <c r="AV214" i="56"/>
  <c r="AE256" i="56"/>
  <c r="AF256" i="56" s="1"/>
  <c r="BH256" i="56" s="1"/>
  <c r="AE238" i="56"/>
  <c r="AF238" i="56" s="1"/>
  <c r="AG238" i="56" s="1"/>
  <c r="BJ214" i="56"/>
  <c r="AE201" i="56"/>
  <c r="AF201" i="56" s="1"/>
  <c r="BU201" i="56" s="1"/>
  <c r="BJ156" i="56"/>
  <c r="AB156" i="56"/>
  <c r="AE160" i="56"/>
  <c r="AE159" i="56"/>
  <c r="AE151" i="56"/>
  <c r="AF151" i="56" s="1"/>
  <c r="BH151" i="56" s="1"/>
  <c r="AE150" i="56"/>
  <c r="AF150" i="56" s="1"/>
  <c r="BL150" i="56" s="1"/>
  <c r="AE148" i="56"/>
  <c r="AF148" i="56" s="1"/>
  <c r="BL148" i="56" s="1"/>
  <c r="AE142" i="56"/>
  <c r="AF142" i="56" s="1"/>
  <c r="BL142" i="56" s="1"/>
  <c r="AE140" i="56"/>
  <c r="AF140" i="56" s="1"/>
  <c r="BU140" i="56" s="1"/>
  <c r="AB133" i="56"/>
  <c r="AB128" i="56"/>
  <c r="AE117" i="56"/>
  <c r="AF117" i="56" s="1"/>
  <c r="BU117" i="56" s="1"/>
  <c r="BJ94" i="56"/>
  <c r="AD94" i="56"/>
  <c r="Z94" i="56"/>
  <c r="AE59" i="56"/>
  <c r="AF59" i="56" s="1"/>
  <c r="BU59" i="56" s="1"/>
  <c r="AE58" i="56"/>
  <c r="AF58" i="56" s="1"/>
  <c r="BH58" i="56" s="1"/>
  <c r="AE56" i="56"/>
  <c r="AF56" i="56" s="1"/>
  <c r="BU56" i="56" s="1"/>
  <c r="AE53" i="56"/>
  <c r="AF53" i="56" s="1"/>
  <c r="BH53" i="56" s="1"/>
  <c r="AD93" i="56"/>
  <c r="AE46" i="56"/>
  <c r="AF46" i="56" s="1"/>
  <c r="BU46" i="56" s="1"/>
  <c r="AE38" i="56"/>
  <c r="AF38" i="56" s="1"/>
  <c r="BH38" i="56" s="1"/>
  <c r="AE60" i="56"/>
  <c r="AF60" i="56" s="1"/>
  <c r="BL60" i="56" s="1"/>
  <c r="AE55" i="56"/>
  <c r="AF55" i="56" s="1"/>
  <c r="BL55" i="56" s="1"/>
  <c r="AE50" i="56"/>
  <c r="AE37" i="56"/>
  <c r="AF37" i="56" s="1"/>
  <c r="BL37" i="56" s="1"/>
  <c r="BK93" i="56"/>
  <c r="AE35" i="56"/>
  <c r="AF35" i="56" s="1"/>
  <c r="BL35" i="56" s="1"/>
  <c r="AW255" i="56"/>
  <c r="AW226" i="56"/>
  <c r="AW216" i="56"/>
  <c r="AW155" i="56"/>
  <c r="AC214" i="56"/>
  <c r="BG214" i="56"/>
  <c r="AB214" i="56"/>
  <c r="AN156" i="56"/>
  <c r="AN264" i="56" s="1"/>
  <c r="Z156" i="56"/>
  <c r="BG156" i="56"/>
  <c r="AD156" i="56"/>
  <c r="AC156" i="56"/>
  <c r="AC133" i="56"/>
  <c r="BJ133" i="56"/>
  <c r="AD133" i="56"/>
  <c r="Z133" i="56"/>
  <c r="AC128" i="56"/>
  <c r="BG94" i="56"/>
  <c r="AE113" i="56"/>
  <c r="AF113" i="56" s="1"/>
  <c r="BH113" i="56" s="1"/>
  <c r="AE108" i="56"/>
  <c r="AF108" i="56" s="1"/>
  <c r="BH108" i="56" s="1"/>
  <c r="AE102" i="56"/>
  <c r="AF102" i="56" s="1"/>
  <c r="BH102" i="56" s="1"/>
  <c r="AC94" i="56"/>
  <c r="AE91" i="56"/>
  <c r="AF91" i="56" s="1"/>
  <c r="BU91" i="56" s="1"/>
  <c r="AE90" i="56"/>
  <c r="AF90" i="56" s="1"/>
  <c r="BH90" i="56" s="1"/>
  <c r="AE74" i="56"/>
  <c r="AF74" i="56" s="1"/>
  <c r="BH74" i="56" s="1"/>
  <c r="AE68" i="56"/>
  <c r="AF68" i="56" s="1"/>
  <c r="BH68" i="56" s="1"/>
  <c r="AE67" i="56"/>
  <c r="AE65" i="56"/>
  <c r="AF65" i="56" s="1"/>
  <c r="BH65" i="56" s="1"/>
  <c r="AE114" i="56"/>
  <c r="BK94" i="56"/>
  <c r="AB94" i="56"/>
  <c r="AU133" i="56"/>
  <c r="BG133" i="56"/>
  <c r="AW56" i="56"/>
  <c r="AW30" i="56"/>
  <c r="AE257" i="56"/>
  <c r="AE255" i="56"/>
  <c r="AE253" i="56"/>
  <c r="AE249" i="56"/>
  <c r="AE247" i="56"/>
  <c r="AE241" i="56"/>
  <c r="AE251" i="56"/>
  <c r="AE246" i="56"/>
  <c r="AE245" i="56"/>
  <c r="AE242" i="56"/>
  <c r="AE240" i="56"/>
  <c r="AE233" i="56"/>
  <c r="AE231" i="56"/>
  <c r="AE227" i="56"/>
  <c r="AA214" i="56"/>
  <c r="BK214" i="56"/>
  <c r="AE213" i="56"/>
  <c r="AE211" i="56"/>
  <c r="AE206" i="56"/>
  <c r="AE202" i="56"/>
  <c r="AO214" i="56"/>
  <c r="AE198" i="56"/>
  <c r="AE177" i="56"/>
  <c r="AE173" i="56"/>
  <c r="AE195" i="56"/>
  <c r="AE188" i="56"/>
  <c r="AE186" i="56"/>
  <c r="AE184" i="56"/>
  <c r="AP177" i="56"/>
  <c r="AQ177" i="56" s="1"/>
  <c r="AR177" i="56" s="1"/>
  <c r="AS177" i="56" s="1"/>
  <c r="AT177" i="56" s="1"/>
  <c r="AF147" i="56"/>
  <c r="BU147" i="56" s="1"/>
  <c r="AE132" i="56"/>
  <c r="AP175" i="56"/>
  <c r="AE166" i="56"/>
  <c r="AE165" i="56"/>
  <c r="AE163" i="56"/>
  <c r="AE161" i="56"/>
  <c r="BK156" i="56"/>
  <c r="Y156" i="56"/>
  <c r="AE157" i="56"/>
  <c r="AE152" i="56"/>
  <c r="BK133" i="56"/>
  <c r="Y133" i="56"/>
  <c r="AE134" i="56"/>
  <c r="AE129" i="56"/>
  <c r="Y128" i="56"/>
  <c r="AE124" i="56"/>
  <c r="AE121" i="56"/>
  <c r="AE119" i="56"/>
  <c r="AE111" i="56"/>
  <c r="AE104" i="56"/>
  <c r="AE96" i="56"/>
  <c r="AE83" i="56"/>
  <c r="AE71" i="56"/>
  <c r="AE109" i="56"/>
  <c r="Y94" i="56"/>
  <c r="AE95" i="56"/>
  <c r="AE79" i="56"/>
  <c r="AE61" i="56"/>
  <c r="AE51" i="56"/>
  <c r="AE57" i="56"/>
  <c r="AE54" i="56"/>
  <c r="AE40" i="56"/>
  <c r="AE34" i="56"/>
  <c r="AE33" i="56"/>
  <c r="AE32" i="56"/>
  <c r="AB93" i="56"/>
  <c r="AE27" i="56"/>
  <c r="AE26" i="56"/>
  <c r="AA93" i="56"/>
  <c r="AE252" i="56"/>
  <c r="AE260" i="56"/>
  <c r="AE259" i="56"/>
  <c r="AE258" i="56"/>
  <c r="AE254" i="56"/>
  <c r="AE250" i="56"/>
  <c r="AE248" i="56"/>
  <c r="AE244" i="56"/>
  <c r="AE236" i="56"/>
  <c r="AE235" i="56"/>
  <c r="AE234" i="56"/>
  <c r="AE232" i="56"/>
  <c r="AE230" i="56"/>
  <c r="AE228" i="56"/>
  <c r="AE229" i="56"/>
  <c r="AE226" i="56"/>
  <c r="AE224" i="56"/>
  <c r="AE222" i="56"/>
  <c r="AE220" i="56"/>
  <c r="AE218" i="56"/>
  <c r="AE216" i="56"/>
  <c r="Y214" i="56"/>
  <c r="AE221" i="56"/>
  <c r="AD214" i="56"/>
  <c r="AE215" i="56"/>
  <c r="Z214" i="56"/>
  <c r="AE210" i="56"/>
  <c r="AE207" i="56"/>
  <c r="AE205" i="56"/>
  <c r="AE203" i="56"/>
  <c r="AE209" i="56"/>
  <c r="AE199" i="56"/>
  <c r="AE197" i="56"/>
  <c r="AE180" i="56"/>
  <c r="AE179" i="56"/>
  <c r="AE190" i="56"/>
  <c r="AE189" i="56"/>
  <c r="AE187" i="56"/>
  <c r="AE185" i="56"/>
  <c r="AO179" i="56"/>
  <c r="AO156" i="56" s="1"/>
  <c r="AE175" i="56"/>
  <c r="AE172" i="56"/>
  <c r="AE171" i="56"/>
  <c r="AE170" i="56"/>
  <c r="AE169" i="56"/>
  <c r="AE136" i="56"/>
  <c r="AE135" i="56"/>
  <c r="AA128" i="56"/>
  <c r="AE168" i="56"/>
  <c r="AE167" i="56"/>
  <c r="AA156" i="56"/>
  <c r="AE155" i="56"/>
  <c r="AE145" i="56"/>
  <c r="AE144" i="56"/>
  <c r="AA133" i="56"/>
  <c r="AE131" i="56"/>
  <c r="AD128" i="56"/>
  <c r="Z128" i="56"/>
  <c r="AE125" i="56"/>
  <c r="AE123" i="56"/>
  <c r="AE122" i="56"/>
  <c r="AE120" i="56"/>
  <c r="AE126" i="56"/>
  <c r="AE112" i="56"/>
  <c r="AE107" i="56"/>
  <c r="AE105" i="56"/>
  <c r="AE99" i="56"/>
  <c r="AE97" i="56"/>
  <c r="AE89" i="56"/>
  <c r="AE87" i="56"/>
  <c r="AE86" i="56"/>
  <c r="AE84" i="56"/>
  <c r="AE80" i="56"/>
  <c r="AE78" i="56"/>
  <c r="AE76" i="56"/>
  <c r="AE72" i="56"/>
  <c r="AE64" i="56"/>
  <c r="AE62" i="56"/>
  <c r="BS137" i="56"/>
  <c r="BL137" i="56"/>
  <c r="AE127" i="56"/>
  <c r="AE115" i="56"/>
  <c r="AE110" i="56"/>
  <c r="AE106" i="56"/>
  <c r="AE101" i="56"/>
  <c r="AE98" i="56"/>
  <c r="AA94" i="56"/>
  <c r="AE85" i="56"/>
  <c r="AE75" i="56"/>
  <c r="AE63" i="56"/>
  <c r="AE52" i="56"/>
  <c r="AE48" i="56"/>
  <c r="AE36" i="56"/>
  <c r="AE29" i="56"/>
  <c r="BG93" i="56"/>
  <c r="AE47" i="56"/>
  <c r="AE44" i="56"/>
  <c r="AE43" i="56"/>
  <c r="AE42" i="56"/>
  <c r="AE41" i="56"/>
  <c r="AE39" i="56"/>
  <c r="AE31" i="56"/>
  <c r="AO93" i="56"/>
  <c r="AW25" i="56"/>
  <c r="Z93" i="56"/>
  <c r="AE28" i="56"/>
  <c r="BJ93" i="56"/>
  <c r="AC93" i="56"/>
  <c r="Y93" i="56"/>
  <c r="AE25" i="56"/>
  <c r="AF114" i="56" l="1"/>
  <c r="BL114" i="56" s="1"/>
  <c r="AF67" i="56"/>
  <c r="BL67" i="56"/>
  <c r="AF178" i="56"/>
  <c r="BL178" i="56" s="1"/>
  <c r="AF176" i="56"/>
  <c r="BL176" i="56" s="1"/>
  <c r="AF116" i="56"/>
  <c r="BL116" i="56" s="1"/>
  <c r="AF141" i="56"/>
  <c r="BL141" i="56" s="1"/>
  <c r="BH196" i="56"/>
  <c r="BL196" i="56"/>
  <c r="BU196" i="56" s="1"/>
  <c r="AF50" i="56"/>
  <c r="AG50" i="56" s="1"/>
  <c r="AI50" i="56" s="1"/>
  <c r="AF160" i="56"/>
  <c r="BU160" i="56" s="1"/>
  <c r="BH158" i="56"/>
  <c r="BT158" i="56" s="1"/>
  <c r="AF159" i="56"/>
  <c r="AG159" i="56" s="1"/>
  <c r="AI159" i="56" s="1"/>
  <c r="BT261" i="56"/>
  <c r="AW94" i="56"/>
  <c r="BR137" i="56"/>
  <c r="BV137" i="56" s="1"/>
  <c r="BW137" i="56" s="1"/>
  <c r="AW133" i="56"/>
  <c r="AG70" i="56"/>
  <c r="AW214" i="56"/>
  <c r="AG183" i="56"/>
  <c r="AI183" i="56" s="1"/>
  <c r="AW128" i="56"/>
  <c r="BH70" i="56"/>
  <c r="BT70" i="56" s="1"/>
  <c r="BG264" i="56"/>
  <c r="AB264" i="56"/>
  <c r="BR130" i="56"/>
  <c r="AG196" i="56"/>
  <c r="AI196" i="56" s="1"/>
  <c r="BU100" i="56"/>
  <c r="AG100" i="56"/>
  <c r="AI100" i="56" s="1"/>
  <c r="BJ264" i="56"/>
  <c r="BR70" i="56"/>
  <c r="AC264" i="56"/>
  <c r="AG82" i="56"/>
  <c r="AI82" i="56" s="1"/>
  <c r="AG158" i="56"/>
  <c r="AI158" i="56" s="1"/>
  <c r="AG103" i="56"/>
  <c r="AI103" i="56" s="1"/>
  <c r="AG225" i="56"/>
  <c r="AI225" i="56" s="1"/>
  <c r="BH194" i="56"/>
  <c r="BT194" i="56" s="1"/>
  <c r="AG35" i="56"/>
  <c r="AI35" i="56" s="1"/>
  <c r="BH37" i="56"/>
  <c r="BT37" i="56" s="1"/>
  <c r="BH46" i="56"/>
  <c r="BR46" i="56" s="1"/>
  <c r="BH56" i="56"/>
  <c r="BR56" i="56" s="1"/>
  <c r="BH82" i="56"/>
  <c r="BR82" i="56" s="1"/>
  <c r="BH103" i="56"/>
  <c r="BR103" i="56" s="1"/>
  <c r="BH225" i="56"/>
  <c r="AG239" i="56"/>
  <c r="AI239" i="56" s="1"/>
  <c r="BH239" i="56"/>
  <c r="BT239" i="56" s="1"/>
  <c r="BH243" i="56"/>
  <c r="BR243" i="56" s="1"/>
  <c r="BH66" i="56"/>
  <c r="BT66" i="56" s="1"/>
  <c r="AG69" i="56"/>
  <c r="AI69" i="56" s="1"/>
  <c r="BH73" i="56"/>
  <c r="BT73" i="56" s="1"/>
  <c r="AG77" i="56"/>
  <c r="AI77" i="56" s="1"/>
  <c r="BL65" i="56"/>
  <c r="BR65" i="56" s="1"/>
  <c r="BH140" i="56"/>
  <c r="BT140" i="56" s="1"/>
  <c r="BH142" i="56"/>
  <c r="BT142" i="56" s="1"/>
  <c r="AG148" i="56"/>
  <c r="AI148" i="56" s="1"/>
  <c r="BH150" i="56"/>
  <c r="BR150" i="56" s="1"/>
  <c r="AG151" i="56"/>
  <c r="AI151" i="56" s="1"/>
  <c r="BH183" i="56"/>
  <c r="BR183" i="56" s="1"/>
  <c r="AG200" i="56"/>
  <c r="AI200" i="56" s="1"/>
  <c r="BV200" i="56" s="1"/>
  <c r="BW200" i="56" s="1"/>
  <c r="BH204" i="56"/>
  <c r="BT204" i="56" s="1"/>
  <c r="BH217" i="56"/>
  <c r="BH219" i="56"/>
  <c r="BT219" i="56" s="1"/>
  <c r="AG223" i="56"/>
  <c r="AI223" i="56" s="1"/>
  <c r="BL237" i="56"/>
  <c r="BU237" i="56" s="1"/>
  <c r="BL49" i="56"/>
  <c r="BT65" i="56"/>
  <c r="BH30" i="56"/>
  <c r="BT30" i="56" s="1"/>
  <c r="AG212" i="56"/>
  <c r="AI212" i="56" s="1"/>
  <c r="BH35" i="56"/>
  <c r="BH55" i="56"/>
  <c r="BT55" i="56" s="1"/>
  <c r="AG58" i="56"/>
  <c r="AI58" i="56" s="1"/>
  <c r="BH69" i="56"/>
  <c r="BH77" i="56"/>
  <c r="AG81" i="56"/>
  <c r="AI81" i="56" s="1"/>
  <c r="BH88" i="56"/>
  <c r="BR88" i="56" s="1"/>
  <c r="BH92" i="56"/>
  <c r="BR92" i="56" s="1"/>
  <c r="BH118" i="56"/>
  <c r="AG91" i="56"/>
  <c r="AI91" i="56" s="1"/>
  <c r="AG117" i="56"/>
  <c r="AI117" i="56" s="1"/>
  <c r="BH148" i="56"/>
  <c r="BT148" i="56" s="1"/>
  <c r="BH162" i="56"/>
  <c r="BR162" i="56" s="1"/>
  <c r="BH164" i="56"/>
  <c r="BT164" i="56" s="1"/>
  <c r="BH146" i="56"/>
  <c r="AG147" i="56"/>
  <c r="AI147" i="56" s="1"/>
  <c r="BH149" i="56"/>
  <c r="BT149" i="56" s="1"/>
  <c r="AG182" i="56"/>
  <c r="AI182" i="56" s="1"/>
  <c r="AG201" i="56"/>
  <c r="AI201" i="56" s="1"/>
  <c r="BV201" i="56" s="1"/>
  <c r="BW201" i="56" s="1"/>
  <c r="BH192" i="56"/>
  <c r="BT192" i="56" s="1"/>
  <c r="AG208" i="56"/>
  <c r="AI208" i="56" s="1"/>
  <c r="BH223" i="56"/>
  <c r="BH49" i="56"/>
  <c r="BT49" i="56" s="1"/>
  <c r="AG192" i="56"/>
  <c r="AI192" i="56" s="1"/>
  <c r="BT68" i="56"/>
  <c r="BT74" i="56"/>
  <c r="BT90" i="56"/>
  <c r="BT102" i="56"/>
  <c r="BT108" i="56"/>
  <c r="BT113" i="56"/>
  <c r="BT151" i="56"/>
  <c r="BT143" i="56"/>
  <c r="BT256" i="56"/>
  <c r="BT263" i="56"/>
  <c r="BT38" i="56"/>
  <c r="BT53" i="56"/>
  <c r="BT58" i="56"/>
  <c r="BT81" i="56"/>
  <c r="BT139" i="56"/>
  <c r="AI238" i="56"/>
  <c r="BS238" i="56"/>
  <c r="BT45" i="56"/>
  <c r="AF39" i="56"/>
  <c r="BU39" i="56" s="1"/>
  <c r="AF44" i="56"/>
  <c r="BH44" i="56" s="1"/>
  <c r="AF48" i="56"/>
  <c r="AF85" i="56"/>
  <c r="BH85" i="56" s="1"/>
  <c r="AF106" i="56"/>
  <c r="BU106" i="56" s="1"/>
  <c r="AF76" i="56"/>
  <c r="BU76" i="56" s="1"/>
  <c r="AF126" i="56"/>
  <c r="AE93" i="56"/>
  <c r="AF25" i="56"/>
  <c r="AF28" i="56"/>
  <c r="BU28" i="56" s="1"/>
  <c r="AW93" i="56"/>
  <c r="AF31" i="56"/>
  <c r="BU31" i="56" s="1"/>
  <c r="AF41" i="56"/>
  <c r="BL41" i="56" s="1"/>
  <c r="AF43" i="56"/>
  <c r="BU43" i="56" s="1"/>
  <c r="AF47" i="56"/>
  <c r="BH47" i="56" s="1"/>
  <c r="AG30" i="56"/>
  <c r="AF36" i="56"/>
  <c r="BU36" i="56" s="1"/>
  <c r="AF52" i="56"/>
  <c r="AF75" i="56"/>
  <c r="BH75" i="56" s="1"/>
  <c r="AF101" i="56"/>
  <c r="BL101" i="56" s="1"/>
  <c r="AF110" i="56"/>
  <c r="BU110" i="56" s="1"/>
  <c r="AF127" i="56"/>
  <c r="AG127" i="56" s="1"/>
  <c r="AI127" i="56" s="1"/>
  <c r="BU137" i="56"/>
  <c r="AF62" i="56"/>
  <c r="BH62" i="56" s="1"/>
  <c r="AF72" i="56"/>
  <c r="AF78" i="56"/>
  <c r="BH78" i="56" s="1"/>
  <c r="AF84" i="56"/>
  <c r="AF87" i="56"/>
  <c r="BU87" i="56" s="1"/>
  <c r="AF97" i="56"/>
  <c r="BU97" i="56" s="1"/>
  <c r="BH100" i="56"/>
  <c r="AF105" i="56"/>
  <c r="AF112" i="56"/>
  <c r="AG112" i="56" s="1"/>
  <c r="AI112" i="56" s="1"/>
  <c r="AF120" i="56"/>
  <c r="AF123" i="56"/>
  <c r="AF131" i="56"/>
  <c r="AG131" i="56" s="1"/>
  <c r="AI131" i="56" s="1"/>
  <c r="AF144" i="56"/>
  <c r="BU144" i="56" s="1"/>
  <c r="AF155" i="56"/>
  <c r="BH155" i="56" s="1"/>
  <c r="AF167" i="56"/>
  <c r="BU167" i="56" s="1"/>
  <c r="AF136" i="56"/>
  <c r="BU136" i="56" s="1"/>
  <c r="BH138" i="56"/>
  <c r="BU158" i="56"/>
  <c r="AF170" i="56"/>
  <c r="BL170" i="56" s="1"/>
  <c r="AF172" i="56"/>
  <c r="BH172" i="56" s="1"/>
  <c r="AF185" i="56"/>
  <c r="BH185" i="56" s="1"/>
  <c r="AF189" i="56"/>
  <c r="BU189" i="56" s="1"/>
  <c r="AF180" i="56"/>
  <c r="BL180" i="56" s="1"/>
  <c r="BH191" i="56"/>
  <c r="AG191" i="56"/>
  <c r="BH193" i="56"/>
  <c r="AG193" i="56"/>
  <c r="AF199" i="56"/>
  <c r="BU199" i="56" s="1"/>
  <c r="AF205" i="56"/>
  <c r="BL205" i="56" s="1"/>
  <c r="AF210" i="56"/>
  <c r="BH212" i="56"/>
  <c r="Z264" i="56"/>
  <c r="AD264" i="56"/>
  <c r="Y264" i="56"/>
  <c r="AF218" i="56"/>
  <c r="AF222" i="56"/>
  <c r="BU222" i="56" s="1"/>
  <c r="AF226" i="56"/>
  <c r="AG226" i="56" s="1"/>
  <c r="AI226" i="56" s="1"/>
  <c r="AF228" i="56"/>
  <c r="BU228" i="56" s="1"/>
  <c r="AF232" i="56"/>
  <c r="BL232" i="56" s="1"/>
  <c r="AF235" i="56"/>
  <c r="BH235" i="56" s="1"/>
  <c r="AF244" i="56"/>
  <c r="AF250" i="56"/>
  <c r="BL250" i="56" s="1"/>
  <c r="AF258" i="56"/>
  <c r="AF260" i="56"/>
  <c r="BH260" i="56" s="1"/>
  <c r="AG261" i="56"/>
  <c r="BL261" i="56"/>
  <c r="BR261" i="56" s="1"/>
  <c r="BL263" i="56"/>
  <c r="BR263" i="56" s="1"/>
  <c r="AF27" i="56"/>
  <c r="AF32" i="56"/>
  <c r="AG32" i="56" s="1"/>
  <c r="AI32" i="56" s="1"/>
  <c r="AF34" i="56"/>
  <c r="BH34" i="56" s="1"/>
  <c r="BU35" i="56"/>
  <c r="AG37" i="56"/>
  <c r="AG55" i="56"/>
  <c r="AG60" i="56"/>
  <c r="BH60" i="56"/>
  <c r="BL38" i="56"/>
  <c r="BR38" i="56" s="1"/>
  <c r="AG46" i="56"/>
  <c r="AF51" i="56"/>
  <c r="AG51" i="56" s="1"/>
  <c r="AI51" i="56" s="1"/>
  <c r="BL53" i="56"/>
  <c r="BR53" i="56" s="1"/>
  <c r="AG56" i="56"/>
  <c r="BL58" i="56"/>
  <c r="BR58" i="56" s="1"/>
  <c r="AG59" i="56"/>
  <c r="AG66" i="56"/>
  <c r="BU69" i="56"/>
  <c r="AG73" i="56"/>
  <c r="BU77" i="56"/>
  <c r="AF79" i="56"/>
  <c r="BH79" i="56" s="1"/>
  <c r="BL81" i="56"/>
  <c r="BR81" i="56" s="1"/>
  <c r="AG88" i="56"/>
  <c r="AG92" i="56"/>
  <c r="AG118" i="56"/>
  <c r="AG65" i="56"/>
  <c r="BL68" i="56"/>
  <c r="BR68" i="56" s="1"/>
  <c r="AF71" i="56"/>
  <c r="BU71" i="56" s="1"/>
  <c r="AF83" i="56"/>
  <c r="AG83" i="56" s="1"/>
  <c r="AI83" i="56" s="1"/>
  <c r="BH91" i="56"/>
  <c r="AF96" i="56"/>
  <c r="BU96" i="56" s="1"/>
  <c r="BL102" i="56"/>
  <c r="BR102" i="56" s="1"/>
  <c r="AF104" i="56"/>
  <c r="BU104" i="56" s="1"/>
  <c r="BL108" i="56"/>
  <c r="BR108" i="56" s="1"/>
  <c r="AF111" i="56"/>
  <c r="AG111" i="56" s="1"/>
  <c r="AI111" i="56" s="1"/>
  <c r="BL113" i="56"/>
  <c r="BR113" i="56" s="1"/>
  <c r="BH117" i="56"/>
  <c r="AF119" i="56"/>
  <c r="BU119" i="56" s="1"/>
  <c r="AF124" i="56"/>
  <c r="BL124" i="56" s="1"/>
  <c r="AE128" i="56"/>
  <c r="AF129" i="56"/>
  <c r="AG140" i="56"/>
  <c r="AG142" i="56"/>
  <c r="BU148" i="56"/>
  <c r="AG150" i="56"/>
  <c r="BL151" i="56"/>
  <c r="BR151" i="56" s="1"/>
  <c r="AF152" i="56"/>
  <c r="BH152" i="56" s="1"/>
  <c r="BU162" i="56"/>
  <c r="AG162" i="56"/>
  <c r="BU164" i="56"/>
  <c r="AG164" i="56"/>
  <c r="AF166" i="56"/>
  <c r="BU166" i="56" s="1"/>
  <c r="AG130" i="56"/>
  <c r="AF132" i="56"/>
  <c r="BL139" i="56"/>
  <c r="BR139" i="56" s="1"/>
  <c r="BL143" i="56"/>
  <c r="BR143" i="56" s="1"/>
  <c r="AG146" i="56"/>
  <c r="BH147" i="56"/>
  <c r="AG149" i="56"/>
  <c r="AG153" i="56"/>
  <c r="BL153" i="56"/>
  <c r="BU153" i="56" s="1"/>
  <c r="AG154" i="56"/>
  <c r="AV177" i="56"/>
  <c r="AU177" i="56"/>
  <c r="AW177" i="56" s="1"/>
  <c r="BH174" i="56"/>
  <c r="BH182" i="56"/>
  <c r="BU183" i="56"/>
  <c r="AF186" i="56"/>
  <c r="BL186" i="56" s="1"/>
  <c r="AF195" i="56"/>
  <c r="BH195" i="56" s="1"/>
  <c r="AF177" i="56"/>
  <c r="BH177" i="56" s="1"/>
  <c r="BH181" i="56"/>
  <c r="BU194" i="56"/>
  <c r="AG194" i="56"/>
  <c r="AF202" i="56"/>
  <c r="BU202" i="56" s="1"/>
  <c r="AG204" i="56"/>
  <c r="BU208" i="56"/>
  <c r="BH208" i="56"/>
  <c r="AF213" i="56"/>
  <c r="BL213" i="56" s="1"/>
  <c r="AG217" i="56"/>
  <c r="AG219" i="56"/>
  <c r="BU225" i="56"/>
  <c r="AA264" i="56"/>
  <c r="AF231" i="56"/>
  <c r="AG231" i="56" s="1"/>
  <c r="AI231" i="56" s="1"/>
  <c r="AG237" i="56"/>
  <c r="AF242" i="56"/>
  <c r="BH242" i="56" s="1"/>
  <c r="AF246" i="56"/>
  <c r="BL238" i="56"/>
  <c r="BU238" i="56" s="1"/>
  <c r="AG243" i="56"/>
  <c r="AF247" i="56"/>
  <c r="AG247" i="56" s="1"/>
  <c r="AI247" i="56" s="1"/>
  <c r="AF253" i="56"/>
  <c r="AG253" i="56" s="1"/>
  <c r="AI253" i="56" s="1"/>
  <c r="AF257" i="56"/>
  <c r="BH257" i="56" s="1"/>
  <c r="BL256" i="56"/>
  <c r="BR256" i="56" s="1"/>
  <c r="AG262" i="56"/>
  <c r="BL262" i="56"/>
  <c r="BU262" i="56" s="1"/>
  <c r="AG49" i="56"/>
  <c r="BH114" i="56"/>
  <c r="AF42" i="56"/>
  <c r="BU42" i="56" s="1"/>
  <c r="AF29" i="56"/>
  <c r="BU29" i="56" s="1"/>
  <c r="AF63" i="56"/>
  <c r="BU63" i="56" s="1"/>
  <c r="AF98" i="56"/>
  <c r="BU98" i="56" s="1"/>
  <c r="AF115" i="56"/>
  <c r="BL115" i="56" s="1"/>
  <c r="AF64" i="56"/>
  <c r="AG64" i="56" s="1"/>
  <c r="AI64" i="56" s="1"/>
  <c r="AF80" i="56"/>
  <c r="BU80" i="56" s="1"/>
  <c r="AF86" i="56"/>
  <c r="AF89" i="56"/>
  <c r="BU89" i="56" s="1"/>
  <c r="AF99" i="56"/>
  <c r="AG99" i="56" s="1"/>
  <c r="AI99" i="56" s="1"/>
  <c r="AF107" i="56"/>
  <c r="AG107" i="56" s="1"/>
  <c r="AI107" i="56" s="1"/>
  <c r="AF122" i="56"/>
  <c r="AF125" i="56"/>
  <c r="BU125" i="56" s="1"/>
  <c r="AF145" i="56"/>
  <c r="BH145" i="56" s="1"/>
  <c r="AF168" i="56"/>
  <c r="BU168" i="56" s="1"/>
  <c r="AF135" i="56"/>
  <c r="BU135" i="56" s="1"/>
  <c r="AG138" i="56"/>
  <c r="AF169" i="56"/>
  <c r="BL169" i="56" s="1"/>
  <c r="AF171" i="56"/>
  <c r="BH171" i="56" s="1"/>
  <c r="AF175" i="56"/>
  <c r="AP179" i="56"/>
  <c r="AQ179" i="56" s="1"/>
  <c r="AR179" i="56" s="1"/>
  <c r="AS179" i="56" s="1"/>
  <c r="AT179" i="56" s="1"/>
  <c r="AF187" i="56"/>
  <c r="AF190" i="56"/>
  <c r="BU190" i="56" s="1"/>
  <c r="AF179" i="56"/>
  <c r="BH179" i="56" s="1"/>
  <c r="AF197" i="56"/>
  <c r="AF209" i="56"/>
  <c r="BU209" i="56" s="1"/>
  <c r="AF203" i="56"/>
  <c r="BU203" i="56" s="1"/>
  <c r="AF207" i="56"/>
  <c r="BU207" i="56" s="1"/>
  <c r="AF215" i="56"/>
  <c r="BL215" i="56" s="1"/>
  <c r="AE214" i="56"/>
  <c r="AF221" i="56"/>
  <c r="BL221" i="56" s="1"/>
  <c r="AF216" i="56"/>
  <c r="BU216" i="56" s="1"/>
  <c r="AF220" i="56"/>
  <c r="BH220" i="56" s="1"/>
  <c r="AF224" i="56"/>
  <c r="BU224" i="56" s="1"/>
  <c r="AF229" i="56"/>
  <c r="AF230" i="56"/>
  <c r="AF234" i="56"/>
  <c r="AG234" i="56" s="1"/>
  <c r="AI234" i="56" s="1"/>
  <c r="AF236" i="56"/>
  <c r="BH236" i="56" s="1"/>
  <c r="AF248" i="56"/>
  <c r="AF254" i="56"/>
  <c r="AG254" i="56" s="1"/>
  <c r="AI254" i="56" s="1"/>
  <c r="AF259" i="56"/>
  <c r="AF252" i="56"/>
  <c r="AG252" i="56" s="1"/>
  <c r="AI252" i="56" s="1"/>
  <c r="AG263" i="56"/>
  <c r="AF26" i="56"/>
  <c r="BU26" i="56" s="1"/>
  <c r="AF33" i="56"/>
  <c r="AG33" i="56" s="1"/>
  <c r="AI33" i="56" s="1"/>
  <c r="BU37" i="56"/>
  <c r="AF40" i="56"/>
  <c r="BU40" i="56" s="1"/>
  <c r="AF54" i="56"/>
  <c r="AG54" i="56" s="1"/>
  <c r="AI54" i="56" s="1"/>
  <c r="BU55" i="56"/>
  <c r="AF57" i="56"/>
  <c r="BU57" i="56" s="1"/>
  <c r="BU60" i="56"/>
  <c r="AG38" i="56"/>
  <c r="AG53" i="56"/>
  <c r="BH59" i="56"/>
  <c r="AF61" i="56"/>
  <c r="BU66" i="56"/>
  <c r="BU73" i="56"/>
  <c r="BU92" i="56"/>
  <c r="AF95" i="56"/>
  <c r="AG95" i="56" s="1"/>
  <c r="AE94" i="56"/>
  <c r="AF109" i="56"/>
  <c r="BL109" i="56" s="1"/>
  <c r="AG68" i="56"/>
  <c r="AG74" i="56"/>
  <c r="BL74" i="56"/>
  <c r="BR74" i="56" s="1"/>
  <c r="AG90" i="56"/>
  <c r="BL90" i="56"/>
  <c r="BR90" i="56" s="1"/>
  <c r="AG102" i="56"/>
  <c r="AG108" i="56"/>
  <c r="AG113" i="56"/>
  <c r="AF121" i="56"/>
  <c r="BU121" i="56" s="1"/>
  <c r="AF134" i="56"/>
  <c r="BL134" i="56" s="1"/>
  <c r="AE133" i="56"/>
  <c r="BU142" i="56"/>
  <c r="BU150" i="56"/>
  <c r="AF157" i="56"/>
  <c r="AG157" i="56" s="1"/>
  <c r="BS157" i="56" s="1"/>
  <c r="AE156" i="56"/>
  <c r="BS159" i="56"/>
  <c r="AF161" i="56"/>
  <c r="BH161" i="56" s="1"/>
  <c r="AF163" i="56"/>
  <c r="AG163" i="56" s="1"/>
  <c r="AI163" i="56" s="1"/>
  <c r="AF165" i="56"/>
  <c r="BH165" i="56" s="1"/>
  <c r="AQ175" i="56"/>
  <c r="AG139" i="56"/>
  <c r="AG143" i="56"/>
  <c r="BT153" i="56"/>
  <c r="BH154" i="56"/>
  <c r="AG174" i="56"/>
  <c r="BU182" i="56"/>
  <c r="AF184" i="56"/>
  <c r="AF188" i="56"/>
  <c r="BH188" i="56" s="1"/>
  <c r="AF173" i="56"/>
  <c r="BU181" i="56"/>
  <c r="AG181" i="56"/>
  <c r="AF198" i="56"/>
  <c r="BU198" i="56" s="1"/>
  <c r="AO264" i="56"/>
  <c r="AF206" i="56"/>
  <c r="AF211" i="56"/>
  <c r="BU211" i="56" s="1"/>
  <c r="BK264" i="56"/>
  <c r="BU219" i="56"/>
  <c r="AF227" i="56"/>
  <c r="BU227" i="56" s="1"/>
  <c r="AF233" i="56"/>
  <c r="BH233" i="56" s="1"/>
  <c r="BT237" i="56"/>
  <c r="AF240" i="56"/>
  <c r="BH240" i="56" s="1"/>
  <c r="AF245" i="56"/>
  <c r="AG245" i="56" s="1"/>
  <c r="AF251" i="56"/>
  <c r="BH251" i="56" s="1"/>
  <c r="BH238" i="56"/>
  <c r="AF241" i="56"/>
  <c r="BL241" i="56" s="1"/>
  <c r="AF249" i="56"/>
  <c r="AG249" i="56" s="1"/>
  <c r="AI249" i="56" s="1"/>
  <c r="AF255" i="56"/>
  <c r="BL255" i="56" s="1"/>
  <c r="AG256" i="56"/>
  <c r="BT262" i="56"/>
  <c r="AG45" i="56"/>
  <c r="BL45" i="56"/>
  <c r="BR45" i="56" s="1"/>
  <c r="AG114" i="56"/>
  <c r="BU67" i="56" l="1"/>
  <c r="AG67" i="56"/>
  <c r="AI67" i="56" s="1"/>
  <c r="BH67" i="56"/>
  <c r="BR67" i="56" s="1"/>
  <c r="BU114" i="56"/>
  <c r="BT183" i="56"/>
  <c r="AG160" i="56"/>
  <c r="AI160" i="56" s="1"/>
  <c r="AG176" i="56"/>
  <c r="BS176" i="56" s="1"/>
  <c r="BR164" i="56"/>
  <c r="BR142" i="56"/>
  <c r="BR55" i="56"/>
  <c r="BS183" i="56"/>
  <c r="BU205" i="56"/>
  <c r="BH205" i="56"/>
  <c r="BH176" i="56"/>
  <c r="BR176" i="56" s="1"/>
  <c r="BH178" i="56"/>
  <c r="BR178" i="56" s="1"/>
  <c r="AG178" i="56"/>
  <c r="AI178" i="56" s="1"/>
  <c r="BU178" i="56"/>
  <c r="BT185" i="56"/>
  <c r="BH184" i="56"/>
  <c r="BU186" i="56"/>
  <c r="BH186" i="56"/>
  <c r="BU176" i="56"/>
  <c r="BL184" i="56"/>
  <c r="BU184" i="56" s="1"/>
  <c r="BL185" i="56"/>
  <c r="BU185" i="56" s="1"/>
  <c r="BH255" i="56"/>
  <c r="BT255" i="56" s="1"/>
  <c r="BR194" i="56"/>
  <c r="BS77" i="56"/>
  <c r="BR37" i="56"/>
  <c r="AG116" i="56"/>
  <c r="AI116" i="56" s="1"/>
  <c r="BH116" i="56"/>
  <c r="BT116" i="56" s="1"/>
  <c r="BT195" i="56"/>
  <c r="BU116" i="56"/>
  <c r="BL246" i="56"/>
  <c r="BU246" i="56" s="1"/>
  <c r="BH246" i="56"/>
  <c r="BL195" i="56"/>
  <c r="BU195" i="56" s="1"/>
  <c r="BH197" i="56"/>
  <c r="BL197" i="56"/>
  <c r="BU197" i="56" s="1"/>
  <c r="BT188" i="56"/>
  <c r="BH187" i="56"/>
  <c r="BL187" i="56"/>
  <c r="BU187" i="56" s="1"/>
  <c r="BL188" i="56"/>
  <c r="BU188" i="56" s="1"/>
  <c r="BH198" i="56"/>
  <c r="BU109" i="56"/>
  <c r="BU180" i="56"/>
  <c r="BH180" i="56"/>
  <c r="BL61" i="56"/>
  <c r="BU61" i="56" s="1"/>
  <c r="BL179" i="56"/>
  <c r="BU179" i="56" s="1"/>
  <c r="BH206" i="56"/>
  <c r="BL206" i="56"/>
  <c r="BU206" i="56" s="1"/>
  <c r="BL50" i="56"/>
  <c r="BU49" i="56" s="1"/>
  <c r="BS50" i="56"/>
  <c r="BS196" i="56"/>
  <c r="BH50" i="56"/>
  <c r="BT50" i="56" s="1"/>
  <c r="BH141" i="56"/>
  <c r="BR141" i="56" s="1"/>
  <c r="AG141" i="56"/>
  <c r="AI141" i="56" s="1"/>
  <c r="BU141" i="56"/>
  <c r="BT196" i="56"/>
  <c r="BR196" i="56"/>
  <c r="BV196" i="56" s="1"/>
  <c r="BW196" i="56" s="1"/>
  <c r="BH199" i="56"/>
  <c r="BL210" i="56"/>
  <c r="BU210" i="56" s="1"/>
  <c r="BH210" i="56"/>
  <c r="BL44" i="56"/>
  <c r="BR44" i="56" s="1"/>
  <c r="BH211" i="56"/>
  <c r="BR237" i="56"/>
  <c r="BR204" i="56"/>
  <c r="BS182" i="56"/>
  <c r="BS91" i="56"/>
  <c r="BS100" i="56"/>
  <c r="BH160" i="56"/>
  <c r="BT160" i="56" s="1"/>
  <c r="BH36" i="56"/>
  <c r="BH207" i="56"/>
  <c r="BU213" i="56"/>
  <c r="BH213" i="56"/>
  <c r="BH159" i="56"/>
  <c r="BR158" i="56"/>
  <c r="BV158" i="56" s="1"/>
  <c r="BW158" i="56" s="1"/>
  <c r="BH203" i="56"/>
  <c r="BL27" i="56"/>
  <c r="BU27" i="56" s="1"/>
  <c r="BS192" i="56"/>
  <c r="BV81" i="56"/>
  <c r="BW81" i="56" s="1"/>
  <c r="BR153" i="56"/>
  <c r="BS212" i="56"/>
  <c r="BT162" i="56"/>
  <c r="BV183" i="56"/>
  <c r="BW183" i="56" s="1"/>
  <c r="BV103" i="56"/>
  <c r="BW103" i="56" s="1"/>
  <c r="BR149" i="56"/>
  <c r="BR148" i="56"/>
  <c r="BV148" i="56" s="1"/>
  <c r="BW148" i="56" s="1"/>
  <c r="BU65" i="56"/>
  <c r="BU108" i="56"/>
  <c r="AG161" i="56"/>
  <c r="AI161" i="56" s="1"/>
  <c r="BS151" i="56"/>
  <c r="BS58" i="56"/>
  <c r="BH252" i="56"/>
  <c r="BT252" i="56" s="1"/>
  <c r="BS201" i="56"/>
  <c r="BU151" i="56"/>
  <c r="BU143" i="56"/>
  <c r="AG26" i="56"/>
  <c r="AI26" i="56" s="1"/>
  <c r="BS103" i="56"/>
  <c r="BT92" i="56"/>
  <c r="BT46" i="56"/>
  <c r="BS35" i="56"/>
  <c r="BH29" i="56"/>
  <c r="BR29" i="56" s="1"/>
  <c r="BT103" i="56"/>
  <c r="BR30" i="56"/>
  <c r="BR219" i="56"/>
  <c r="BR262" i="56"/>
  <c r="BS148" i="56"/>
  <c r="BS81" i="56"/>
  <c r="BT243" i="56"/>
  <c r="BS82" i="56"/>
  <c r="BS70" i="56"/>
  <c r="AI70" i="56"/>
  <c r="BV70" i="56" s="1"/>
  <c r="BW70" i="56" s="1"/>
  <c r="BS239" i="56"/>
  <c r="BS225" i="56"/>
  <c r="BR192" i="56"/>
  <c r="BV192" i="56" s="1"/>
  <c r="BW192" i="56" s="1"/>
  <c r="BS147" i="56"/>
  <c r="BT150" i="56"/>
  <c r="BT88" i="56"/>
  <c r="BT56" i="56"/>
  <c r="BU263" i="56"/>
  <c r="BS200" i="56"/>
  <c r="BV58" i="56"/>
  <c r="BW58" i="56" s="1"/>
  <c r="BS158" i="56"/>
  <c r="BS223" i="56"/>
  <c r="BV82" i="56"/>
  <c r="BW82" i="56" s="1"/>
  <c r="BU113" i="56"/>
  <c r="BU102" i="56"/>
  <c r="BU38" i="56"/>
  <c r="AG79" i="56"/>
  <c r="AI79" i="56" s="1"/>
  <c r="BU256" i="56"/>
  <c r="BU53" i="56"/>
  <c r="BR239" i="56"/>
  <c r="BV239" i="56" s="1"/>
  <c r="BW239" i="56" s="1"/>
  <c r="BU139" i="56"/>
  <c r="BR140" i="56"/>
  <c r="BU68" i="56"/>
  <c r="BT82" i="56"/>
  <c r="AG168" i="56"/>
  <c r="AI168" i="56" s="1"/>
  <c r="BS208" i="56"/>
  <c r="AG202" i="56"/>
  <c r="AI202" i="56" s="1"/>
  <c r="BV202" i="56" s="1"/>
  <c r="BW202" i="56" s="1"/>
  <c r="BV151" i="56"/>
  <c r="BW151" i="56" s="1"/>
  <c r="BH41" i="56"/>
  <c r="BR41" i="56" s="1"/>
  <c r="BR49" i="56"/>
  <c r="BS117" i="56"/>
  <c r="BS69" i="56"/>
  <c r="BU58" i="56"/>
  <c r="BH83" i="56"/>
  <c r="BT83" i="56" s="1"/>
  <c r="BU81" i="56"/>
  <c r="BH134" i="56"/>
  <c r="BT134" i="56" s="1"/>
  <c r="BH135" i="56"/>
  <c r="BR135" i="56" s="1"/>
  <c r="AG29" i="56"/>
  <c r="AG42" i="56"/>
  <c r="AG255" i="56"/>
  <c r="AI255" i="56" s="1"/>
  <c r="BH42" i="56"/>
  <c r="BR42" i="56" s="1"/>
  <c r="BH215" i="56"/>
  <c r="BR215" i="56" s="1"/>
  <c r="BL171" i="56"/>
  <c r="BU171" i="56" s="1"/>
  <c r="AI176" i="56"/>
  <c r="BH249" i="56"/>
  <c r="BT249" i="56" s="1"/>
  <c r="AG251" i="56"/>
  <c r="AI251" i="56" s="1"/>
  <c r="AP156" i="56"/>
  <c r="AP264" i="56" s="1"/>
  <c r="AG165" i="56"/>
  <c r="AI165" i="56" s="1"/>
  <c r="BL161" i="56"/>
  <c r="BR161" i="56" s="1"/>
  <c r="AG134" i="56"/>
  <c r="AI134" i="56" s="1"/>
  <c r="BH121" i="56"/>
  <c r="BT121" i="56" s="1"/>
  <c r="AG224" i="56"/>
  <c r="AI224" i="56" s="1"/>
  <c r="BL220" i="56"/>
  <c r="BR220" i="56" s="1"/>
  <c r="AG221" i="56"/>
  <c r="AI221" i="56" s="1"/>
  <c r="AG197" i="56"/>
  <c r="AI197" i="56" s="1"/>
  <c r="BH99" i="56"/>
  <c r="BT99" i="56" s="1"/>
  <c r="AG152" i="56"/>
  <c r="AI152" i="56" s="1"/>
  <c r="BH111" i="56"/>
  <c r="BT111" i="56" s="1"/>
  <c r="AG205" i="56"/>
  <c r="AI205" i="56" s="1"/>
  <c r="AG199" i="56"/>
  <c r="AI199" i="56" s="1"/>
  <c r="AG110" i="56"/>
  <c r="AI110" i="56" s="1"/>
  <c r="BR73" i="56"/>
  <c r="BR66" i="56"/>
  <c r="BT225" i="56"/>
  <c r="BR225" i="56"/>
  <c r="BV225" i="56" s="1"/>
  <c r="BW225" i="56" s="1"/>
  <c r="BS251" i="56"/>
  <c r="AG240" i="56"/>
  <c r="AI240" i="56" s="1"/>
  <c r="AG233" i="56"/>
  <c r="AI233" i="56" s="1"/>
  <c r="AG227" i="56"/>
  <c r="AI227" i="56" s="1"/>
  <c r="AG206" i="56"/>
  <c r="AI206" i="56" s="1"/>
  <c r="BL165" i="56"/>
  <c r="BR165" i="56" s="1"/>
  <c r="BH61" i="56"/>
  <c r="BH254" i="56"/>
  <c r="BT254" i="56" s="1"/>
  <c r="BH221" i="56"/>
  <c r="BR221" i="56" s="1"/>
  <c r="BV221" i="56" s="1"/>
  <c r="BW221" i="56" s="1"/>
  <c r="AG207" i="56"/>
  <c r="AI207" i="56" s="1"/>
  <c r="AG203" i="56"/>
  <c r="AI203" i="56" s="1"/>
  <c r="AG187" i="56"/>
  <c r="AI187" i="56" s="1"/>
  <c r="AG171" i="56"/>
  <c r="AI171" i="56" s="1"/>
  <c r="BH107" i="56"/>
  <c r="BT107" i="56" s="1"/>
  <c r="BH115" i="56"/>
  <c r="BT115" i="56" s="1"/>
  <c r="AG177" i="56"/>
  <c r="AI177" i="56" s="1"/>
  <c r="AG195" i="56"/>
  <c r="AI195" i="56" s="1"/>
  <c r="BU159" i="56"/>
  <c r="BH104" i="56"/>
  <c r="BR104" i="56" s="1"/>
  <c r="AG34" i="56"/>
  <c r="AI34" i="56" s="1"/>
  <c r="AG235" i="56"/>
  <c r="AI235" i="56" s="1"/>
  <c r="AG228" i="56"/>
  <c r="AI228" i="56" s="1"/>
  <c r="BL226" i="56"/>
  <c r="BU226" i="56" s="1"/>
  <c r="AG180" i="56"/>
  <c r="AI180" i="56" s="1"/>
  <c r="AG185" i="56"/>
  <c r="AI185" i="56" s="1"/>
  <c r="BL172" i="56"/>
  <c r="BR172" i="56" s="1"/>
  <c r="AG144" i="56"/>
  <c r="AI144" i="56" s="1"/>
  <c r="BH110" i="56"/>
  <c r="BT110" i="56" s="1"/>
  <c r="AG101" i="56"/>
  <c r="AI101" i="56" s="1"/>
  <c r="AG36" i="56"/>
  <c r="AI36" i="56" s="1"/>
  <c r="AG43" i="56"/>
  <c r="AI43" i="56" s="1"/>
  <c r="AG41" i="56"/>
  <c r="AI41" i="56" s="1"/>
  <c r="AG28" i="56"/>
  <c r="AI28" i="56" s="1"/>
  <c r="BH106" i="56"/>
  <c r="BT106" i="56" s="1"/>
  <c r="BT217" i="56"/>
  <c r="BR217" i="56"/>
  <c r="BL233" i="56"/>
  <c r="BR233" i="56" s="1"/>
  <c r="BH227" i="56"/>
  <c r="BT227" i="56" s="1"/>
  <c r="AG198" i="56"/>
  <c r="AI198" i="56" s="1"/>
  <c r="AG188" i="56"/>
  <c r="AI188" i="56" s="1"/>
  <c r="AG121" i="56"/>
  <c r="AI121" i="56" s="1"/>
  <c r="AG109" i="56"/>
  <c r="AI109" i="56" s="1"/>
  <c r="BH109" i="56"/>
  <c r="BR109" i="56" s="1"/>
  <c r="AG215" i="56"/>
  <c r="AI215" i="56" s="1"/>
  <c r="BH190" i="56"/>
  <c r="BT190" i="56" s="1"/>
  <c r="BH80" i="56"/>
  <c r="BT80" i="56" s="1"/>
  <c r="BH64" i="56"/>
  <c r="BT64" i="56" s="1"/>
  <c r="AG115" i="56"/>
  <c r="AI115" i="56" s="1"/>
  <c r="BH98" i="56"/>
  <c r="BT98" i="56" s="1"/>
  <c r="BH63" i="56"/>
  <c r="BT63" i="56" s="1"/>
  <c r="BH247" i="56"/>
  <c r="BT247" i="56" s="1"/>
  <c r="AG246" i="56"/>
  <c r="AI246" i="56" s="1"/>
  <c r="BH231" i="56"/>
  <c r="BT231" i="56" s="1"/>
  <c r="BL177" i="56"/>
  <c r="BR177" i="56" s="1"/>
  <c r="AG166" i="56"/>
  <c r="AI166" i="56" s="1"/>
  <c r="BH166" i="56"/>
  <c r="BT166" i="56" s="1"/>
  <c r="BH124" i="56"/>
  <c r="BT124" i="56" s="1"/>
  <c r="BH119" i="56"/>
  <c r="BT119" i="56" s="1"/>
  <c r="AG104" i="56"/>
  <c r="AI104" i="56" s="1"/>
  <c r="BH51" i="56"/>
  <c r="BT51" i="56" s="1"/>
  <c r="BL34" i="56"/>
  <c r="BR34" i="56" s="1"/>
  <c r="AG27" i="56"/>
  <c r="AI27" i="56" s="1"/>
  <c r="BH250" i="56"/>
  <c r="BR250" i="56" s="1"/>
  <c r="BL235" i="56"/>
  <c r="BR235" i="56" s="1"/>
  <c r="BH232" i="56"/>
  <c r="BR232" i="56" s="1"/>
  <c r="AG172" i="56"/>
  <c r="AI172" i="56" s="1"/>
  <c r="AG136" i="56"/>
  <c r="AI136" i="56" s="1"/>
  <c r="BH167" i="56"/>
  <c r="BT167" i="56" s="1"/>
  <c r="BH112" i="56"/>
  <c r="BT112" i="56" s="1"/>
  <c r="BL78" i="56"/>
  <c r="BU78" i="56" s="1"/>
  <c r="BL62" i="56"/>
  <c r="BR62" i="56" s="1"/>
  <c r="BH127" i="56"/>
  <c r="BT127" i="56" s="1"/>
  <c r="BH101" i="56"/>
  <c r="BR101" i="56" s="1"/>
  <c r="BV101" i="56" s="1"/>
  <c r="BW101" i="56" s="1"/>
  <c r="BH28" i="56"/>
  <c r="BT28" i="56" s="1"/>
  <c r="AG76" i="56"/>
  <c r="AI76" i="56" s="1"/>
  <c r="AG39" i="56"/>
  <c r="AI39" i="56" s="1"/>
  <c r="BH39" i="56"/>
  <c r="BT39" i="56" s="1"/>
  <c r="BT118" i="56"/>
  <c r="BR118" i="56"/>
  <c r="BT77" i="56"/>
  <c r="BR77" i="56"/>
  <c r="BV77" i="56" s="1"/>
  <c r="BW77" i="56" s="1"/>
  <c r="BT69" i="56"/>
  <c r="BR69" i="56"/>
  <c r="BV69" i="56" s="1"/>
  <c r="BW69" i="56" s="1"/>
  <c r="BT35" i="56"/>
  <c r="BR35" i="56"/>
  <c r="BV35" i="56" s="1"/>
  <c r="BW35" i="56" s="1"/>
  <c r="AG190" i="56"/>
  <c r="AI190" i="56" s="1"/>
  <c r="AG119" i="56"/>
  <c r="AI119" i="56" s="1"/>
  <c r="BT223" i="56"/>
  <c r="BR223" i="56"/>
  <c r="BV223" i="56" s="1"/>
  <c r="BW223" i="56" s="1"/>
  <c r="BR146" i="56"/>
  <c r="BT146" i="56"/>
  <c r="AI245" i="56"/>
  <c r="BS245" i="56"/>
  <c r="BT251" i="56"/>
  <c r="BT233" i="56"/>
  <c r="AI181" i="56"/>
  <c r="BS181" i="56"/>
  <c r="BS163" i="56"/>
  <c r="AF156" i="56"/>
  <c r="AI90" i="56"/>
  <c r="BV90" i="56" s="1"/>
  <c r="BW90" i="56" s="1"/>
  <c r="BS90" i="56"/>
  <c r="BU74" i="56"/>
  <c r="AI95" i="56"/>
  <c r="BS95" i="56"/>
  <c r="BU95" i="56"/>
  <c r="AF94" i="56"/>
  <c r="BT61" i="56"/>
  <c r="AI53" i="56"/>
  <c r="BV53" i="56" s="1"/>
  <c r="BW53" i="56" s="1"/>
  <c r="BS53" i="56"/>
  <c r="AI38" i="56"/>
  <c r="BV38" i="56" s="1"/>
  <c r="BW38" i="56" s="1"/>
  <c r="BS38" i="56"/>
  <c r="BS54" i="56"/>
  <c r="BS33" i="56"/>
  <c r="AG259" i="56"/>
  <c r="BL259" i="56"/>
  <c r="BU259" i="56" s="1"/>
  <c r="BL248" i="56"/>
  <c r="BU248" i="56" s="1"/>
  <c r="BT236" i="56"/>
  <c r="BS234" i="56"/>
  <c r="AG230" i="56"/>
  <c r="BL229" i="56"/>
  <c r="BU229" i="56" s="1"/>
  <c r="BT220" i="56"/>
  <c r="AG216" i="56"/>
  <c r="AE264" i="56"/>
  <c r="AG179" i="56"/>
  <c r="BR190" i="56"/>
  <c r="AU179" i="56"/>
  <c r="AW179" i="56" s="1"/>
  <c r="AV179" i="56"/>
  <c r="AG175" i="56"/>
  <c r="BT171" i="56"/>
  <c r="BU169" i="56"/>
  <c r="AI138" i="56"/>
  <c r="BS138" i="56"/>
  <c r="BT145" i="56"/>
  <c r="BH125" i="56"/>
  <c r="BU122" i="56"/>
  <c r="AG86" i="56"/>
  <c r="BL86" i="56"/>
  <c r="BU86" i="56" s="1"/>
  <c r="AI49" i="56"/>
  <c r="BS49" i="56"/>
  <c r="AI262" i="56"/>
  <c r="BS262" i="56"/>
  <c r="BT257" i="56"/>
  <c r="BL253" i="56"/>
  <c r="BU253" i="56" s="1"/>
  <c r="AI243" i="56"/>
  <c r="BV243" i="56" s="1"/>
  <c r="BW243" i="56" s="1"/>
  <c r="BS243" i="56"/>
  <c r="BT242" i="56"/>
  <c r="AI219" i="56"/>
  <c r="BS219" i="56"/>
  <c r="BT208" i="56"/>
  <c r="BR208" i="56"/>
  <c r="BV208" i="56" s="1"/>
  <c r="BW208" i="56" s="1"/>
  <c r="AI204" i="56"/>
  <c r="BS204" i="56"/>
  <c r="BT181" i="56"/>
  <c r="BR181" i="56"/>
  <c r="BT182" i="56"/>
  <c r="BR182" i="56"/>
  <c r="BV182" i="56" s="1"/>
  <c r="BW182" i="56" s="1"/>
  <c r="BT177" i="56"/>
  <c r="AI154" i="56"/>
  <c r="BS154" i="56"/>
  <c r="AI153" i="56"/>
  <c r="BS153" i="56"/>
  <c r="AI149" i="56"/>
  <c r="BS149" i="56"/>
  <c r="AI146" i="56"/>
  <c r="BS146" i="56"/>
  <c r="BL132" i="56"/>
  <c r="BU132" i="56" s="1"/>
  <c r="AI164" i="56"/>
  <c r="BS164" i="56"/>
  <c r="AI162" i="56"/>
  <c r="BV162" i="56" s="1"/>
  <c r="BW162" i="56" s="1"/>
  <c r="BS162" i="56"/>
  <c r="BT152" i="56"/>
  <c r="AI140" i="56"/>
  <c r="BS140" i="56"/>
  <c r="BT129" i="56"/>
  <c r="BR129" i="56"/>
  <c r="BR91" i="56"/>
  <c r="BV91" i="56" s="1"/>
  <c r="BW91" i="56" s="1"/>
  <c r="BT91" i="56"/>
  <c r="AI65" i="56"/>
  <c r="BV65" i="56" s="1"/>
  <c r="BW65" i="56" s="1"/>
  <c r="BS65" i="56"/>
  <c r="AI118" i="56"/>
  <c r="BS118" i="56"/>
  <c r="AI88" i="56"/>
  <c r="BV88" i="56" s="1"/>
  <c r="BW88" i="56" s="1"/>
  <c r="BS88" i="56"/>
  <c r="BT79" i="56"/>
  <c r="AI59" i="56"/>
  <c r="BS59" i="56"/>
  <c r="AI46" i="56"/>
  <c r="BV46" i="56" s="1"/>
  <c r="BW46" i="56" s="1"/>
  <c r="BS46" i="56"/>
  <c r="BT60" i="56"/>
  <c r="BR60" i="56"/>
  <c r="AI55" i="56"/>
  <c r="BS55" i="56"/>
  <c r="BT34" i="56"/>
  <c r="BS32" i="56"/>
  <c r="BU261" i="56"/>
  <c r="BT260" i="56"/>
  <c r="AG258" i="56"/>
  <c r="BL258" i="56"/>
  <c r="BU258" i="56" s="1"/>
  <c r="AG244" i="56"/>
  <c r="BT235" i="56"/>
  <c r="BH222" i="56"/>
  <c r="AG218" i="56"/>
  <c r="AI193" i="56"/>
  <c r="BS193" i="56"/>
  <c r="AI191" i="56"/>
  <c r="BS191" i="56"/>
  <c r="BT172" i="56"/>
  <c r="BU170" i="56"/>
  <c r="BR138" i="56"/>
  <c r="BT138" i="56"/>
  <c r="BT155" i="56"/>
  <c r="BL131" i="56"/>
  <c r="BU131" i="56" s="1"/>
  <c r="AG123" i="56"/>
  <c r="BL120" i="56"/>
  <c r="BU120" i="56" s="1"/>
  <c r="AG105" i="56"/>
  <c r="BH97" i="56"/>
  <c r="BH87" i="56"/>
  <c r="AG84" i="56"/>
  <c r="BT78" i="56"/>
  <c r="BL72" i="56"/>
  <c r="BU72" i="56" s="1"/>
  <c r="BT62" i="56"/>
  <c r="BT75" i="56"/>
  <c r="BL52" i="56"/>
  <c r="BU52" i="56" s="1"/>
  <c r="AI30" i="56"/>
  <c r="BS30" i="56"/>
  <c r="BT47" i="56"/>
  <c r="AF93" i="56"/>
  <c r="BU25" i="56"/>
  <c r="BH25" i="56"/>
  <c r="AG126" i="56"/>
  <c r="BT85" i="56"/>
  <c r="BL48" i="56"/>
  <c r="BU48" i="56" s="1"/>
  <c r="BT44" i="56"/>
  <c r="BU45" i="56"/>
  <c r="BU241" i="56"/>
  <c r="BT240" i="56"/>
  <c r="AG173" i="56"/>
  <c r="AI174" i="56"/>
  <c r="BS174" i="56"/>
  <c r="AI143" i="56"/>
  <c r="BV143" i="56" s="1"/>
  <c r="BW143" i="56" s="1"/>
  <c r="BS143" i="56"/>
  <c r="AR175" i="56"/>
  <c r="AQ156" i="56"/>
  <c r="AQ264" i="56" s="1"/>
  <c r="BT165" i="56"/>
  <c r="BT161" i="56"/>
  <c r="AI157" i="56"/>
  <c r="AI114" i="56"/>
  <c r="BS114" i="56"/>
  <c r="AI45" i="56"/>
  <c r="BV45" i="56" s="1"/>
  <c r="BW45" i="56" s="1"/>
  <c r="BS45" i="56"/>
  <c r="AI256" i="56"/>
  <c r="BV256" i="56" s="1"/>
  <c r="BW256" i="56" s="1"/>
  <c r="BS256" i="56"/>
  <c r="BU255" i="56"/>
  <c r="BS249" i="56"/>
  <c r="BL249" i="56"/>
  <c r="BH241" i="56"/>
  <c r="AG241" i="56"/>
  <c r="BT238" i="56"/>
  <c r="BR238" i="56"/>
  <c r="BV238" i="56" s="1"/>
  <c r="BW238" i="56" s="1"/>
  <c r="BL251" i="56"/>
  <c r="BR251" i="56" s="1"/>
  <c r="BL245" i="56"/>
  <c r="BU245" i="56" s="1"/>
  <c r="BH245" i="56"/>
  <c r="BL240" i="56"/>
  <c r="BR240" i="56" s="1"/>
  <c r="AG211" i="56"/>
  <c r="BH173" i="56"/>
  <c r="BL173" i="56"/>
  <c r="BU173" i="56" s="1"/>
  <c r="AG184" i="56"/>
  <c r="BT154" i="56"/>
  <c r="BR154" i="56"/>
  <c r="AI139" i="56"/>
  <c r="BV139" i="56" s="1"/>
  <c r="BW139" i="56" s="1"/>
  <c r="BS139" i="56"/>
  <c r="BL163" i="56"/>
  <c r="BU163" i="56" s="1"/>
  <c r="BH163" i="56"/>
  <c r="BH157" i="56"/>
  <c r="BU134" i="56"/>
  <c r="AF133" i="56"/>
  <c r="AI113" i="56"/>
  <c r="BV113" i="56" s="1"/>
  <c r="BW113" i="56" s="1"/>
  <c r="BS113" i="56"/>
  <c r="AI108" i="56"/>
  <c r="BV108" i="56" s="1"/>
  <c r="BW108" i="56" s="1"/>
  <c r="BS108" i="56"/>
  <c r="AI102" i="56"/>
  <c r="BV102" i="56" s="1"/>
  <c r="BW102" i="56" s="1"/>
  <c r="BS102" i="56"/>
  <c r="BU90" i="56"/>
  <c r="AI74" i="56"/>
  <c r="BV74" i="56" s="1"/>
  <c r="BW74" i="56" s="1"/>
  <c r="BS74" i="56"/>
  <c r="AI68" i="56"/>
  <c r="BV68" i="56" s="1"/>
  <c r="BW68" i="56" s="1"/>
  <c r="BS68" i="56"/>
  <c r="BH95" i="56"/>
  <c r="AG61" i="56"/>
  <c r="BR59" i="56"/>
  <c r="BT59" i="56"/>
  <c r="AG57" i="56"/>
  <c r="BH57" i="56"/>
  <c r="BL54" i="56"/>
  <c r="BU54" i="56" s="1"/>
  <c r="BH54" i="56"/>
  <c r="AG40" i="56"/>
  <c r="BH40" i="56"/>
  <c r="BL33" i="56"/>
  <c r="BU33" i="56" s="1"/>
  <c r="BH33" i="56"/>
  <c r="BH26" i="56"/>
  <c r="AI263" i="56"/>
  <c r="BV263" i="56" s="1"/>
  <c r="BW263" i="56" s="1"/>
  <c r="BS263" i="56"/>
  <c r="BL252" i="56"/>
  <c r="BS252" i="56"/>
  <c r="BH259" i="56"/>
  <c r="BL254" i="56"/>
  <c r="BS254" i="56"/>
  <c r="BH248" i="56"/>
  <c r="AG248" i="56"/>
  <c r="AG236" i="56"/>
  <c r="BL236" i="56"/>
  <c r="BR236" i="56" s="1"/>
  <c r="BL234" i="56"/>
  <c r="BU234" i="56" s="1"/>
  <c r="BH234" i="56"/>
  <c r="BH230" i="56"/>
  <c r="BL230" i="56"/>
  <c r="BU230" i="56" s="1"/>
  <c r="BH229" i="56"/>
  <c r="AG229" i="56"/>
  <c r="BH224" i="56"/>
  <c r="AG220" i="56"/>
  <c r="BH216" i="56"/>
  <c r="BU221" i="56"/>
  <c r="BU215" i="56"/>
  <c r="AF214" i="56"/>
  <c r="AG209" i="56"/>
  <c r="BH175" i="56"/>
  <c r="BL175" i="56"/>
  <c r="BU175" i="56" s="1"/>
  <c r="AG169" i="56"/>
  <c r="BH169" i="56"/>
  <c r="AG135" i="56"/>
  <c r="BH168" i="56"/>
  <c r="AG145" i="56"/>
  <c r="BL145" i="56"/>
  <c r="AG125" i="56"/>
  <c r="BH122" i="56"/>
  <c r="AG122" i="56"/>
  <c r="BS107" i="56"/>
  <c r="BL107" i="56"/>
  <c r="BS99" i="56"/>
  <c r="BL99" i="56"/>
  <c r="BH89" i="56"/>
  <c r="AG89" i="56"/>
  <c r="BH86" i="56"/>
  <c r="AG80" i="56"/>
  <c r="BS64" i="56"/>
  <c r="BL64" i="56"/>
  <c r="BU115" i="56"/>
  <c r="AG98" i="56"/>
  <c r="AG63" i="56"/>
  <c r="BR114" i="56"/>
  <c r="BT114" i="56"/>
  <c r="AG257" i="56"/>
  <c r="BL257" i="56"/>
  <c r="BR257" i="56" s="1"/>
  <c r="BS253" i="56"/>
  <c r="BH253" i="56"/>
  <c r="BS247" i="56"/>
  <c r="BL247" i="56"/>
  <c r="AG242" i="56"/>
  <c r="BL242" i="56"/>
  <c r="BU242" i="56" s="1"/>
  <c r="AI237" i="56"/>
  <c r="BS237" i="56"/>
  <c r="BS231" i="56"/>
  <c r="BL231" i="56"/>
  <c r="AI217" i="56"/>
  <c r="BS217" i="56"/>
  <c r="AG213" i="56"/>
  <c r="AI194" i="56"/>
  <c r="BS194" i="56"/>
  <c r="AG186" i="56"/>
  <c r="BT174" i="56"/>
  <c r="BR174" i="56"/>
  <c r="BR147" i="56"/>
  <c r="BV147" i="56" s="1"/>
  <c r="BW147" i="56" s="1"/>
  <c r="BT147" i="56"/>
  <c r="AG132" i="56"/>
  <c r="AI130" i="56"/>
  <c r="BV130" i="56" s="1"/>
  <c r="BW130" i="56" s="1"/>
  <c r="BS130" i="56"/>
  <c r="BL152" i="56"/>
  <c r="BR152" i="56" s="1"/>
  <c r="AI150" i="56"/>
  <c r="BV150" i="56" s="1"/>
  <c r="BW150" i="56" s="1"/>
  <c r="BS150" i="56"/>
  <c r="AI142" i="56"/>
  <c r="BS142" i="56"/>
  <c r="BU129" i="56"/>
  <c r="AF128" i="56"/>
  <c r="AG129" i="56"/>
  <c r="BU124" i="56"/>
  <c r="AG124" i="56"/>
  <c r="BT117" i="56"/>
  <c r="BR117" i="56"/>
  <c r="BV117" i="56" s="1"/>
  <c r="BW117" i="56" s="1"/>
  <c r="BS111" i="56"/>
  <c r="BL111" i="56"/>
  <c r="BH96" i="56"/>
  <c r="AG96" i="56"/>
  <c r="BS83" i="56"/>
  <c r="BL83" i="56"/>
  <c r="BU83" i="56" s="1"/>
  <c r="BH71" i="56"/>
  <c r="AG71" i="56"/>
  <c r="AI92" i="56"/>
  <c r="BV92" i="56" s="1"/>
  <c r="BW92" i="56" s="1"/>
  <c r="BS92" i="56"/>
  <c r="BL79" i="56"/>
  <c r="BR79" i="56" s="1"/>
  <c r="AI73" i="56"/>
  <c r="BS73" i="56"/>
  <c r="AI66" i="56"/>
  <c r="BS66" i="56"/>
  <c r="AI56" i="56"/>
  <c r="BV56" i="56" s="1"/>
  <c r="BW56" i="56" s="1"/>
  <c r="BS56" i="56"/>
  <c r="BS51" i="56"/>
  <c r="BL51" i="56"/>
  <c r="AI60" i="56"/>
  <c r="BS60" i="56"/>
  <c r="AI37" i="56"/>
  <c r="BS37" i="56"/>
  <c r="BL32" i="56"/>
  <c r="BH32" i="56"/>
  <c r="BH27" i="56"/>
  <c r="AI261" i="56"/>
  <c r="BV261" i="56" s="1"/>
  <c r="BW261" i="56" s="1"/>
  <c r="BS261" i="56"/>
  <c r="AG260" i="56"/>
  <c r="BL260" i="56"/>
  <c r="BR260" i="56" s="1"/>
  <c r="BH258" i="56"/>
  <c r="BU250" i="56"/>
  <c r="AG250" i="56"/>
  <c r="BL244" i="56"/>
  <c r="BU244" i="56" s="1"/>
  <c r="BH244" i="56"/>
  <c r="BU232" i="56"/>
  <c r="AG232" i="56"/>
  <c r="BH228" i="56"/>
  <c r="BS226" i="56"/>
  <c r="BH226" i="56"/>
  <c r="AG222" i="56"/>
  <c r="BL218" i="56"/>
  <c r="BH218" i="56"/>
  <c r="BT212" i="56"/>
  <c r="BR212" i="56"/>
  <c r="BV212" i="56" s="1"/>
  <c r="BW212" i="56" s="1"/>
  <c r="AG210" i="56"/>
  <c r="BT193" i="56"/>
  <c r="BR193" i="56"/>
  <c r="BT191" i="56"/>
  <c r="BR191" i="56"/>
  <c r="AG189" i="56"/>
  <c r="BH189" i="56"/>
  <c r="AG170" i="56"/>
  <c r="BH170" i="56"/>
  <c r="BH136" i="56"/>
  <c r="AG167" i="56"/>
  <c r="AG155" i="56"/>
  <c r="BL155" i="56"/>
  <c r="BR155" i="56" s="1"/>
  <c r="BH144" i="56"/>
  <c r="BS131" i="56"/>
  <c r="BH123" i="56"/>
  <c r="BL123" i="56"/>
  <c r="BU123" i="56" s="1"/>
  <c r="BH120" i="56"/>
  <c r="AG120" i="56"/>
  <c r="BS112" i="56"/>
  <c r="BL112" i="56"/>
  <c r="BL105" i="56"/>
  <c r="BU105" i="56" s="1"/>
  <c r="BH105" i="56"/>
  <c r="BT100" i="56"/>
  <c r="BR100" i="56"/>
  <c r="BV100" i="56" s="1"/>
  <c r="BW100" i="56" s="1"/>
  <c r="AG97" i="56"/>
  <c r="AG87" i="56"/>
  <c r="BL84" i="56"/>
  <c r="BU84" i="56" s="1"/>
  <c r="BH84" i="56"/>
  <c r="AG78" i="56"/>
  <c r="BH72" i="56"/>
  <c r="AG72" i="56"/>
  <c r="AG62" i="56"/>
  <c r="BS127" i="56"/>
  <c r="BL127" i="56"/>
  <c r="BU101" i="56"/>
  <c r="AG75" i="56"/>
  <c r="BL75" i="56"/>
  <c r="BR75" i="56" s="1"/>
  <c r="BH52" i="56"/>
  <c r="AG52" i="56"/>
  <c r="AG47" i="56"/>
  <c r="BL47" i="56"/>
  <c r="BR47" i="56" s="1"/>
  <c r="BH43" i="56"/>
  <c r="BU41" i="56"/>
  <c r="AG31" i="56"/>
  <c r="BH31" i="56"/>
  <c r="AG25" i="56"/>
  <c r="BH126" i="56"/>
  <c r="BL126" i="56" s="1"/>
  <c r="BU126" i="56" s="1"/>
  <c r="BH76" i="56"/>
  <c r="AG106" i="56"/>
  <c r="AG85" i="56"/>
  <c r="BL85" i="56"/>
  <c r="BR85" i="56" s="1"/>
  <c r="BH48" i="56"/>
  <c r="AG48" i="56"/>
  <c r="AG44" i="56"/>
  <c r="BR249" i="56" l="1"/>
  <c r="BV249" i="56" s="1"/>
  <c r="BW249" i="56" s="1"/>
  <c r="BV219" i="56"/>
  <c r="BW219" i="56" s="1"/>
  <c r="BT141" i="56"/>
  <c r="BS67" i="56"/>
  <c r="BT67" i="56"/>
  <c r="BV194" i="56"/>
  <c r="BW194" i="56" s="1"/>
  <c r="BV237" i="56"/>
  <c r="BW237" i="56" s="1"/>
  <c r="BT42" i="56"/>
  <c r="BU235" i="56"/>
  <c r="BT179" i="56"/>
  <c r="BR179" i="56"/>
  <c r="BV55" i="56"/>
  <c r="BW55" i="56" s="1"/>
  <c r="BS160" i="56"/>
  <c r="BT178" i="56"/>
  <c r="BR28" i="56"/>
  <c r="BV28" i="56" s="1"/>
  <c r="BW28" i="56" s="1"/>
  <c r="BV164" i="56"/>
  <c r="BW164" i="56" s="1"/>
  <c r="BR171" i="56"/>
  <c r="BV171" i="56" s="1"/>
  <c r="BW171" i="56" s="1"/>
  <c r="BV37" i="56"/>
  <c r="BW37" i="56" s="1"/>
  <c r="BV142" i="56"/>
  <c r="BW142" i="56" s="1"/>
  <c r="BT176" i="56"/>
  <c r="BV217" i="56"/>
  <c r="BW217" i="56" s="1"/>
  <c r="BS161" i="56"/>
  <c r="BV204" i="56"/>
  <c r="BW204" i="56" s="1"/>
  <c r="BV153" i="56"/>
  <c r="BW153" i="56" s="1"/>
  <c r="BR205" i="56"/>
  <c r="BV205" i="56" s="1"/>
  <c r="BW205" i="56" s="1"/>
  <c r="BT205" i="56"/>
  <c r="BV176" i="56"/>
  <c r="BW176" i="56" s="1"/>
  <c r="BS178" i="56"/>
  <c r="BV178" i="56"/>
  <c r="BW178" i="56" s="1"/>
  <c r="BR185" i="56"/>
  <c r="BV185" i="56" s="1"/>
  <c r="BW185" i="56" s="1"/>
  <c r="BT184" i="56"/>
  <c r="BR184" i="56"/>
  <c r="BT186" i="56"/>
  <c r="BR186" i="56"/>
  <c r="BR255" i="56"/>
  <c r="BV255" i="56" s="1"/>
  <c r="BW255" i="56" s="1"/>
  <c r="BR116" i="56"/>
  <c r="BV116" i="56" s="1"/>
  <c r="BW116" i="56" s="1"/>
  <c r="BR61" i="56"/>
  <c r="BS116" i="56"/>
  <c r="BR195" i="56"/>
  <c r="BV195" i="56" s="1"/>
  <c r="BW195" i="56" s="1"/>
  <c r="BT246" i="56"/>
  <c r="BR246" i="56"/>
  <c r="BV246" i="56" s="1"/>
  <c r="BW246" i="56" s="1"/>
  <c r="BR197" i="56"/>
  <c r="BV197" i="56" s="1"/>
  <c r="BW197" i="56" s="1"/>
  <c r="BT197" i="56"/>
  <c r="BR187" i="56"/>
  <c r="BV187" i="56" s="1"/>
  <c r="BW187" i="56" s="1"/>
  <c r="BT187" i="56"/>
  <c r="BR188" i="56"/>
  <c r="BV188" i="56" s="1"/>
  <c r="BW188" i="56" s="1"/>
  <c r="BT198" i="56"/>
  <c r="BR198" i="56"/>
  <c r="BV198" i="56" s="1"/>
  <c r="BW198" i="56" s="1"/>
  <c r="BT180" i="56"/>
  <c r="BR180" i="56"/>
  <c r="BV180" i="56" s="1"/>
  <c r="BW180" i="56" s="1"/>
  <c r="BT206" i="56"/>
  <c r="BR206" i="56"/>
  <c r="BV206" i="56" s="1"/>
  <c r="BW206" i="56" s="1"/>
  <c r="BV141" i="56"/>
  <c r="BW141" i="56" s="1"/>
  <c r="BS141" i="56"/>
  <c r="BR199" i="56"/>
  <c r="BV199" i="56" s="1"/>
  <c r="BW199" i="56" s="1"/>
  <c r="BT199" i="56"/>
  <c r="BR210" i="56"/>
  <c r="BT210" i="56"/>
  <c r="BT211" i="56"/>
  <c r="BR211" i="56"/>
  <c r="BR160" i="56"/>
  <c r="BV160" i="56" s="1"/>
  <c r="BW160" i="56" s="1"/>
  <c r="BR36" i="56"/>
  <c r="BV36" i="56" s="1"/>
  <c r="BW36" i="56" s="1"/>
  <c r="BT36" i="56"/>
  <c r="BR207" i="56"/>
  <c r="BV207" i="56" s="1"/>
  <c r="BW207" i="56" s="1"/>
  <c r="BT207" i="56"/>
  <c r="BS41" i="56"/>
  <c r="BR213" i="56"/>
  <c r="BT213" i="56"/>
  <c r="BT159" i="56"/>
  <c r="BR159" i="56"/>
  <c r="BV159" i="56" s="1"/>
  <c r="BW159" i="56" s="1"/>
  <c r="BR203" i="56"/>
  <c r="BV203" i="56" s="1"/>
  <c r="BW203" i="56" s="1"/>
  <c r="BT203" i="56"/>
  <c r="BS166" i="56"/>
  <c r="BS195" i="56"/>
  <c r="BV30" i="56"/>
  <c r="BW30" i="56" s="1"/>
  <c r="BR119" i="56"/>
  <c r="BV119" i="56" s="1"/>
  <c r="BW119" i="56" s="1"/>
  <c r="BR166" i="56"/>
  <c r="BV166" i="56" s="1"/>
  <c r="BW166" i="56" s="1"/>
  <c r="BV34" i="56"/>
  <c r="BW34" i="56" s="1"/>
  <c r="BV149" i="56"/>
  <c r="BW149" i="56" s="1"/>
  <c r="BV161" i="56"/>
  <c r="BW161" i="56" s="1"/>
  <c r="BT250" i="56"/>
  <c r="BS185" i="56"/>
  <c r="BT232" i="56"/>
  <c r="BV262" i="56"/>
  <c r="BW262" i="56" s="1"/>
  <c r="BT29" i="56"/>
  <c r="BT101" i="56"/>
  <c r="BR112" i="56"/>
  <c r="BV112" i="56" s="1"/>
  <c r="BW112" i="56" s="1"/>
  <c r="BR39" i="56"/>
  <c r="BV39" i="56" s="1"/>
  <c r="BW39" i="56" s="1"/>
  <c r="BR121" i="56"/>
  <c r="BV121" i="56" s="1"/>
  <c r="BW121" i="56" s="1"/>
  <c r="BR231" i="56"/>
  <c r="BV231" i="56" s="1"/>
  <c r="BW231" i="56" s="1"/>
  <c r="BR252" i="56"/>
  <c r="BV252" i="56" s="1"/>
  <c r="BW252" i="56" s="1"/>
  <c r="BV240" i="56"/>
  <c r="BW240" i="56" s="1"/>
  <c r="BS26" i="56"/>
  <c r="BS79" i="56"/>
  <c r="BS235" i="56"/>
  <c r="BS215" i="56"/>
  <c r="BS168" i="56"/>
  <c r="BS221" i="56"/>
  <c r="BV177" i="56"/>
  <c r="BW177" i="56" s="1"/>
  <c r="BV152" i="56"/>
  <c r="BW152" i="56" s="1"/>
  <c r="BS177" i="56"/>
  <c r="BS110" i="56"/>
  <c r="BT215" i="56"/>
  <c r="BS202" i="56"/>
  <c r="BV172" i="56"/>
  <c r="BW172" i="56" s="1"/>
  <c r="BU177" i="56"/>
  <c r="BR247" i="56"/>
  <c r="BV247" i="56" s="1"/>
  <c r="BW247" i="56" s="1"/>
  <c r="BS187" i="56"/>
  <c r="BU220" i="56"/>
  <c r="BR227" i="56"/>
  <c r="BV227" i="56" s="1"/>
  <c r="BW227" i="56" s="1"/>
  <c r="BV190" i="56"/>
  <c r="BW190" i="56" s="1"/>
  <c r="BS227" i="56"/>
  <c r="BS172" i="56"/>
  <c r="BV146" i="56"/>
  <c r="BW146" i="56" s="1"/>
  <c r="BV66" i="56"/>
  <c r="BW66" i="56" s="1"/>
  <c r="BS207" i="56"/>
  <c r="BV140" i="56"/>
  <c r="BW140" i="56" s="1"/>
  <c r="BV41" i="56"/>
  <c r="BW41" i="56" s="1"/>
  <c r="BR110" i="56"/>
  <c r="BV110" i="56" s="1"/>
  <c r="BW110" i="56" s="1"/>
  <c r="BS144" i="56"/>
  <c r="BT221" i="56"/>
  <c r="BU165" i="56"/>
  <c r="BS198" i="56"/>
  <c r="BR167" i="56"/>
  <c r="BV49" i="56"/>
  <c r="BW49" i="56" s="1"/>
  <c r="BS197" i="56"/>
  <c r="BS34" i="56"/>
  <c r="BS171" i="56"/>
  <c r="BS134" i="56"/>
  <c r="BT135" i="56"/>
  <c r="BR134" i="56"/>
  <c r="BV134" i="56" s="1"/>
  <c r="BU172" i="56"/>
  <c r="BS180" i="56"/>
  <c r="BU34" i="56"/>
  <c r="BS104" i="56"/>
  <c r="BS246" i="56"/>
  <c r="BR107" i="56"/>
  <c r="BV107" i="56" s="1"/>
  <c r="BW107" i="56" s="1"/>
  <c r="BS190" i="56"/>
  <c r="BR254" i="56"/>
  <c r="BV254" i="56" s="1"/>
  <c r="BW254" i="56" s="1"/>
  <c r="BS121" i="56"/>
  <c r="BU161" i="56"/>
  <c r="BS206" i="56"/>
  <c r="BU233" i="56"/>
  <c r="BV251" i="56"/>
  <c r="BW251" i="56" s="1"/>
  <c r="BR106" i="56"/>
  <c r="BS136" i="56"/>
  <c r="BS228" i="56"/>
  <c r="BS205" i="56"/>
  <c r="BS240" i="56"/>
  <c r="BV235" i="56"/>
  <c r="BW235" i="56" s="1"/>
  <c r="BS152" i="56"/>
  <c r="BV165" i="56"/>
  <c r="BW165" i="56" s="1"/>
  <c r="BS255" i="56"/>
  <c r="BR51" i="56"/>
  <c r="BV51" i="56" s="1"/>
  <c r="BW51" i="56" s="1"/>
  <c r="BV79" i="56"/>
  <c r="BW79" i="56" s="1"/>
  <c r="BS119" i="56"/>
  <c r="BV118" i="56"/>
  <c r="BW118" i="56" s="1"/>
  <c r="BR98" i="56"/>
  <c r="BT41" i="56"/>
  <c r="BS76" i="56"/>
  <c r="BU62" i="56"/>
  <c r="BS39" i="56"/>
  <c r="BR115" i="56"/>
  <c r="BV115" i="56" s="1"/>
  <c r="BW115" i="56" s="1"/>
  <c r="BS28" i="56"/>
  <c r="BR124" i="56"/>
  <c r="BR63" i="56"/>
  <c r="BR80" i="56"/>
  <c r="BS224" i="56"/>
  <c r="BS101" i="56"/>
  <c r="BR127" i="56"/>
  <c r="BV127" i="56" s="1"/>
  <c r="BW127" i="56" s="1"/>
  <c r="BS165" i="56"/>
  <c r="BS188" i="56"/>
  <c r="BS233" i="56"/>
  <c r="BS203" i="56"/>
  <c r="BV233" i="56"/>
  <c r="BW233" i="56" s="1"/>
  <c r="BV104" i="56"/>
  <c r="BW104" i="56" s="1"/>
  <c r="BU79" i="56"/>
  <c r="BR111" i="56"/>
  <c r="BV111" i="56" s="1"/>
  <c r="BW111" i="56" s="1"/>
  <c r="BS43" i="56"/>
  <c r="BS36" i="56"/>
  <c r="BH128" i="56"/>
  <c r="BR78" i="56"/>
  <c r="BT104" i="56"/>
  <c r="BS115" i="56"/>
  <c r="BV60" i="56"/>
  <c r="BW60" i="56" s="1"/>
  <c r="BV73" i="56"/>
  <c r="BW73" i="56" s="1"/>
  <c r="BR64" i="56"/>
  <c r="BV64" i="56" s="1"/>
  <c r="BW64" i="56" s="1"/>
  <c r="BS109" i="56"/>
  <c r="BS27" i="56"/>
  <c r="BV109" i="56"/>
  <c r="BW109" i="56" s="1"/>
  <c r="AI42" i="56"/>
  <c r="BV42" i="56" s="1"/>
  <c r="BW42" i="56" s="1"/>
  <c r="BS42" i="56"/>
  <c r="AI29" i="56"/>
  <c r="BV29" i="56" s="1"/>
  <c r="BW29" i="56" s="1"/>
  <c r="BS29" i="56"/>
  <c r="BL214" i="56"/>
  <c r="BT109" i="56"/>
  <c r="BS199" i="56"/>
  <c r="BU128" i="56"/>
  <c r="BL128" i="56"/>
  <c r="BL133" i="56"/>
  <c r="AG214" i="56"/>
  <c r="BU152" i="56"/>
  <c r="BU240" i="56"/>
  <c r="AG93" i="56"/>
  <c r="AI25" i="56"/>
  <c r="BS25" i="56"/>
  <c r="AI31" i="56"/>
  <c r="BS31" i="56"/>
  <c r="AI75" i="56"/>
  <c r="BV75" i="56" s="1"/>
  <c r="BW75" i="56" s="1"/>
  <c r="BS75" i="56"/>
  <c r="BU127" i="56"/>
  <c r="AI97" i="56"/>
  <c r="BS97" i="56"/>
  <c r="AI44" i="56"/>
  <c r="BV44" i="56" s="1"/>
  <c r="BW44" i="56" s="1"/>
  <c r="BS44" i="56"/>
  <c r="BT48" i="56"/>
  <c r="BR48" i="56"/>
  <c r="AI85" i="56"/>
  <c r="BV85" i="56" s="1"/>
  <c r="BW85" i="56" s="1"/>
  <c r="BS85" i="56"/>
  <c r="BR76" i="56"/>
  <c r="BV76" i="56" s="1"/>
  <c r="BW76" i="56" s="1"/>
  <c r="BT76" i="56"/>
  <c r="BR126" i="56"/>
  <c r="BT126" i="56"/>
  <c r="BR31" i="56"/>
  <c r="BT31" i="56"/>
  <c r="BT43" i="56"/>
  <c r="BR43" i="56"/>
  <c r="BV43" i="56" s="1"/>
  <c r="BW43" i="56" s="1"/>
  <c r="AI47" i="56"/>
  <c r="BV47" i="56" s="1"/>
  <c r="BW47" i="56" s="1"/>
  <c r="BS47" i="56"/>
  <c r="AI52" i="56"/>
  <c r="BS52" i="56"/>
  <c r="AI62" i="56"/>
  <c r="BV62" i="56" s="1"/>
  <c r="BW62" i="56" s="1"/>
  <c r="BS62" i="56"/>
  <c r="AI72" i="56"/>
  <c r="BS72" i="56"/>
  <c r="AI78" i="56"/>
  <c r="BS78" i="56"/>
  <c r="BR84" i="56"/>
  <c r="BT84" i="56"/>
  <c r="AI87" i="56"/>
  <c r="BS87" i="56"/>
  <c r="BR105" i="56"/>
  <c r="BT105" i="56"/>
  <c r="BU112" i="56"/>
  <c r="BR120" i="56"/>
  <c r="BT120" i="56"/>
  <c r="BT123" i="56"/>
  <c r="BR123" i="56"/>
  <c r="BT144" i="56"/>
  <c r="BR144" i="56"/>
  <c r="BV144" i="56" s="1"/>
  <c r="BW144" i="56" s="1"/>
  <c r="AI155" i="56"/>
  <c r="BV155" i="56" s="1"/>
  <c r="BW155" i="56" s="1"/>
  <c r="BS155" i="56"/>
  <c r="BT136" i="56"/>
  <c r="BR136" i="56"/>
  <c r="BV136" i="56" s="1"/>
  <c r="BW136" i="56" s="1"/>
  <c r="AI170" i="56"/>
  <c r="BS170" i="56"/>
  <c r="BT189" i="56"/>
  <c r="BR189" i="56"/>
  <c r="BR218" i="56"/>
  <c r="BT218" i="56"/>
  <c r="AI222" i="56"/>
  <c r="BS222" i="56"/>
  <c r="BT228" i="56"/>
  <c r="BR228" i="56"/>
  <c r="BV228" i="56" s="1"/>
  <c r="BW228" i="56" s="1"/>
  <c r="BT244" i="56"/>
  <c r="BR244" i="56"/>
  <c r="AI250" i="56"/>
  <c r="BV250" i="56" s="1"/>
  <c r="BW250" i="56" s="1"/>
  <c r="BS250" i="56"/>
  <c r="BR258" i="56"/>
  <c r="BT258" i="56"/>
  <c r="AI260" i="56"/>
  <c r="BV260" i="56" s="1"/>
  <c r="BW260" i="56" s="1"/>
  <c r="BS260" i="56"/>
  <c r="BT32" i="56"/>
  <c r="BR32" i="56"/>
  <c r="BV32" i="56" s="1"/>
  <c r="BW32" i="56" s="1"/>
  <c r="BT71" i="56"/>
  <c r="BR71" i="56"/>
  <c r="AI96" i="56"/>
  <c r="BS96" i="56"/>
  <c r="AI132" i="56"/>
  <c r="BS132" i="56"/>
  <c r="AI186" i="56"/>
  <c r="BS186" i="56"/>
  <c r="BU231" i="56"/>
  <c r="AI242" i="56"/>
  <c r="BS242" i="56"/>
  <c r="BU247" i="56"/>
  <c r="AI257" i="56"/>
  <c r="BV257" i="56" s="1"/>
  <c r="BW257" i="56" s="1"/>
  <c r="BS257" i="56"/>
  <c r="AI98" i="56"/>
  <c r="BS98" i="56"/>
  <c r="BU64" i="56"/>
  <c r="BR86" i="56"/>
  <c r="BT86" i="56"/>
  <c r="BR89" i="56"/>
  <c r="BT89" i="56"/>
  <c r="BU107" i="56"/>
  <c r="BT122" i="56"/>
  <c r="BR122" i="56"/>
  <c r="BT168" i="56"/>
  <c r="BR168" i="56"/>
  <c r="BV168" i="56" s="1"/>
  <c r="BW168" i="56" s="1"/>
  <c r="BT169" i="56"/>
  <c r="BR169" i="56"/>
  <c r="AI209" i="56"/>
  <c r="BV209" i="56" s="1"/>
  <c r="BW209" i="56" s="1"/>
  <c r="BS209" i="56"/>
  <c r="AF264" i="56"/>
  <c r="BR216" i="56"/>
  <c r="BT216" i="56"/>
  <c r="AI229" i="56"/>
  <c r="BS229" i="56"/>
  <c r="BT234" i="56"/>
  <c r="BR234" i="56"/>
  <c r="BV234" i="56" s="1"/>
  <c r="BW234" i="56" s="1"/>
  <c r="AI248" i="56"/>
  <c r="BS248" i="56"/>
  <c r="BU254" i="56"/>
  <c r="BU252" i="56"/>
  <c r="BT33" i="56"/>
  <c r="BR33" i="56"/>
  <c r="BV33" i="56" s="1"/>
  <c r="BW33" i="56" s="1"/>
  <c r="BR40" i="56"/>
  <c r="BT40" i="56"/>
  <c r="BT54" i="56"/>
  <c r="BR54" i="56"/>
  <c r="BV54" i="56" s="1"/>
  <c r="BW54" i="56" s="1"/>
  <c r="BT57" i="56"/>
  <c r="BR57" i="56"/>
  <c r="AI61" i="56"/>
  <c r="BS61" i="56"/>
  <c r="BV67" i="56"/>
  <c r="BW67" i="56" s="1"/>
  <c r="BL156" i="56"/>
  <c r="AI184" i="56"/>
  <c r="BS184" i="56"/>
  <c r="AI211" i="56"/>
  <c r="BS211" i="56"/>
  <c r="BU251" i="56"/>
  <c r="AI241" i="56"/>
  <c r="BS241" i="56"/>
  <c r="BU249" i="56"/>
  <c r="BV114" i="56"/>
  <c r="BW114" i="56" s="1"/>
  <c r="AS175" i="56"/>
  <c r="AR156" i="56"/>
  <c r="AR264" i="56" s="1"/>
  <c r="BV174" i="56"/>
  <c r="BW174" i="56" s="1"/>
  <c r="BU44" i="56"/>
  <c r="AI126" i="56"/>
  <c r="BS126" i="56"/>
  <c r="BH93" i="56"/>
  <c r="BR25" i="56"/>
  <c r="BT25" i="56"/>
  <c r="BU47" i="56"/>
  <c r="BT97" i="56"/>
  <c r="BR97" i="56"/>
  <c r="AI123" i="56"/>
  <c r="BS123" i="56"/>
  <c r="BU155" i="56"/>
  <c r="BV191" i="56"/>
  <c r="BW191" i="56" s="1"/>
  <c r="BV193" i="56"/>
  <c r="BW193" i="56" s="1"/>
  <c r="BU218" i="56"/>
  <c r="AI258" i="56"/>
  <c r="BS258" i="56"/>
  <c r="BU260" i="56"/>
  <c r="BR83" i="56"/>
  <c r="BV83" i="56" s="1"/>
  <c r="BW83" i="56" s="1"/>
  <c r="BR242" i="56"/>
  <c r="BU257" i="56"/>
  <c r="BU145" i="56"/>
  <c r="BR145" i="56"/>
  <c r="BV138" i="56"/>
  <c r="BW138" i="56" s="1"/>
  <c r="AI179" i="56"/>
  <c r="BV179" i="56" s="1"/>
  <c r="BW179" i="56" s="1"/>
  <c r="BS179" i="56"/>
  <c r="AI216" i="56"/>
  <c r="BS216" i="56"/>
  <c r="BU236" i="56"/>
  <c r="AG94" i="56"/>
  <c r="BH133" i="56"/>
  <c r="BU157" i="56"/>
  <c r="BV181" i="56"/>
  <c r="BW181" i="56" s="1"/>
  <c r="AI48" i="56"/>
  <c r="BS48" i="56"/>
  <c r="AI106" i="56"/>
  <c r="BS106" i="56"/>
  <c r="BT52" i="56"/>
  <c r="BR52" i="56"/>
  <c r="BR72" i="56"/>
  <c r="BT72" i="56"/>
  <c r="AI120" i="56"/>
  <c r="BS120" i="56"/>
  <c r="BT131" i="56"/>
  <c r="BR131" i="56"/>
  <c r="BV131" i="56" s="1"/>
  <c r="BW131" i="56" s="1"/>
  <c r="AI167" i="56"/>
  <c r="BS167" i="56"/>
  <c r="BT170" i="56"/>
  <c r="BR170" i="56"/>
  <c r="AI189" i="56"/>
  <c r="BS189" i="56"/>
  <c r="AI210" i="56"/>
  <c r="BS210" i="56"/>
  <c r="BR226" i="56"/>
  <c r="BV226" i="56" s="1"/>
  <c r="BW226" i="56" s="1"/>
  <c r="BT226" i="56"/>
  <c r="AI232" i="56"/>
  <c r="BV232" i="56" s="1"/>
  <c r="BW232" i="56" s="1"/>
  <c r="BS232" i="56"/>
  <c r="BT27" i="56"/>
  <c r="BR27" i="56"/>
  <c r="BV27" i="56" s="1"/>
  <c r="BW27" i="56" s="1"/>
  <c r="BL93" i="56"/>
  <c r="BR50" i="56"/>
  <c r="BV50" i="56" s="1"/>
  <c r="BW50" i="56" s="1"/>
  <c r="BU50" i="56"/>
  <c r="BU51" i="56"/>
  <c r="AI71" i="56"/>
  <c r="BS71" i="56"/>
  <c r="BR96" i="56"/>
  <c r="BT96" i="56"/>
  <c r="BU111" i="56"/>
  <c r="AI124" i="56"/>
  <c r="BS124" i="56"/>
  <c r="AI129" i="56"/>
  <c r="AG128" i="56"/>
  <c r="BS129" i="56"/>
  <c r="BT132" i="56"/>
  <c r="BR132" i="56"/>
  <c r="AI213" i="56"/>
  <c r="BS213" i="56"/>
  <c r="BT253" i="56"/>
  <c r="BR253" i="56"/>
  <c r="BV253" i="56" s="1"/>
  <c r="BW253" i="56" s="1"/>
  <c r="AI63" i="56"/>
  <c r="BS63" i="56"/>
  <c r="AI80" i="56"/>
  <c r="BS80" i="56"/>
  <c r="AI89" i="56"/>
  <c r="BS89" i="56"/>
  <c r="BL94" i="56"/>
  <c r="BU99" i="56"/>
  <c r="AI122" i="56"/>
  <c r="BS122" i="56"/>
  <c r="AI125" i="56"/>
  <c r="BS125" i="56"/>
  <c r="AI145" i="56"/>
  <c r="BS145" i="56"/>
  <c r="AI135" i="56"/>
  <c r="BV135" i="56" s="1"/>
  <c r="BW135" i="56" s="1"/>
  <c r="BS135" i="56"/>
  <c r="AI169" i="56"/>
  <c r="BS169" i="56"/>
  <c r="BV215" i="56"/>
  <c r="AI220" i="56"/>
  <c r="BV220" i="56" s="1"/>
  <c r="BW220" i="56" s="1"/>
  <c r="BS220" i="56"/>
  <c r="BR224" i="56"/>
  <c r="BV224" i="56" s="1"/>
  <c r="BW224" i="56" s="1"/>
  <c r="BT224" i="56"/>
  <c r="BT229" i="56"/>
  <c r="BR229" i="56"/>
  <c r="BR230" i="56"/>
  <c r="BT230" i="56"/>
  <c r="AI236" i="56"/>
  <c r="BV236" i="56" s="1"/>
  <c r="BW236" i="56" s="1"/>
  <c r="BS236" i="56"/>
  <c r="BR248" i="56"/>
  <c r="BT248" i="56"/>
  <c r="BR259" i="56"/>
  <c r="BT259" i="56"/>
  <c r="BR26" i="56"/>
  <c r="BV26" i="56" s="1"/>
  <c r="BW26" i="56" s="1"/>
  <c r="BT26" i="56"/>
  <c r="AI40" i="56"/>
  <c r="BS40" i="56"/>
  <c r="AI57" i="56"/>
  <c r="BS57" i="56"/>
  <c r="BH94" i="56"/>
  <c r="BT95" i="56"/>
  <c r="BR95" i="56"/>
  <c r="BV95" i="56" s="1"/>
  <c r="AG133" i="56"/>
  <c r="BH156" i="56"/>
  <c r="BT157" i="56"/>
  <c r="BR157" i="56"/>
  <c r="BT163" i="56"/>
  <c r="BR163" i="56"/>
  <c r="BV163" i="56" s="1"/>
  <c r="BW163" i="56" s="1"/>
  <c r="BR173" i="56"/>
  <c r="BT173" i="56"/>
  <c r="BT245" i="56"/>
  <c r="BR245" i="56"/>
  <c r="BV245" i="56" s="1"/>
  <c r="BW245" i="56" s="1"/>
  <c r="BT241" i="56"/>
  <c r="BR241" i="56"/>
  <c r="AG156" i="56"/>
  <c r="AI173" i="56"/>
  <c r="BS173" i="56"/>
  <c r="BU85" i="56"/>
  <c r="BU75" i="56"/>
  <c r="AI84" i="56"/>
  <c r="BS84" i="56"/>
  <c r="BR87" i="56"/>
  <c r="BT87" i="56"/>
  <c r="AI105" i="56"/>
  <c r="BS105" i="56"/>
  <c r="AI218" i="56"/>
  <c r="BS218" i="56"/>
  <c r="BR222" i="56"/>
  <c r="BT222" i="56"/>
  <c r="AI244" i="56"/>
  <c r="BS244" i="56"/>
  <c r="BU32" i="56"/>
  <c r="BV59" i="56"/>
  <c r="BW59" i="56" s="1"/>
  <c r="BV154" i="56"/>
  <c r="BW154" i="56" s="1"/>
  <c r="AI86" i="56"/>
  <c r="BS86" i="56"/>
  <c r="BR99" i="56"/>
  <c r="BV99" i="56" s="1"/>
  <c r="BW99" i="56" s="1"/>
  <c r="BR125" i="56"/>
  <c r="BT125" i="56"/>
  <c r="AI175" i="56"/>
  <c r="BS175" i="56"/>
  <c r="BH214" i="56"/>
  <c r="AI230" i="56"/>
  <c r="BS230" i="56"/>
  <c r="AI259" i="56"/>
  <c r="BS259" i="56"/>
  <c r="BV167" i="56" l="1"/>
  <c r="BW167" i="56" s="1"/>
  <c r="BV244" i="56"/>
  <c r="BW244" i="56" s="1"/>
  <c r="BV61" i="56"/>
  <c r="BW61" i="56" s="1"/>
  <c r="BV98" i="56"/>
  <c r="BW98" i="56" s="1"/>
  <c r="BV186" i="56"/>
  <c r="BW186" i="56" s="1"/>
  <c r="BV184" i="56"/>
  <c r="BW184" i="56" s="1"/>
  <c r="BV211" i="56"/>
  <c r="BW211" i="56" s="1"/>
  <c r="BV124" i="56"/>
  <c r="BW124" i="56" s="1"/>
  <c r="BV213" i="56"/>
  <c r="BW213" i="56" s="1"/>
  <c r="BV210" i="56"/>
  <c r="BW210" i="56" s="1"/>
  <c r="BV126" i="56"/>
  <c r="BW126" i="56" s="1"/>
  <c r="BV258" i="56"/>
  <c r="BW258" i="56" s="1"/>
  <c r="BV80" i="56"/>
  <c r="BW80" i="56" s="1"/>
  <c r="BV189" i="56"/>
  <c r="BW189" i="56" s="1"/>
  <c r="BR133" i="56"/>
  <c r="BV89" i="56"/>
  <c r="BW89" i="56" s="1"/>
  <c r="BV63" i="56"/>
  <c r="BW63" i="56" s="1"/>
  <c r="BV218" i="56"/>
  <c r="BW218" i="56" s="1"/>
  <c r="BV105" i="56"/>
  <c r="BW105" i="56" s="1"/>
  <c r="BV84" i="56"/>
  <c r="BW84" i="56" s="1"/>
  <c r="BS133" i="56"/>
  <c r="BU94" i="56"/>
  <c r="BR128" i="56"/>
  <c r="BU214" i="56"/>
  <c r="BT133" i="56"/>
  <c r="BV259" i="56"/>
  <c r="BW259" i="56" s="1"/>
  <c r="BV57" i="56"/>
  <c r="BW57" i="56" s="1"/>
  <c r="BT214" i="56"/>
  <c r="BV230" i="56"/>
  <c r="BW230" i="56" s="1"/>
  <c r="BV40" i="56"/>
  <c r="BW40" i="56" s="1"/>
  <c r="BV169" i="56"/>
  <c r="BW169" i="56" s="1"/>
  <c r="BV145" i="56"/>
  <c r="BW145" i="56" s="1"/>
  <c r="BV122" i="56"/>
  <c r="BW122" i="56" s="1"/>
  <c r="BV106" i="56"/>
  <c r="BW106" i="56" s="1"/>
  <c r="BU156" i="56"/>
  <c r="AG264" i="56"/>
  <c r="BV71" i="56"/>
  <c r="BW71" i="56" s="1"/>
  <c r="BR214" i="56"/>
  <c r="BV173" i="56"/>
  <c r="BW173" i="56" s="1"/>
  <c r="BU133" i="56"/>
  <c r="BV78" i="56"/>
  <c r="BW78" i="56" s="1"/>
  <c r="BS94" i="56"/>
  <c r="BV120" i="56"/>
  <c r="BW120" i="56" s="1"/>
  <c r="BV48" i="56"/>
  <c r="BW48" i="56" s="1"/>
  <c r="BV86" i="56"/>
  <c r="BW86" i="56" s="1"/>
  <c r="BU93" i="56"/>
  <c r="BS128" i="56"/>
  <c r="BV123" i="56"/>
  <c r="BW123" i="56" s="1"/>
  <c r="AI94" i="56"/>
  <c r="BT128" i="56"/>
  <c r="BV31" i="56"/>
  <c r="BW31" i="56" s="1"/>
  <c r="BT94" i="56"/>
  <c r="BS156" i="56"/>
  <c r="BS214" i="56"/>
  <c r="BL264" i="56"/>
  <c r="BW95" i="56"/>
  <c r="BH264" i="56"/>
  <c r="BR94" i="56"/>
  <c r="BW215" i="56"/>
  <c r="BV129" i="56"/>
  <c r="AI128" i="56"/>
  <c r="BV216" i="56"/>
  <c r="BW216" i="56" s="1"/>
  <c r="BR93" i="56"/>
  <c r="AI156" i="56"/>
  <c r="AI133" i="56"/>
  <c r="BV242" i="56"/>
  <c r="BW242" i="56" s="1"/>
  <c r="BV87" i="56"/>
  <c r="BW87" i="56" s="1"/>
  <c r="BV72" i="56"/>
  <c r="BW72" i="56" s="1"/>
  <c r="BV52" i="56"/>
  <c r="BW52" i="56" s="1"/>
  <c r="BV97" i="56"/>
  <c r="BW97" i="56" s="1"/>
  <c r="BS93" i="56"/>
  <c r="AI214" i="56"/>
  <c r="BV125" i="56"/>
  <c r="BW125" i="56" s="1"/>
  <c r="BT93" i="56"/>
  <c r="AT175" i="56"/>
  <c r="AS156" i="56"/>
  <c r="AS264" i="56" s="1"/>
  <c r="BV157" i="56"/>
  <c r="BV241" i="56"/>
  <c r="BW241" i="56" s="1"/>
  <c r="BW134" i="56"/>
  <c r="BV133" i="56"/>
  <c r="BV248" i="56"/>
  <c r="BW248" i="56" s="1"/>
  <c r="BV229" i="56"/>
  <c r="BW229" i="56" s="1"/>
  <c r="BV132" i="56"/>
  <c r="BW132" i="56" s="1"/>
  <c r="BV96" i="56"/>
  <c r="BW96" i="56" s="1"/>
  <c r="BV222" i="56"/>
  <c r="BW222" i="56" s="1"/>
  <c r="BV170" i="56"/>
  <c r="BW170" i="56" s="1"/>
  <c r="AI93" i="56"/>
  <c r="BV25" i="56"/>
  <c r="BW133" i="56" l="1"/>
  <c r="BU264" i="56"/>
  <c r="BS264" i="56"/>
  <c r="BV93" i="56"/>
  <c r="BW25" i="56"/>
  <c r="BW93" i="56" s="1"/>
  <c r="BV214" i="56"/>
  <c r="BW94" i="56"/>
  <c r="BW157" i="56"/>
  <c r="AT156" i="56"/>
  <c r="AT264" i="56" s="1"/>
  <c r="AV175" i="56"/>
  <c r="AV156" i="56" s="1"/>
  <c r="AV264" i="56" s="1"/>
  <c r="AU175" i="56"/>
  <c r="AI264" i="56"/>
  <c r="BW129" i="56"/>
  <c r="BW128" i="56" s="1"/>
  <c r="BV128" i="56"/>
  <c r="BW214" i="56"/>
  <c r="BV94" i="56"/>
  <c r="AU156" i="56" l="1"/>
  <c r="AU264" i="56" s="1"/>
  <c r="AW175" i="56"/>
  <c r="BT175" i="56" l="1"/>
  <c r="BT156" i="56" s="1"/>
  <c r="BT264" i="56" s="1"/>
  <c r="BR175" i="56"/>
  <c r="AW156" i="56"/>
  <c r="AW264" i="56" s="1"/>
  <c r="BV175" i="56" l="1"/>
  <c r="BR156" i="56"/>
  <c r="BR264" i="56" s="1"/>
  <c r="BW175" i="56" l="1"/>
  <c r="BW156" i="56" s="1"/>
  <c r="BW264" i="56" s="1"/>
  <c r="BV156" i="56"/>
  <c r="BV264" i="56" s="1"/>
</calcChain>
</file>

<file path=xl/sharedStrings.xml><?xml version="1.0" encoding="utf-8"?>
<sst xmlns="http://schemas.openxmlformats.org/spreadsheetml/2006/main" count="2012" uniqueCount="525">
  <si>
    <t>ФОРМУ НЕ МЕНЯТЬ!!! Лишние строки не удалять, нули не удалять, это формула</t>
  </si>
  <si>
    <t>.1-4</t>
  </si>
  <si>
    <t>.5-9</t>
  </si>
  <si>
    <t>.10-11</t>
  </si>
  <si>
    <t>всего</t>
  </si>
  <si>
    <t>число классов</t>
  </si>
  <si>
    <t>БДО</t>
  </si>
  <si>
    <t>число комплектов</t>
  </si>
  <si>
    <t>СОГЛАСОВАНО</t>
  </si>
  <si>
    <t>УТВЕРЖДАЮ</t>
  </si>
  <si>
    <t>число учащихся</t>
  </si>
  <si>
    <t>Руководитель ОО района Шал акына</t>
  </si>
  <si>
    <t>Директор школы-гимназии им.акад.Е.А.Букетова</t>
  </si>
  <si>
    <t>общеобразовательные классы</t>
  </si>
  <si>
    <t>Общее число пед.работы</t>
  </si>
  <si>
    <t>____________________ Билялова Н.Ж.</t>
  </si>
  <si>
    <t>предш</t>
  </si>
  <si>
    <t>итого</t>
  </si>
  <si>
    <t>ТАРИФИКАЦИОННЫЙ СПИСОК</t>
  </si>
  <si>
    <t>гимназические классы</t>
  </si>
  <si>
    <t>предшк</t>
  </si>
  <si>
    <t>№ п/п</t>
  </si>
  <si>
    <t>Ф.И.О.</t>
  </si>
  <si>
    <t>Преподаваемый предмет</t>
  </si>
  <si>
    <t>образо-вание</t>
  </si>
  <si>
    <t>какое учебное заведение окочил, специальность</t>
  </si>
  <si>
    <t>кв. категория</t>
  </si>
  <si>
    <t>категория оплаты труда</t>
  </si>
  <si>
    <t>педстаж (лет, мес)</t>
  </si>
  <si>
    <t>миним 17697</t>
  </si>
  <si>
    <t>ставка в месяц</t>
  </si>
  <si>
    <t xml:space="preserve">число часов в неделю </t>
  </si>
  <si>
    <t>Зарплата</t>
  </si>
  <si>
    <t>20% за гимназию</t>
  </si>
  <si>
    <t>ВСЕГО</t>
  </si>
  <si>
    <t>доплата за проверку тетрадей</t>
  </si>
  <si>
    <t>Проверка тетрадей, всего 1-11</t>
  </si>
  <si>
    <t>классное руководство</t>
  </si>
  <si>
    <t>зав. кабинетом</t>
  </si>
  <si>
    <t>ИТОГО ДОПЛАТ</t>
  </si>
  <si>
    <t>за нормативные часы</t>
  </si>
  <si>
    <t>за гимназические часы</t>
  </si>
  <si>
    <t>1-4 кл.</t>
  </si>
  <si>
    <t>общеобразовательные</t>
  </si>
  <si>
    <t>гимназические</t>
  </si>
  <si>
    <t>час</t>
  </si>
  <si>
    <t>сумма</t>
  </si>
  <si>
    <t>кл</t>
  </si>
  <si>
    <t>размер</t>
  </si>
  <si>
    <t>1-4 кл</t>
  </si>
  <si>
    <t>5-9 кл</t>
  </si>
  <si>
    <t>пров часы</t>
  </si>
  <si>
    <t>I-IV</t>
  </si>
  <si>
    <t>V-IX</t>
  </si>
  <si>
    <t>X-XI</t>
  </si>
  <si>
    <t>А</t>
  </si>
  <si>
    <t>Б</t>
  </si>
  <si>
    <t>В</t>
  </si>
  <si>
    <t>Г</t>
  </si>
  <si>
    <t>рус яз и лит</t>
  </si>
  <si>
    <t>выс</t>
  </si>
  <si>
    <t>В2-4</t>
  </si>
  <si>
    <t>В2-1</t>
  </si>
  <si>
    <t xml:space="preserve">СКГУ каз яз и лит </t>
  </si>
  <si>
    <t>В2-3</t>
  </si>
  <si>
    <t>Балтабаев Асхат Канатович</t>
  </si>
  <si>
    <t>географ.</t>
  </si>
  <si>
    <t>В2-2</t>
  </si>
  <si>
    <t>история</t>
  </si>
  <si>
    <t>СКГУ ист.</t>
  </si>
  <si>
    <t>Белик Ольга Владимировна</t>
  </si>
  <si>
    <t>СКГУ нач кл</t>
  </si>
  <si>
    <t>Билялова Нагима Жакотовна</t>
  </si>
  <si>
    <t>рус яз , дир</t>
  </si>
  <si>
    <t>математ</t>
  </si>
  <si>
    <t>ср.сп</t>
  </si>
  <si>
    <t>В4-4</t>
  </si>
  <si>
    <t>Рахметова Асия Жаксыбаевна</t>
  </si>
  <si>
    <t>каз.яз и лит</t>
  </si>
  <si>
    <t>ср.спец</t>
  </si>
  <si>
    <t>В4-3</t>
  </si>
  <si>
    <t xml:space="preserve">музыка </t>
  </si>
  <si>
    <t>химия</t>
  </si>
  <si>
    <t>Жангужинова Гульбадан Каиржановна</t>
  </si>
  <si>
    <t>ППИ 1991, математ</t>
  </si>
  <si>
    <t>Жирнова Сара Сальменовна</t>
  </si>
  <si>
    <t>англ яз</t>
  </si>
  <si>
    <t>СКГУ ин. Яз</t>
  </si>
  <si>
    <t>ТамбПИ, 85</t>
  </si>
  <si>
    <t>Кайралапова Майнура Сабитовна</t>
  </si>
  <si>
    <t>каз яз и лит</t>
  </si>
  <si>
    <t xml:space="preserve">СКГУ 2005, каз.яз и лит </t>
  </si>
  <si>
    <t xml:space="preserve">Карамурзина Марияш Сатбековна </t>
  </si>
  <si>
    <t xml:space="preserve">биология </t>
  </si>
  <si>
    <t>Кокош Елена Александровна</t>
  </si>
  <si>
    <t>рус.и лит</t>
  </si>
  <si>
    <t>Кокош Игорь Николаевич</t>
  </si>
  <si>
    <t>рус яз лит</t>
  </si>
  <si>
    <t>ППИ рус яз и лит</t>
  </si>
  <si>
    <t>физика</t>
  </si>
  <si>
    <t>Кротова Елена Максимовна</t>
  </si>
  <si>
    <t>ср сп</t>
  </si>
  <si>
    <t>ППУ,83 труд и черчен</t>
  </si>
  <si>
    <t>В4-2</t>
  </si>
  <si>
    <t>физ-ра</t>
  </si>
  <si>
    <t xml:space="preserve">Лизогуб Ирина Николаевна </t>
  </si>
  <si>
    <t>СКГУ, 2004 ин.яз</t>
  </si>
  <si>
    <t>В4-1</t>
  </si>
  <si>
    <t>Мухамеджанова Сымбат Сайлауовна</t>
  </si>
  <si>
    <t>Осипов Самат Сураганович</t>
  </si>
  <si>
    <t>информатика</t>
  </si>
  <si>
    <t>Кононенко Юлия Александровна</t>
  </si>
  <si>
    <t>биолог</t>
  </si>
  <si>
    <t>ППИ,89,биолог,географ</t>
  </si>
  <si>
    <t>НВП</t>
  </si>
  <si>
    <t>Ибраева Жания Сакеновна</t>
  </si>
  <si>
    <t>ППУ МНО</t>
  </si>
  <si>
    <t>ИТОГО</t>
  </si>
  <si>
    <t>Школьный (вариативный) компонент</t>
  </si>
  <si>
    <t>риторика</t>
  </si>
  <si>
    <t>КЛАСС ПРЕДШКОЛЬНОЙ ПОДГОТОВКИ</t>
  </si>
  <si>
    <t>Кружковая работа (кружки)</t>
  </si>
  <si>
    <t xml:space="preserve">Обучение на дому </t>
  </si>
  <si>
    <t>Коспанов Алибек  Каирбекович</t>
  </si>
  <si>
    <t>Титовская Татьяна Юрьевна</t>
  </si>
  <si>
    <t>Гимназический компонент</t>
  </si>
  <si>
    <t>ВСЕГО по школе</t>
  </si>
  <si>
    <t>_____________________Жангужинов К.А.</t>
  </si>
  <si>
    <t>Квалификационная категория</t>
  </si>
  <si>
    <t>Рег. №</t>
  </si>
  <si>
    <t>Срок действия</t>
  </si>
  <si>
    <t>С</t>
  </si>
  <si>
    <t>ПО</t>
  </si>
  <si>
    <t>5-11 классы</t>
  </si>
  <si>
    <t>рус, лит; каз, лит.;</t>
  </si>
  <si>
    <t xml:space="preserve">каз. яз, лит.;           рус. яз., лит   </t>
  </si>
  <si>
    <t>матем, химия, физика, биология, ин.яз, черчение</t>
  </si>
  <si>
    <t>часы</t>
  </si>
  <si>
    <t>Абетов Алибек Габбасович</t>
  </si>
  <si>
    <t>Сум Пи рус яз и лит,серт.самоп</t>
  </si>
  <si>
    <t>СУМ ПИ. рус.яз. и лит-ра</t>
  </si>
  <si>
    <t>нач. кл 3</t>
  </si>
  <si>
    <t>акад."Кокше", нач.кл.</t>
  </si>
  <si>
    <t>СУМ ПИ,рус.язык и литер.</t>
  </si>
  <si>
    <t>Исатаева Айгуль Айтжановна</t>
  </si>
  <si>
    <t>Зикрина Кристина Александровна</t>
  </si>
  <si>
    <t>ППК,нач.кл</t>
  </si>
  <si>
    <t>СКГУ,матем</t>
  </si>
  <si>
    <t>Жакупов Азамат Амангельдыевич</t>
  </si>
  <si>
    <t>робототехника</t>
  </si>
  <si>
    <t>Ковалева Инна Петровна</t>
  </si>
  <si>
    <t>англ.язык</t>
  </si>
  <si>
    <t>Бектенова Назиля Аукешевна</t>
  </si>
  <si>
    <t>русс.яз.лит.</t>
  </si>
  <si>
    <t>каз.яз.лит.</t>
  </si>
  <si>
    <t>география</t>
  </si>
  <si>
    <t>нач.кл.</t>
  </si>
  <si>
    <t>математика</t>
  </si>
  <si>
    <t>анг.</t>
  </si>
  <si>
    <t>биология</t>
  </si>
  <si>
    <t>техн.изо,черч.</t>
  </si>
  <si>
    <t>биол-я,геогр.</t>
  </si>
  <si>
    <t>8а</t>
  </si>
  <si>
    <t>5б</t>
  </si>
  <si>
    <t>1а</t>
  </si>
  <si>
    <t>7б</t>
  </si>
  <si>
    <t>3б</t>
  </si>
  <si>
    <t>1б</t>
  </si>
  <si>
    <t>2б</t>
  </si>
  <si>
    <t>9а</t>
  </si>
  <si>
    <t>8б</t>
  </si>
  <si>
    <t>10а</t>
  </si>
  <si>
    <t>3а</t>
  </si>
  <si>
    <t>5а</t>
  </si>
  <si>
    <t>6а</t>
  </si>
  <si>
    <t>11а</t>
  </si>
  <si>
    <t>2а</t>
  </si>
  <si>
    <t>4а</t>
  </si>
  <si>
    <t>6б</t>
  </si>
  <si>
    <t>4б</t>
  </si>
  <si>
    <t>Зубкова Е.А</t>
  </si>
  <si>
    <t xml:space="preserve"> </t>
  </si>
  <si>
    <t>Сум Пи рус яз и лит в нац.школе</t>
  </si>
  <si>
    <t>казахский язык и литература</t>
  </si>
  <si>
    <t>СКГУ,каз.яз. И лит</t>
  </si>
  <si>
    <t>Шалабаева Дина Асхатовна</t>
  </si>
  <si>
    <t>Скоба Ирина Николаевна</t>
  </si>
  <si>
    <t>СКГУ,психология</t>
  </si>
  <si>
    <t>ППК,дошк воспитание</t>
  </si>
  <si>
    <t>инстр.по спорту в дошк.орг.</t>
  </si>
  <si>
    <t>Балгабаева Гульмира Дулатовна</t>
  </si>
  <si>
    <t>ППИ,рус.язык и литер.</t>
  </si>
  <si>
    <t>Бекреева Людмила Николаевна</t>
  </si>
  <si>
    <t>Гл.специалист</t>
  </si>
  <si>
    <t>Заведующая РМК</t>
  </si>
  <si>
    <t>Гл.экономист</t>
  </si>
  <si>
    <t>Председатель Совета профсоюзов</t>
  </si>
  <si>
    <t>Исаченко Людмила Александровна</t>
  </si>
  <si>
    <t>англ.яз</t>
  </si>
  <si>
    <t>Акишева Гульмайда Кубегенована</t>
  </si>
  <si>
    <t>акад. КОКШЕ 2014</t>
  </si>
  <si>
    <t>Жолтаев Магжан Талгатович</t>
  </si>
  <si>
    <t>Кокш универ,англ.язык,2013</t>
  </si>
  <si>
    <t>Таласпаева Асыл Тлегеновна</t>
  </si>
  <si>
    <t>СКГУ,физика,матем,2005</t>
  </si>
  <si>
    <t>физика,матем</t>
  </si>
  <si>
    <t>часы 3,6,8 кл</t>
  </si>
  <si>
    <t>ПЕДМАСТЕРСТВО</t>
  </si>
  <si>
    <t>ЭКСПЕРТ</t>
  </si>
  <si>
    <t>ИССЛЕД</t>
  </si>
  <si>
    <t>доплата 40% от БДО за обуч на дому</t>
  </si>
  <si>
    <t>Фомина Кристина Юрьевна</t>
  </si>
  <si>
    <t>эксперт</t>
  </si>
  <si>
    <t>модератор</t>
  </si>
  <si>
    <t>ОГА,информатика</t>
  </si>
  <si>
    <t>в2-4</t>
  </si>
  <si>
    <t xml:space="preserve">Алгужина Гульзада Казановна   </t>
  </si>
  <si>
    <t xml:space="preserve">Керейбаев Женис Амантаевич </t>
  </si>
  <si>
    <t>Оразалина Раиса Маратовна</t>
  </si>
  <si>
    <t>23.07.2023</t>
  </si>
  <si>
    <t>СКГУ,астрономия</t>
  </si>
  <si>
    <t>худ.труд</t>
  </si>
  <si>
    <t>новые коэфф</t>
  </si>
  <si>
    <t>МБ</t>
  </si>
  <si>
    <t>Рб-разница</t>
  </si>
  <si>
    <t>каз.яз и лит-ра</t>
  </si>
  <si>
    <t>Кокшетауский ГУ им.Ш.Ш .Уалиханова история и география</t>
  </si>
  <si>
    <t>СКГУ,2018, физическая культура и спорт</t>
  </si>
  <si>
    <t xml:space="preserve">Даиров Дастан Мухтарович </t>
  </si>
  <si>
    <t>ТОО "Нұр  Ал-Астана" математика</t>
  </si>
  <si>
    <t xml:space="preserve">математика </t>
  </si>
  <si>
    <t>СКГУ, химия</t>
  </si>
  <si>
    <t>нач.кл.2</t>
  </si>
  <si>
    <t>СКГУ, нач.кл.</t>
  </si>
  <si>
    <t>ТарИГУ,физ-ра и спорт</t>
  </si>
  <si>
    <t xml:space="preserve">Сыздыкова Дамира Мейрамовна </t>
  </si>
  <si>
    <t xml:space="preserve">СКГУ им.М.Козыбаева, 2019 биология  </t>
  </si>
  <si>
    <t>ППИ, 96 МНО</t>
  </si>
  <si>
    <t>СКПК,физическая культура</t>
  </si>
  <si>
    <t>Габбасова Алтынгуль Негметжановна</t>
  </si>
  <si>
    <t>Кабдушев Данияр Маратович</t>
  </si>
  <si>
    <t>академия Кокше.педагогика и методика начального обучения</t>
  </si>
  <si>
    <t>Абайтану</t>
  </si>
  <si>
    <t>физическая культура</t>
  </si>
  <si>
    <t>исследователь</t>
  </si>
  <si>
    <t>СКГУ,95.рус.и лит</t>
  </si>
  <si>
    <t>ППИ 89 биология,химия СКГУ,2019</t>
  </si>
  <si>
    <t>трехязычие</t>
  </si>
  <si>
    <t>часы по ООП, ОБУЧ НА ДОМУ</t>
  </si>
  <si>
    <t>казахский язык обучения</t>
  </si>
  <si>
    <t>русский язык обучения</t>
  </si>
  <si>
    <t>психология</t>
  </si>
  <si>
    <t>логопед</t>
  </si>
  <si>
    <t>Кокч.универс.,пед.психология,переподготовка ,уч.музыки</t>
  </si>
  <si>
    <t>30% допл обновл</t>
  </si>
  <si>
    <t>допл ТРЕХЯЗЫЧИЕ</t>
  </si>
  <si>
    <t>ЮКГ НВП ,физкульт</t>
  </si>
  <si>
    <t>Методист по кадрам</t>
  </si>
  <si>
    <t>7ә</t>
  </si>
  <si>
    <t>1ә</t>
  </si>
  <si>
    <t>8ә</t>
  </si>
  <si>
    <t>4ә</t>
  </si>
  <si>
    <t>6ә</t>
  </si>
  <si>
    <t>2ә</t>
  </si>
  <si>
    <t>9ә</t>
  </si>
  <si>
    <t>Осипова Мархаба Нурлановна</t>
  </si>
  <si>
    <t>Кокше,ПМНО</t>
  </si>
  <si>
    <t>3ә</t>
  </si>
  <si>
    <t>Кокшет.универ.Ш.Уалиханова,информатика</t>
  </si>
  <si>
    <t>7а</t>
  </si>
  <si>
    <t>9б</t>
  </si>
  <si>
    <t>каз.яз. И литер</t>
  </si>
  <si>
    <t>Мухамеджанова Дана Алибековна</t>
  </si>
  <si>
    <t>УПС</t>
  </si>
  <si>
    <t>работа с текстом</t>
  </si>
  <si>
    <t>веселая грамматика</t>
  </si>
  <si>
    <t>дебаты</t>
  </si>
  <si>
    <t>Сатыбалдина Гульнара Макеновна</t>
  </si>
  <si>
    <t>Балтабаева Нургуль Сурагановна</t>
  </si>
  <si>
    <t>СКГУ.2004г, уч.англ.яз</t>
  </si>
  <si>
    <t>Касенов Рустам Кайруллович</t>
  </si>
  <si>
    <t>академия Кокше ,учит.физич.культуры</t>
  </si>
  <si>
    <t>СКГУ, казахский язык и литература</t>
  </si>
  <si>
    <t>Касенова Ж.А.</t>
  </si>
  <si>
    <t xml:space="preserve">Таразский ИГУ, казахский язык и литература </t>
  </si>
  <si>
    <t xml:space="preserve">Оразалина Жулдыз Тураровна </t>
  </si>
  <si>
    <t>40% от БДО</t>
  </si>
  <si>
    <t>50% от БДО</t>
  </si>
  <si>
    <t>часы 1-11 кл</t>
  </si>
  <si>
    <t>ЗАРПЛ ЗА МЕСЯЦ</t>
  </si>
  <si>
    <t>СКГУ,каз.язи лит</t>
  </si>
  <si>
    <t>5ә</t>
  </si>
  <si>
    <t>академия Кокше,ПМНО,свид.по самоп</t>
  </si>
  <si>
    <t>ЦАУ,колледж им.М.Жумабаева,2004, уч.нач.кл.</t>
  </si>
  <si>
    <t>английский язык</t>
  </si>
  <si>
    <t>ОБ</t>
  </si>
  <si>
    <t>ЗАРПЛ ЗА ГОД</t>
  </si>
  <si>
    <t>Венинг Марина Ивановна</t>
  </si>
  <si>
    <t>Касенова Гульмира Ерсаиновна</t>
  </si>
  <si>
    <t>Доренгоф-Никитина Александра Антоновна</t>
  </si>
  <si>
    <t>кол.часов</t>
  </si>
  <si>
    <t>10б</t>
  </si>
  <si>
    <t>Карабекова Зубайра Сериковна</t>
  </si>
  <si>
    <t>Костанайский ГПИ,2009,  каз.яз и лит</t>
  </si>
  <si>
    <t>26.03.2017.</t>
  </si>
  <si>
    <t>24.12.2024</t>
  </si>
  <si>
    <t>28.08.2025</t>
  </si>
  <si>
    <t>Билялова Нагима Жакотовна-вакансия</t>
  </si>
  <si>
    <t>п.э</t>
  </si>
  <si>
    <t>п.и</t>
  </si>
  <si>
    <t>п.м</t>
  </si>
  <si>
    <t>магистр</t>
  </si>
  <si>
    <t>Жаркинбаев Д.Т.</t>
  </si>
  <si>
    <t>Муканова Зарина Тайжановна</t>
  </si>
  <si>
    <t>СКГУ, бакалавр истории,2012</t>
  </si>
  <si>
    <t>Кокше Акад, 2012, ПМНО</t>
  </si>
  <si>
    <t>Ауганова Мадина Корганбаевна</t>
  </si>
  <si>
    <t>СКГУ им.М.Козыбаева, бакалавр биологии,2021</t>
  </si>
  <si>
    <t>10ә</t>
  </si>
  <si>
    <t>Батырбек Татьяна Муратовна</t>
  </si>
  <si>
    <t>п.и.</t>
  </si>
  <si>
    <t>Викторенко Никита Сергеевич</t>
  </si>
  <si>
    <t>СКГУ, бакалавр физич.восп</t>
  </si>
  <si>
    <t>Казиев Даурен Елтаевич</t>
  </si>
  <si>
    <t>Кокшет. Унив., бакалавр технология</t>
  </si>
  <si>
    <t>каз.язык-углубление</t>
  </si>
  <si>
    <t>англ яз-углубл</t>
  </si>
  <si>
    <t>каз яз и лит-углубл</t>
  </si>
  <si>
    <t>жас өлкетанушы</t>
  </si>
  <si>
    <t>математика терен</t>
  </si>
  <si>
    <t>коррекция2,3</t>
  </si>
  <si>
    <t>музыка</t>
  </si>
  <si>
    <t>18.06.2026</t>
  </si>
  <si>
    <t>нвп</t>
  </si>
  <si>
    <t>естествозние</t>
  </si>
  <si>
    <t>настольные игры, футбол</t>
  </si>
  <si>
    <t>казак тили терен</t>
  </si>
  <si>
    <t>тарихи факты</t>
  </si>
  <si>
    <t>элемдик география</t>
  </si>
  <si>
    <t>казыр казак эдебиет</t>
  </si>
  <si>
    <t>футбол</t>
  </si>
  <si>
    <t xml:space="preserve">таным физика </t>
  </si>
  <si>
    <t>казак.тил.терен</t>
  </si>
  <si>
    <t>коркем жазу</t>
  </si>
  <si>
    <t>занимательная математика</t>
  </si>
  <si>
    <t xml:space="preserve">Фомина Ирина Анатольевна </t>
  </si>
  <si>
    <t>чтение.рус.яз</t>
  </si>
  <si>
    <t>НОУ</t>
  </si>
  <si>
    <t>Белик Ольга Владимировна-вакансия</t>
  </si>
  <si>
    <t>Даиров Дастан Мухтарович -вакансия</t>
  </si>
  <si>
    <t>Жангужинова Гульбадан Каиржановна-вакансия</t>
  </si>
  <si>
    <t>Исатаева Айгуль Айтжановна-вакансия</t>
  </si>
  <si>
    <t>Кокош Елена Александровна-вакансия</t>
  </si>
  <si>
    <t>Лизогуб Ирина Николаевна -вакансия</t>
  </si>
  <si>
    <t>Оразалина Жулдыз Тураровна -вакансия</t>
  </si>
  <si>
    <t>Таранцева Наталья Юрьевна-вакансия</t>
  </si>
  <si>
    <t>практическая география</t>
  </si>
  <si>
    <t>рук.МО</t>
  </si>
  <si>
    <t>коррекция,СБО</t>
  </si>
  <si>
    <t>естествозние,география</t>
  </si>
  <si>
    <t>Балтабаев Асхат Канатович-вакансия</t>
  </si>
  <si>
    <t>ППУ,уч.труд.обуч</t>
  </si>
  <si>
    <t>Сералиев Нурбек Талгатович</t>
  </si>
  <si>
    <t>секция волейбол</t>
  </si>
  <si>
    <t>СПППК,2020, физич.культура и сопрт</t>
  </si>
  <si>
    <t>наставничество</t>
  </si>
  <si>
    <t>СКУ, начальные классы</t>
  </si>
  <si>
    <t>Таранцева Наталья Юрьевна</t>
  </si>
  <si>
    <t>Жук М.П.</t>
  </si>
  <si>
    <t>Негиметжанова Айдана Ануарбековна</t>
  </si>
  <si>
    <t>Ефимова Александра Васильевна</t>
  </si>
  <si>
    <t>коррекция-психол</t>
  </si>
  <si>
    <t>высш</t>
  </si>
  <si>
    <t>СКГУ, нач.кл</t>
  </si>
  <si>
    <t>165/1</t>
  </si>
  <si>
    <t>нач.кл</t>
  </si>
  <si>
    <t>п.м.</t>
  </si>
  <si>
    <t>ПГК,2011,начальные классы</t>
  </si>
  <si>
    <t>худ.труд, ИЗО</t>
  </si>
  <si>
    <t>"___" ______________ 2022 года</t>
  </si>
  <si>
    <t>Балгабаева Гульмира Дулатовна-вакансия</t>
  </si>
  <si>
    <t>Кабдушев Данияр Маратович-вакансия</t>
  </si>
  <si>
    <t>Кокош Игорь Николаевич-вакансия</t>
  </si>
  <si>
    <t>пед</t>
  </si>
  <si>
    <t>вакансия</t>
  </si>
  <si>
    <t>Кайрулов Рахат Кенесович</t>
  </si>
  <si>
    <t>художественный труд</t>
  </si>
  <si>
    <t>Базарбаева Мадина Ермакановна</t>
  </si>
  <si>
    <t>Лютова Евгения Ивановна</t>
  </si>
  <si>
    <t>Альбергенова Зарина Дулатовна</t>
  </si>
  <si>
    <t>нач.классы</t>
  </si>
  <si>
    <t>Ескендирова Галия Шаяхметовна</t>
  </si>
  <si>
    <t>русская литератрура</t>
  </si>
  <si>
    <t>глобальные компетенции</t>
  </si>
  <si>
    <t>Қызықты грамматика</t>
  </si>
  <si>
    <t>физика вокруг нас</t>
  </si>
  <si>
    <t>стилистика русского языка</t>
  </si>
  <si>
    <t>Практическая грамматика английского языка</t>
  </si>
  <si>
    <t>математ-углубление</t>
  </si>
  <si>
    <t>Ана тілім – айбыным!</t>
  </si>
  <si>
    <t>Главные портреты моей страны</t>
  </si>
  <si>
    <t>История Казахстана в лицах и цифрах</t>
  </si>
  <si>
    <t>физика есептер</t>
  </si>
  <si>
    <t>химия есептер</t>
  </si>
  <si>
    <t>физика жене техника</t>
  </si>
  <si>
    <t>кызык.матем</t>
  </si>
  <si>
    <t>жас ертеуш</t>
  </si>
  <si>
    <t>грамотей</t>
  </si>
  <si>
    <t>развитие речи</t>
  </si>
  <si>
    <t>здравствуй, театр</t>
  </si>
  <si>
    <t>кызык матем</t>
  </si>
  <si>
    <t>кызыкты матем</t>
  </si>
  <si>
    <t>читательская грамотность</t>
  </si>
  <si>
    <t>математика в жизни</t>
  </si>
  <si>
    <t>загадки природы</t>
  </si>
  <si>
    <t>я и экология</t>
  </si>
  <si>
    <t>русский язык-углубление</t>
  </si>
  <si>
    <t>грамотность чтения</t>
  </si>
  <si>
    <t>математика и логика</t>
  </si>
  <si>
    <t>рус.язык-углубл</t>
  </si>
  <si>
    <t>алгебра есеп</t>
  </si>
  <si>
    <t>знатоки рус.языка</t>
  </si>
  <si>
    <t>экологик.этика</t>
  </si>
  <si>
    <t>нач.кл.1кл</t>
  </si>
  <si>
    <t>3 класс</t>
  </si>
  <si>
    <t>нач.классы,4</t>
  </si>
  <si>
    <t>чтение</t>
  </si>
  <si>
    <t>1в</t>
  </si>
  <si>
    <t>7в</t>
  </si>
  <si>
    <t>11ә</t>
  </si>
  <si>
    <t>география,естествознание</t>
  </si>
  <si>
    <t>11,б</t>
  </si>
  <si>
    <t>ср,сп</t>
  </si>
  <si>
    <t>колледж М.Жумабаева,нач.образ,2021</t>
  </si>
  <si>
    <t>Тургунов Жалгас Сейсенбекович</t>
  </si>
  <si>
    <t>Алм.униврс,2020, бакалавр матем</t>
  </si>
  <si>
    <t>СКГУ,бакалавр истории и геогр,2022</t>
  </si>
  <si>
    <t>Кокошет.универс,2009, бакалавр истории</t>
  </si>
  <si>
    <t>колледж М.Жумабаева,уч.матеи,2021</t>
  </si>
  <si>
    <t>СКГУ,2022, бакалавр каз.яз и лит</t>
  </si>
  <si>
    <t>ГТК, самопознание им.М.Жумабаева</t>
  </si>
  <si>
    <t>п</t>
  </si>
  <si>
    <t>анг.яз</t>
  </si>
  <si>
    <t>ислед</t>
  </si>
  <si>
    <t>Карамурзина Майраш Сатбековна</t>
  </si>
  <si>
    <t>естест</t>
  </si>
  <si>
    <t xml:space="preserve"> шахматы</t>
  </si>
  <si>
    <t>акад. КОКШЕ 2015</t>
  </si>
  <si>
    <t>ППИ 89 биология,химия СКГУ,2020</t>
  </si>
  <si>
    <t>18.06.2027</t>
  </si>
  <si>
    <t>Серкова Елена Анатольевна</t>
  </si>
  <si>
    <t>рук МО</t>
  </si>
  <si>
    <t>театр</t>
  </si>
  <si>
    <t>Нурпейсова Меруерт Багытжановна</t>
  </si>
  <si>
    <t>Пыстогова Диана Александровна</t>
  </si>
  <si>
    <t>Шапанова Жанерке Асхатовна</t>
  </si>
  <si>
    <t>Таранцева Наталья Юрьевна вакансия</t>
  </si>
  <si>
    <t>трехязычие,эксперт</t>
  </si>
  <si>
    <t>трехязычие.эксперт</t>
  </si>
  <si>
    <t>Доренгоф-Никитина Александра Антоновна вакансия</t>
  </si>
  <si>
    <t>Билялова Нагима Жакотовна вакансия</t>
  </si>
  <si>
    <t>Жирнова Сара Сальменовна вакансия</t>
  </si>
  <si>
    <t>доплата физрукам</t>
  </si>
  <si>
    <t>Мәнерлеп оқу</t>
  </si>
  <si>
    <t>Мастерица</t>
  </si>
  <si>
    <t>Хоровое пение</t>
  </si>
  <si>
    <t>Көркем шеберхана</t>
  </si>
  <si>
    <t>Юнный мастер</t>
  </si>
  <si>
    <t>Умелые руки</t>
  </si>
  <si>
    <t>цветочный дизаин</t>
  </si>
  <si>
    <t>Қызықты қазақ тілі</t>
  </si>
  <si>
    <t>Золотые ручки</t>
  </si>
  <si>
    <t>Юный цветовод</t>
  </si>
  <si>
    <t>28.08.2026</t>
  </si>
  <si>
    <t>Дебаты</t>
  </si>
  <si>
    <t>Театр</t>
  </si>
  <si>
    <t>Скорочтение</t>
  </si>
  <si>
    <t>Юный кореспондент</t>
  </si>
  <si>
    <t>Жас гүл өсірушілер</t>
  </si>
  <si>
    <t>Развевайка</t>
  </si>
  <si>
    <t>Табысқа апарар жол</t>
  </si>
  <si>
    <t>Путь к успеху</t>
  </si>
  <si>
    <t>школьная редакция</t>
  </si>
  <si>
    <t>Хореграфический</t>
  </si>
  <si>
    <t>Школьная газета</t>
  </si>
  <si>
    <t>Домашний помощник</t>
  </si>
  <si>
    <t>секция Футбол</t>
  </si>
  <si>
    <t>секция Легкая атлетика</t>
  </si>
  <si>
    <t>секция Тогызкумалак</t>
  </si>
  <si>
    <t>секция Баскетбол</t>
  </si>
  <si>
    <t>ТамбПИ, 86</t>
  </si>
  <si>
    <t>Домбыра</t>
  </si>
  <si>
    <t>Бектенова Назиля Аукешевна-вакансия</t>
  </si>
  <si>
    <t>Мурзахметов Д.Х</t>
  </si>
  <si>
    <t>Сила движение</t>
  </si>
  <si>
    <t>в</t>
  </si>
  <si>
    <t>01 сентября 2022 года</t>
  </si>
  <si>
    <t>Жангужинова Гулбадан Кайржановна-вакансия</t>
  </si>
  <si>
    <t xml:space="preserve">  всего</t>
  </si>
  <si>
    <t xml:space="preserve">Оразалина Жулдыз Тураровна-вакансия </t>
  </si>
  <si>
    <t>секция Шахматы</t>
  </si>
  <si>
    <t>Тіл мәдениеті</t>
  </si>
  <si>
    <t>химия в задачах и упражнениях</t>
  </si>
  <si>
    <t xml:space="preserve">учителей школы-гимназии им.акад.Е.Букетова района Шал акына  </t>
  </si>
  <si>
    <t>Театральный сундучок</t>
  </si>
  <si>
    <t>,</t>
  </si>
  <si>
    <t xml:space="preserve">                                    </t>
  </si>
  <si>
    <t xml:space="preserve">                    </t>
  </si>
  <si>
    <t xml:space="preserve">                             </t>
  </si>
  <si>
    <t>нач. кл 4</t>
  </si>
  <si>
    <t>иодератор</t>
  </si>
  <si>
    <t>ср спец</t>
  </si>
  <si>
    <t>нач.классы 1ә</t>
  </si>
  <si>
    <t>шебер колдар</t>
  </si>
  <si>
    <t>жас зерттеуши</t>
  </si>
  <si>
    <t>ертеги елинде</t>
  </si>
  <si>
    <t>нач. Кл 4</t>
  </si>
  <si>
    <t>Төлепберген Ділнас Женісқызы</t>
  </si>
  <si>
    <t>казахский язык и лит</t>
  </si>
  <si>
    <t>нач.классы 2</t>
  </si>
  <si>
    <t>Гл. бухгалтер                                                 Тлегенова Н.Б.</t>
  </si>
  <si>
    <t>исслед</t>
  </si>
  <si>
    <t>нач.кл3</t>
  </si>
  <si>
    <t>нач.кл. 3</t>
  </si>
  <si>
    <t>нач. кл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</si>
</sst>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₽&quot;_-;\-* #,##0\ &quot;₽&quot;_-;_-* &quot;-&quot;\ &quot;₽&quot;_-;_-@_-"/>
    <numFmt numFmtId="164" formatCode="0.0"/>
    <numFmt numFmtId="165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4"/>
      <name val="Calibri"/>
      <family val="2"/>
      <scheme val="minor"/>
    </font>
    <font>
      <sz val="1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23">
    <xf numFmtId="0" fontId="0" fillId="0" borderId="0" xfId="0"/>
    <xf numFmtId="0" fontId="7" fillId="2" borderId="0" xfId="1" applyNumberFormat="1" applyFont="1" applyFill="1" applyBorder="1" applyAlignment="1">
      <alignment horizontal="left"/>
    </xf>
    <xf numFmtId="0" fontId="4" fillId="2" borderId="0" xfId="0" applyFont="1" applyFill="1"/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4" fillId="2" borderId="0" xfId="1" applyNumberFormat="1" applyFont="1" applyFill="1" applyBorder="1" applyAlignment="1">
      <alignment horizontal="left"/>
    </xf>
    <xf numFmtId="0" fontId="4" fillId="2" borderId="2" xfId="1" applyNumberFormat="1" applyFont="1" applyFill="1" applyBorder="1" applyAlignment="1">
      <alignment horizontal="center"/>
    </xf>
    <xf numFmtId="0" fontId="0" fillId="2" borderId="0" xfId="0" applyFill="1"/>
    <xf numFmtId="3" fontId="4" fillId="2" borderId="2" xfId="1" applyNumberFormat="1" applyFont="1" applyFill="1" applyBorder="1" applyAlignment="1">
      <alignment horizontal="right"/>
    </xf>
    <xf numFmtId="0" fontId="5" fillId="2" borderId="0" xfId="0" applyFont="1" applyFill="1"/>
    <xf numFmtId="2" fontId="4" fillId="2" borderId="2" xfId="1" applyNumberFormat="1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left"/>
    </xf>
    <xf numFmtId="0" fontId="4" fillId="2" borderId="5" xfId="1" applyNumberFormat="1" applyFont="1" applyFill="1" applyBorder="1" applyAlignment="1"/>
    <xf numFmtId="0" fontId="7" fillId="2" borderId="2" xfId="1" applyNumberFormat="1" applyFont="1" applyFill="1" applyBorder="1" applyAlignment="1"/>
    <xf numFmtId="0" fontId="7" fillId="2" borderId="2" xfId="1" applyNumberFormat="1" applyFont="1" applyFill="1" applyBorder="1" applyAlignment="1">
      <alignment horizontal="center"/>
    </xf>
    <xf numFmtId="0" fontId="7" fillId="2" borderId="2" xfId="1" applyNumberFormat="1" applyFont="1" applyFill="1" applyBorder="1" applyAlignment="1">
      <alignment horizontal="left"/>
    </xf>
    <xf numFmtId="14" fontId="7" fillId="2" borderId="2" xfId="1" applyNumberFormat="1" applyFont="1" applyFill="1" applyBorder="1" applyAlignment="1">
      <alignment horizontal="left"/>
    </xf>
    <xf numFmtId="1" fontId="7" fillId="2" borderId="2" xfId="1" applyNumberFormat="1" applyFont="1" applyFill="1" applyBorder="1" applyAlignment="1"/>
    <xf numFmtId="0" fontId="7" fillId="2" borderId="3" xfId="1" applyNumberFormat="1" applyFont="1" applyFill="1" applyBorder="1" applyAlignment="1">
      <alignment horizontal="left"/>
    </xf>
    <xf numFmtId="14" fontId="7" fillId="2" borderId="3" xfId="1" applyNumberFormat="1" applyFont="1" applyFill="1" applyBorder="1" applyAlignment="1">
      <alignment horizontal="left"/>
    </xf>
    <xf numFmtId="3" fontId="7" fillId="2" borderId="2" xfId="1" applyNumberFormat="1" applyFont="1" applyFill="1" applyBorder="1" applyAlignment="1"/>
    <xf numFmtId="1" fontId="7" fillId="2" borderId="2" xfId="1" applyNumberFormat="1" applyFont="1" applyFill="1" applyBorder="1" applyAlignment="1">
      <alignment horizontal="center"/>
    </xf>
    <xf numFmtId="1" fontId="0" fillId="2" borderId="0" xfId="0" applyNumberFormat="1" applyFill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4" fillId="2" borderId="2" xfId="1" applyNumberFormat="1" applyFont="1" applyFill="1" applyBorder="1" applyAlignment="1"/>
    <xf numFmtId="14" fontId="4" fillId="2" borderId="2" xfId="0" applyNumberFormat="1" applyFont="1" applyFill="1" applyBorder="1" applyAlignment="1" applyProtection="1">
      <alignment horizontal="left"/>
      <protection locked="0"/>
    </xf>
    <xf numFmtId="9" fontId="5" fillId="2" borderId="0" xfId="0" applyNumberFormat="1" applyFont="1" applyFill="1"/>
    <xf numFmtId="0" fontId="4" fillId="2" borderId="8" xfId="1" applyNumberFormat="1" applyFont="1" applyFill="1" applyBorder="1" applyAlignment="1">
      <alignment horizontal="left"/>
    </xf>
    <xf numFmtId="0" fontId="4" fillId="2" borderId="8" xfId="1" applyNumberFormat="1" applyFont="1" applyFill="1" applyBorder="1" applyAlignment="1">
      <alignment horizontal="center"/>
    </xf>
    <xf numFmtId="0" fontId="4" fillId="2" borderId="2" xfId="0" applyFont="1" applyFill="1" applyBorder="1" applyAlignment="1" applyProtection="1">
      <alignment horizontal="left"/>
      <protection locked="0"/>
    </xf>
    <xf numFmtId="3" fontId="4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3" fontId="4" fillId="2" borderId="8" xfId="1" applyNumberFormat="1" applyFont="1" applyFill="1" applyBorder="1" applyAlignment="1">
      <alignment horizontal="right"/>
    </xf>
    <xf numFmtId="0" fontId="1" fillId="2" borderId="0" xfId="0" applyFont="1" applyFill="1"/>
    <xf numFmtId="9" fontId="0" fillId="2" borderId="0" xfId="0" applyNumberFormat="1" applyFill="1"/>
    <xf numFmtId="0" fontId="9" fillId="2" borderId="2" xfId="1" applyNumberFormat="1" applyFont="1" applyFill="1" applyBorder="1" applyAlignment="1">
      <alignment horizontal="left"/>
    </xf>
    <xf numFmtId="0" fontId="9" fillId="2" borderId="2" xfId="1" applyNumberFormat="1" applyFont="1" applyFill="1" applyBorder="1" applyAlignment="1">
      <alignment horizontal="center"/>
    </xf>
    <xf numFmtId="0" fontId="6" fillId="2" borderId="0" xfId="0" applyFont="1" applyFill="1"/>
    <xf numFmtId="9" fontId="6" fillId="2" borderId="0" xfId="0" applyNumberFormat="1" applyFont="1" applyFill="1"/>
    <xf numFmtId="14" fontId="4" fillId="2" borderId="2" xfId="1" applyNumberFormat="1" applyFont="1" applyFill="1" applyBorder="1" applyAlignment="1">
      <alignment horizontal="left"/>
    </xf>
    <xf numFmtId="0" fontId="3" fillId="2" borderId="0" xfId="0" applyFont="1" applyFill="1"/>
    <xf numFmtId="49" fontId="4" fillId="2" borderId="2" xfId="0" applyNumberFormat="1" applyFont="1" applyFill="1" applyBorder="1" applyAlignment="1" applyProtection="1">
      <alignment horizontal="left"/>
      <protection locked="0"/>
    </xf>
    <xf numFmtId="0" fontId="4" fillId="2" borderId="7" xfId="1" applyNumberFormat="1" applyFont="1" applyFill="1" applyBorder="1" applyAlignment="1"/>
    <xf numFmtId="0" fontId="3" fillId="2" borderId="2" xfId="1" applyNumberFormat="1" applyFont="1" applyFill="1" applyBorder="1" applyAlignment="1">
      <alignment horizontal="left"/>
    </xf>
    <xf numFmtId="0" fontId="4" fillId="2" borderId="2" xfId="0" applyFont="1" applyFill="1" applyBorder="1"/>
    <xf numFmtId="3" fontId="4" fillId="2" borderId="2" xfId="1" applyNumberFormat="1" applyFont="1" applyFill="1" applyBorder="1" applyAlignment="1">
      <alignment horizontal="center"/>
    </xf>
    <xf numFmtId="9" fontId="1" fillId="2" borderId="0" xfId="0" applyNumberFormat="1" applyFont="1" applyFill="1"/>
    <xf numFmtId="0" fontId="4" fillId="2" borderId="7" xfId="1" applyNumberFormat="1" applyFont="1" applyFill="1" applyBorder="1" applyAlignment="1">
      <alignment horizontal="left"/>
    </xf>
    <xf numFmtId="0" fontId="4" fillId="2" borderId="10" xfId="1" applyNumberFormat="1" applyFont="1" applyFill="1" applyBorder="1" applyAlignment="1">
      <alignment horizontal="left"/>
    </xf>
    <xf numFmtId="0" fontId="4" fillId="2" borderId="5" xfId="1" applyNumberFormat="1" applyFont="1" applyFill="1" applyBorder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0" fillId="3" borderId="0" xfId="0" applyFill="1"/>
    <xf numFmtId="0" fontId="7" fillId="2" borderId="0" xfId="1" applyNumberFormat="1" applyFont="1" applyFill="1" applyAlignment="1">
      <alignment horizontal="left"/>
    </xf>
    <xf numFmtId="0" fontId="8" fillId="2" borderId="0" xfId="1" applyNumberFormat="1" applyFont="1" applyFill="1" applyAlignment="1">
      <alignment horizontal="left"/>
    </xf>
    <xf numFmtId="0" fontId="4" fillId="2" borderId="0" xfId="1" applyNumberFormat="1" applyFont="1" applyFill="1" applyAlignment="1">
      <alignment horizontal="center"/>
    </xf>
    <xf numFmtId="0" fontId="7" fillId="2" borderId="0" xfId="1" applyNumberFormat="1" applyFont="1" applyFill="1" applyBorder="1" applyAlignment="1">
      <alignment horizontal="center"/>
    </xf>
    <xf numFmtId="0" fontId="7" fillId="2" borderId="0" xfId="1" applyNumberFormat="1" applyFont="1" applyFill="1" applyBorder="1" applyAlignment="1">
      <alignment horizontal="right"/>
    </xf>
    <xf numFmtId="0" fontId="7" fillId="2" borderId="0" xfId="1" applyNumberFormat="1" applyFont="1" applyFill="1" applyBorder="1" applyAlignment="1"/>
    <xf numFmtId="0" fontId="2" fillId="2" borderId="2" xfId="1" applyNumberFormat="1" applyFont="1" applyFill="1" applyBorder="1" applyAlignment="1">
      <alignment horizontal="left"/>
    </xf>
    <xf numFmtId="0" fontId="10" fillId="2" borderId="0" xfId="0" applyFont="1" applyFill="1"/>
    <xf numFmtId="0" fontId="4" fillId="2" borderId="1" xfId="0" applyFont="1" applyFill="1" applyBorder="1"/>
    <xf numFmtId="0" fontId="7" fillId="2" borderId="18" xfId="1" applyNumberFormat="1" applyFont="1" applyFill="1" applyBorder="1" applyAlignment="1">
      <alignment horizontal="center"/>
    </xf>
    <xf numFmtId="0" fontId="7" fillId="2" borderId="19" xfId="1" applyNumberFormat="1" applyFont="1" applyFill="1" applyBorder="1" applyAlignment="1">
      <alignment horizontal="center"/>
    </xf>
    <xf numFmtId="0" fontId="7" fillId="2" borderId="17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left"/>
    </xf>
    <xf numFmtId="0" fontId="7" fillId="2" borderId="19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4" fillId="2" borderId="8" xfId="0" applyFont="1" applyFill="1" applyBorder="1" applyAlignment="1" applyProtection="1">
      <alignment horizontal="left"/>
      <protection locked="0"/>
    </xf>
    <xf numFmtId="14" fontId="4" fillId="2" borderId="8" xfId="0" applyNumberFormat="1" applyFont="1" applyFill="1" applyBorder="1" applyAlignment="1" applyProtection="1">
      <alignment horizontal="left"/>
      <protection locked="0"/>
    </xf>
    <xf numFmtId="0" fontId="4" fillId="2" borderId="8" xfId="1" applyNumberFormat="1" applyFont="1" applyFill="1" applyBorder="1" applyAlignment="1"/>
    <xf numFmtId="3" fontId="11" fillId="2" borderId="2" xfId="1" applyNumberFormat="1" applyFont="1" applyFill="1" applyBorder="1" applyAlignment="1">
      <alignment horizontal="right"/>
    </xf>
    <xf numFmtId="3" fontId="4" fillId="2" borderId="0" xfId="0" applyNumberFormat="1" applyFont="1" applyFill="1"/>
    <xf numFmtId="14" fontId="4" fillId="2" borderId="8" xfId="1" applyNumberFormat="1" applyFont="1" applyFill="1" applyBorder="1" applyAlignment="1">
      <alignment horizontal="left"/>
    </xf>
    <xf numFmtId="1" fontId="4" fillId="2" borderId="0" xfId="1" applyNumberFormat="1" applyFont="1" applyFill="1" applyBorder="1" applyAlignment="1">
      <alignment horizontal="center"/>
    </xf>
    <xf numFmtId="0" fontId="1" fillId="2" borderId="2" xfId="0" applyFont="1" applyFill="1" applyBorder="1"/>
    <xf numFmtId="49" fontId="4" fillId="2" borderId="8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0" fontId="11" fillId="2" borderId="2" xfId="1" applyNumberFormat="1" applyFont="1" applyFill="1" applyBorder="1" applyAlignment="1"/>
    <xf numFmtId="0" fontId="11" fillId="2" borderId="2" xfId="1" applyNumberFormat="1" applyFont="1" applyFill="1" applyBorder="1" applyAlignment="1">
      <alignment horizontal="left"/>
    </xf>
    <xf numFmtId="0" fontId="11" fillId="2" borderId="2" xfId="1" applyNumberFormat="1" applyFont="1" applyFill="1" applyBorder="1" applyAlignment="1">
      <alignment horizontal="center"/>
    </xf>
    <xf numFmtId="0" fontId="13" fillId="2" borderId="5" xfId="1" applyNumberFormat="1" applyFont="1" applyFill="1" applyBorder="1" applyAlignment="1"/>
    <xf numFmtId="0" fontId="13" fillId="2" borderId="2" xfId="1" applyNumberFormat="1" applyFont="1" applyFill="1" applyBorder="1" applyAlignment="1">
      <alignment horizontal="left"/>
    </xf>
    <xf numFmtId="0" fontId="13" fillId="2" borderId="2" xfId="1" applyNumberFormat="1" applyFont="1" applyFill="1" applyBorder="1" applyAlignment="1">
      <alignment horizontal="center"/>
    </xf>
    <xf numFmtId="0" fontId="14" fillId="2" borderId="2" xfId="1" applyNumberFormat="1" applyFont="1" applyFill="1" applyBorder="1" applyAlignment="1"/>
    <xf numFmtId="0" fontId="13" fillId="2" borderId="2" xfId="0" applyFont="1" applyFill="1" applyBorder="1" applyAlignment="1" applyProtection="1">
      <alignment horizontal="left"/>
      <protection locked="0"/>
    </xf>
    <xf numFmtId="14" fontId="13" fillId="2" borderId="2" xfId="0" applyNumberFormat="1" applyFont="1" applyFill="1" applyBorder="1" applyAlignment="1" applyProtection="1">
      <alignment horizontal="left"/>
      <protection locked="0"/>
    </xf>
    <xf numFmtId="49" fontId="13" fillId="2" borderId="2" xfId="0" applyNumberFormat="1" applyFont="1" applyFill="1" applyBorder="1" applyAlignment="1" applyProtection="1">
      <alignment horizontal="left"/>
      <protection locked="0"/>
    </xf>
    <xf numFmtId="2" fontId="13" fillId="2" borderId="2" xfId="1" applyNumberFormat="1" applyFont="1" applyFill="1" applyBorder="1" applyAlignment="1">
      <alignment horizontal="center"/>
    </xf>
    <xf numFmtId="0" fontId="13" fillId="2" borderId="2" xfId="1" applyNumberFormat="1" applyFont="1" applyFill="1" applyBorder="1" applyAlignment="1"/>
    <xf numFmtId="3" fontId="13" fillId="2" borderId="2" xfId="1" applyNumberFormat="1" applyFont="1" applyFill="1" applyBorder="1" applyAlignment="1">
      <alignment horizontal="right"/>
    </xf>
    <xf numFmtId="165" fontId="13" fillId="2" borderId="2" xfId="1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" fontId="13" fillId="2" borderId="2" xfId="1" applyNumberFormat="1" applyFont="1" applyFill="1" applyBorder="1" applyAlignment="1">
      <alignment horizontal="center"/>
    </xf>
    <xf numFmtId="164" fontId="13" fillId="2" borderId="2" xfId="1" applyNumberFormat="1" applyFont="1" applyFill="1" applyBorder="1" applyAlignment="1">
      <alignment horizontal="center"/>
    </xf>
    <xf numFmtId="3" fontId="13" fillId="2" borderId="8" xfId="1" applyNumberFormat="1" applyFont="1" applyFill="1" applyBorder="1" applyAlignment="1">
      <alignment horizontal="right"/>
    </xf>
    <xf numFmtId="0" fontId="15" fillId="2" borderId="2" xfId="1" applyNumberFormat="1" applyFont="1" applyFill="1" applyBorder="1" applyAlignment="1">
      <alignment horizontal="left"/>
    </xf>
    <xf numFmtId="0" fontId="13" fillId="2" borderId="2" xfId="0" applyFont="1" applyFill="1" applyBorder="1"/>
    <xf numFmtId="0" fontId="13" fillId="2" borderId="8" xfId="0" applyFont="1" applyFill="1" applyBorder="1" applyAlignment="1" applyProtection="1">
      <alignment horizontal="left"/>
      <protection locked="0"/>
    </xf>
    <xf numFmtId="14" fontId="13" fillId="2" borderId="8" xfId="0" applyNumberFormat="1" applyFont="1" applyFill="1" applyBorder="1" applyAlignment="1" applyProtection="1">
      <alignment horizontal="left"/>
      <protection locked="0"/>
    </xf>
    <xf numFmtId="0" fontId="13" fillId="2" borderId="8" xfId="1" applyNumberFormat="1" applyFont="1" applyFill="1" applyBorder="1" applyAlignment="1">
      <alignment horizontal="left"/>
    </xf>
    <xf numFmtId="0" fontId="13" fillId="2" borderId="8" xfId="1" applyNumberFormat="1" applyFont="1" applyFill="1" applyBorder="1" applyAlignment="1">
      <alignment horizontal="center"/>
    </xf>
    <xf numFmtId="0" fontId="14" fillId="2" borderId="8" xfId="1" applyNumberFormat="1" applyFont="1" applyFill="1" applyBorder="1" applyAlignment="1"/>
    <xf numFmtId="14" fontId="13" fillId="2" borderId="2" xfId="1" applyNumberFormat="1" applyFont="1" applyFill="1" applyBorder="1" applyAlignment="1">
      <alignment horizontal="left"/>
    </xf>
    <xf numFmtId="0" fontId="14" fillId="2" borderId="2" xfId="1" applyNumberFormat="1" applyFont="1" applyFill="1" applyBorder="1" applyAlignment="1">
      <alignment horizontal="center"/>
    </xf>
    <xf numFmtId="0" fontId="16" fillId="2" borderId="2" xfId="1" applyNumberFormat="1" applyFont="1" applyFill="1" applyBorder="1" applyAlignment="1">
      <alignment horizontal="center"/>
    </xf>
    <xf numFmtId="0" fontId="5" fillId="2" borderId="2" xfId="0" applyFont="1" applyFill="1" applyBorder="1"/>
    <xf numFmtId="0" fontId="18" fillId="2" borderId="2" xfId="0" applyFont="1" applyFill="1" applyBorder="1" applyAlignment="1">
      <alignment horizontal="center"/>
    </xf>
    <xf numFmtId="3" fontId="11" fillId="2" borderId="2" xfId="1" applyNumberFormat="1" applyFont="1" applyFill="1" applyBorder="1" applyAlignment="1">
      <alignment horizontal="center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0" fillId="2" borderId="2" xfId="0" applyFill="1" applyBorder="1"/>
    <xf numFmtId="3" fontId="3" fillId="2" borderId="2" xfId="1" applyNumberFormat="1" applyFont="1" applyFill="1" applyBorder="1" applyAlignment="1">
      <alignment horizontal="center"/>
    </xf>
    <xf numFmtId="3" fontId="13" fillId="2" borderId="2" xfId="1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" xfId="0" applyFont="1" applyFill="1" applyBorder="1"/>
    <xf numFmtId="0" fontId="19" fillId="2" borderId="2" xfId="1" applyNumberFormat="1" applyFont="1" applyFill="1" applyBorder="1" applyAlignment="1">
      <alignment horizontal="left"/>
    </xf>
    <xf numFmtId="0" fontId="0" fillId="2" borderId="8" xfId="0" applyFill="1" applyBorder="1"/>
    <xf numFmtId="0" fontId="11" fillId="2" borderId="8" xfId="1" applyNumberFormat="1" applyFont="1" applyFill="1" applyBorder="1" applyAlignment="1"/>
    <xf numFmtId="0" fontId="3" fillId="2" borderId="8" xfId="1" applyNumberFormat="1" applyFont="1" applyFill="1" applyBorder="1" applyAlignment="1">
      <alignment horizontal="left"/>
    </xf>
    <xf numFmtId="0" fontId="9" fillId="2" borderId="8" xfId="1" applyNumberFormat="1" applyFont="1" applyFill="1" applyBorder="1" applyAlignment="1">
      <alignment horizontal="left"/>
    </xf>
    <xf numFmtId="1" fontId="7" fillId="3" borderId="2" xfId="1" applyNumberFormat="1" applyFont="1" applyFill="1" applyBorder="1" applyAlignment="1">
      <alignment horizontal="center"/>
    </xf>
    <xf numFmtId="3" fontId="7" fillId="3" borderId="2" xfId="1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1" fontId="7" fillId="2" borderId="2" xfId="1" applyNumberFormat="1" applyFont="1" applyFill="1" applyBorder="1" applyAlignment="1">
      <alignment horizontal="right"/>
    </xf>
    <xf numFmtId="3" fontId="4" fillId="2" borderId="0" xfId="1" applyNumberFormat="1" applyFont="1" applyFill="1" applyBorder="1" applyAlignment="1">
      <alignment horizontal="right"/>
    </xf>
    <xf numFmtId="0" fontId="18" fillId="2" borderId="0" xfId="0" applyFont="1" applyFill="1" applyAlignment="1">
      <alignment horizontal="center"/>
    </xf>
    <xf numFmtId="0" fontId="4" fillId="2" borderId="1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9" xfId="1" applyNumberFormat="1" applyFont="1" applyFill="1" applyBorder="1" applyAlignment="1">
      <alignment horizontal="center"/>
    </xf>
    <xf numFmtId="0" fontId="4" fillId="2" borderId="6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7" xfId="1" applyNumberFormat="1" applyFont="1" applyFill="1" applyBorder="1" applyAlignment="1">
      <alignment horizontal="center"/>
    </xf>
    <xf numFmtId="14" fontId="7" fillId="2" borderId="0" xfId="1" applyNumberFormat="1" applyFont="1" applyFill="1" applyBorder="1" applyAlignment="1">
      <alignment horizontal="left"/>
    </xf>
    <xf numFmtId="1" fontId="7" fillId="2" borderId="0" xfId="1" applyNumberFormat="1" applyFont="1" applyFill="1" applyBorder="1" applyAlignment="1">
      <alignment horizontal="center"/>
    </xf>
    <xf numFmtId="165" fontId="4" fillId="2" borderId="0" xfId="0" applyNumberFormat="1" applyFont="1" applyFill="1" applyAlignment="1">
      <alignment horizontal="right"/>
    </xf>
    <xf numFmtId="0" fontId="4" fillId="2" borderId="0" xfId="1" applyNumberFormat="1" applyFont="1" applyFill="1" applyAlignment="1"/>
    <xf numFmtId="0" fontId="7" fillId="2" borderId="0" xfId="1" applyNumberFormat="1" applyFont="1" applyFill="1" applyAlignment="1"/>
    <xf numFmtId="0" fontId="4" fillId="2" borderId="1" xfId="1" applyNumberFormat="1" applyFont="1" applyFill="1" applyBorder="1" applyAlignment="1"/>
    <xf numFmtId="0" fontId="4" fillId="2" borderId="3" xfId="1" applyNumberFormat="1" applyFont="1" applyFill="1" applyBorder="1" applyAlignment="1"/>
    <xf numFmtId="0" fontId="4" fillId="2" borderId="4" xfId="1" applyNumberFormat="1" applyFont="1" applyFill="1" applyBorder="1" applyAlignment="1"/>
    <xf numFmtId="1" fontId="4" fillId="2" borderId="2" xfId="1" applyNumberFormat="1" applyFont="1" applyFill="1" applyBorder="1" applyAlignment="1"/>
    <xf numFmtId="1" fontId="4" fillId="2" borderId="11" xfId="1" applyNumberFormat="1" applyFont="1" applyFill="1" applyBorder="1" applyAlignment="1"/>
    <xf numFmtId="1" fontId="4" fillId="2" borderId="6" xfId="1" applyNumberFormat="1" applyFont="1" applyFill="1" applyBorder="1" applyAlignment="1"/>
    <xf numFmtId="0" fontId="4" fillId="2" borderId="5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/>
    </xf>
    <xf numFmtId="0" fontId="4" fillId="2" borderId="11" xfId="1" applyNumberFormat="1" applyFont="1" applyFill="1" applyBorder="1" applyAlignment="1"/>
    <xf numFmtId="0" fontId="4" fillId="2" borderId="13" xfId="1" applyNumberFormat="1" applyFont="1" applyFill="1" applyBorder="1" applyAlignment="1"/>
    <xf numFmtId="0" fontId="4" fillId="2" borderId="16" xfId="0" applyFont="1" applyFill="1" applyBorder="1" applyAlignment="1">
      <alignment horizontal="left" vertical="center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textRotation="90"/>
      <protection locked="0"/>
    </xf>
    <xf numFmtId="0" fontId="4" fillId="2" borderId="2" xfId="0" applyFont="1" applyFill="1" applyBorder="1" applyAlignment="1">
      <alignment horizontal="center" vertical="center"/>
    </xf>
    <xf numFmtId="16" fontId="4" fillId="2" borderId="2" xfId="0" applyNumberFormat="1" applyFont="1" applyFill="1" applyBorder="1" applyAlignment="1">
      <alignment horizontal="center" vertical="center" textRotation="90"/>
    </xf>
    <xf numFmtId="0" fontId="4" fillId="2" borderId="2" xfId="1" applyNumberFormat="1" applyFont="1" applyFill="1" applyBorder="1" applyAlignment="1">
      <alignment horizontal="center" vertical="center" textRotation="90"/>
    </xf>
    <xf numFmtId="0" fontId="4" fillId="2" borderId="21" xfId="1" applyNumberFormat="1" applyFont="1" applyFill="1" applyBorder="1" applyAlignment="1"/>
    <xf numFmtId="0" fontId="12" fillId="2" borderId="2" xfId="1" applyNumberFormat="1" applyFont="1" applyFill="1" applyBorder="1" applyAlignment="1"/>
    <xf numFmtId="0" fontId="11" fillId="2" borderId="3" xfId="1" applyNumberFormat="1" applyFont="1" applyFill="1" applyBorder="1" applyAlignment="1"/>
    <xf numFmtId="0" fontId="22" fillId="2" borderId="0" xfId="0" applyFont="1" applyFill="1"/>
    <xf numFmtId="0" fontId="7" fillId="2" borderId="8" xfId="1" applyNumberFormat="1" applyFont="1" applyFill="1" applyBorder="1" applyAlignment="1">
      <alignment horizontal="center"/>
    </xf>
    <xf numFmtId="0" fontId="4" fillId="2" borderId="6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16" fillId="2" borderId="2" xfId="1" applyNumberFormat="1" applyFont="1" applyFill="1" applyBorder="1" applyAlignment="1">
      <alignment horizontal="left"/>
    </xf>
    <xf numFmtId="0" fontId="17" fillId="2" borderId="2" xfId="1" applyNumberFormat="1" applyFont="1" applyFill="1" applyBorder="1" applyAlignment="1"/>
    <xf numFmtId="0" fontId="13" fillId="2" borderId="7" xfId="1" applyNumberFormat="1" applyFont="1" applyFill="1" applyBorder="1" applyAlignment="1"/>
    <xf numFmtId="0" fontId="7" fillId="2" borderId="0" xfId="1" applyNumberFormat="1" applyFont="1" applyFill="1" applyBorder="1" applyAlignment="1">
      <alignment horizontal="center" vertical="center"/>
    </xf>
    <xf numFmtId="0" fontId="23" fillId="3" borderId="2" xfId="1" applyNumberFormat="1" applyFont="1" applyFill="1" applyBorder="1" applyAlignment="1">
      <alignment horizontal="center"/>
    </xf>
    <xf numFmtId="0" fontId="7" fillId="2" borderId="5" xfId="1" applyNumberFormat="1" applyFont="1" applyFill="1" applyBorder="1" applyAlignment="1"/>
    <xf numFmtId="0" fontId="4" fillId="2" borderId="11" xfId="1" applyNumberFormat="1" applyFont="1" applyFill="1" applyBorder="1" applyAlignment="1">
      <alignment horizontal="center" vertical="center" textRotation="90"/>
    </xf>
    <xf numFmtId="0" fontId="4" fillId="2" borderId="15" xfId="1" applyNumberFormat="1" applyFont="1" applyFill="1" applyBorder="1" applyAlignment="1">
      <alignment horizontal="center" vertical="center" textRotation="90"/>
    </xf>
    <xf numFmtId="0" fontId="4" fillId="2" borderId="20" xfId="1" applyNumberFormat="1" applyFont="1" applyFill="1" applyBorder="1" applyAlignment="1">
      <alignment horizontal="center" vertical="center" textRotation="90"/>
    </xf>
    <xf numFmtId="0" fontId="4" fillId="2" borderId="12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13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vertical="center"/>
    </xf>
    <xf numFmtId="3" fontId="4" fillId="4" borderId="2" xfId="1" applyNumberFormat="1" applyFont="1" applyFill="1" applyBorder="1" applyAlignment="1">
      <alignment horizontal="center"/>
    </xf>
    <xf numFmtId="0" fontId="21" fillId="2" borderId="11" xfId="1" applyNumberFormat="1" applyFont="1" applyFill="1" applyBorder="1" applyAlignment="1">
      <alignment horizontal="center" vertical="center" textRotation="90"/>
    </xf>
    <xf numFmtId="0" fontId="21" fillId="2" borderId="15" xfId="1" applyNumberFormat="1" applyFont="1" applyFill="1" applyBorder="1" applyAlignment="1">
      <alignment horizontal="center" vertical="center" textRotation="90"/>
    </xf>
    <xf numFmtId="0" fontId="21" fillId="2" borderId="2" xfId="1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0" fontId="21" fillId="2" borderId="2" xfId="0" applyFont="1" applyFill="1" applyBorder="1" applyAlignment="1" applyProtection="1">
      <alignment horizontal="center" vertical="center" textRotation="90"/>
      <protection locked="0"/>
    </xf>
    <xf numFmtId="0" fontId="21" fillId="2" borderId="2" xfId="0" applyFont="1" applyFill="1" applyBorder="1" applyAlignment="1">
      <alignment horizontal="center" vertical="center"/>
    </xf>
    <xf numFmtId="16" fontId="21" fillId="2" borderId="2" xfId="0" applyNumberFormat="1" applyFont="1" applyFill="1" applyBorder="1" applyAlignment="1">
      <alignment horizontal="center" vertical="center" textRotation="90"/>
    </xf>
    <xf numFmtId="0" fontId="21" fillId="2" borderId="2" xfId="1" applyNumberFormat="1" applyFont="1" applyFill="1" applyBorder="1" applyAlignment="1">
      <alignment horizontal="center" vertical="center" textRotation="90"/>
    </xf>
    <xf numFmtId="0" fontId="21" fillId="2" borderId="20" xfId="1" applyNumberFormat="1" applyFont="1" applyFill="1" applyBorder="1" applyAlignment="1">
      <alignment horizontal="center" vertical="center" textRotation="90"/>
    </xf>
    <xf numFmtId="0" fontId="1" fillId="0" borderId="0" xfId="0" applyFont="1"/>
    <xf numFmtId="0" fontId="21" fillId="2" borderId="16" xfId="0" applyFont="1" applyFill="1" applyBorder="1" applyAlignment="1">
      <alignment horizontal="center" vertical="center"/>
    </xf>
    <xf numFmtId="0" fontId="2" fillId="2" borderId="7" xfId="1" applyNumberFormat="1" applyFont="1" applyFill="1" applyBorder="1" applyAlignment="1"/>
    <xf numFmtId="0" fontId="2" fillId="2" borderId="2" xfId="1" applyNumberFormat="1" applyFont="1" applyFill="1" applyBorder="1" applyAlignment="1">
      <alignment horizontal="left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14" fontId="2" fillId="2" borderId="2" xfId="1" applyNumberFormat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3" fontId="2" fillId="2" borderId="2" xfId="1" applyNumberFormat="1" applyFont="1" applyFill="1" applyBorder="1" applyAlignment="1">
      <alignment horizontal="center"/>
    </xf>
    <xf numFmtId="3" fontId="2" fillId="2" borderId="2" xfId="1" applyNumberFormat="1" applyFont="1" applyFill="1" applyBorder="1" applyAlignment="1">
      <alignment horizontal="right"/>
    </xf>
    <xf numFmtId="3" fontId="26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/>
    </xf>
    <xf numFmtId="1" fontId="2" fillId="2" borderId="2" xfId="1" applyNumberFormat="1" applyFont="1" applyFill="1" applyBorder="1" applyAlignment="1">
      <alignment horizontal="center"/>
    </xf>
    <xf numFmtId="3" fontId="2" fillId="2" borderId="8" xfId="1" applyNumberFormat="1" applyFont="1" applyFill="1" applyBorder="1" applyAlignment="1">
      <alignment horizontal="right"/>
    </xf>
    <xf numFmtId="0" fontId="27" fillId="2" borderId="2" xfId="0" applyFont="1" applyFill="1" applyBorder="1"/>
    <xf numFmtId="0" fontId="27" fillId="2" borderId="0" xfId="0" applyFont="1" applyFill="1"/>
    <xf numFmtId="0" fontId="4" fillId="2" borderId="11" xfId="1" applyNumberFormat="1" applyFont="1" applyFill="1" applyBorder="1" applyAlignment="1">
      <alignment textRotation="90"/>
    </xf>
    <xf numFmtId="0" fontId="4" fillId="2" borderId="15" xfId="1" applyNumberFormat="1" applyFont="1" applyFill="1" applyBorder="1" applyAlignment="1">
      <alignment textRotation="90"/>
    </xf>
    <xf numFmtId="0" fontId="4" fillId="2" borderId="20" xfId="1" applyNumberFormat="1" applyFont="1" applyFill="1" applyBorder="1" applyAlignment="1">
      <alignment textRotation="90"/>
    </xf>
    <xf numFmtId="0" fontId="4" fillId="2" borderId="11" xfId="1" applyNumberFormat="1" applyFont="1" applyFill="1" applyBorder="1" applyAlignment="1">
      <alignment horizontal="center" vertical="center"/>
    </xf>
    <xf numFmtId="0" fontId="4" fillId="2" borderId="15" xfId="1" applyNumberFormat="1" applyFont="1" applyFill="1" applyBorder="1" applyAlignment="1">
      <alignment horizontal="center" vertical="center"/>
    </xf>
    <xf numFmtId="0" fontId="4" fillId="2" borderId="20" xfId="1" applyNumberFormat="1" applyFont="1" applyFill="1" applyBorder="1" applyAlignment="1">
      <alignment horizontal="center" vertical="center"/>
    </xf>
    <xf numFmtId="0" fontId="4" fillId="2" borderId="11" xfId="1" applyNumberFormat="1" applyFont="1" applyFill="1" applyBorder="1" applyAlignment="1">
      <alignment horizontal="center" vertical="center" textRotation="90"/>
    </xf>
    <xf numFmtId="0" fontId="4" fillId="2" borderId="15" xfId="1" applyNumberFormat="1" applyFont="1" applyFill="1" applyBorder="1" applyAlignment="1">
      <alignment horizontal="center" vertical="center" textRotation="90"/>
    </xf>
    <xf numFmtId="0" fontId="4" fillId="2" borderId="20" xfId="1" applyNumberFormat="1" applyFont="1" applyFill="1" applyBorder="1" applyAlignment="1">
      <alignment horizontal="center" vertical="center" textRotation="90"/>
    </xf>
    <xf numFmtId="0" fontId="4" fillId="2" borderId="11" xfId="1" applyNumberFormat="1" applyFont="1" applyFill="1" applyBorder="1" applyAlignment="1">
      <alignment horizontal="center" vertical="center" wrapText="1"/>
    </xf>
    <xf numFmtId="0" fontId="4" fillId="2" borderId="15" xfId="1" applyNumberFormat="1" applyFont="1" applyFill="1" applyBorder="1" applyAlignment="1">
      <alignment horizontal="center" vertical="center" wrapText="1"/>
    </xf>
    <xf numFmtId="0" fontId="4" fillId="2" borderId="20" xfId="1" applyNumberFormat="1" applyFont="1" applyFill="1" applyBorder="1" applyAlignment="1">
      <alignment horizontal="center" vertical="center" wrapText="1"/>
    </xf>
    <xf numFmtId="0" fontId="4" fillId="2" borderId="24" xfId="1" applyNumberFormat="1" applyFont="1" applyFill="1" applyBorder="1" applyAlignment="1">
      <alignment vertical="center" wrapText="1"/>
    </xf>
    <xf numFmtId="0" fontId="4" fillId="2" borderId="25" xfId="1" applyNumberFormat="1" applyFont="1" applyFill="1" applyBorder="1" applyAlignment="1">
      <alignment vertical="center" wrapText="1"/>
    </xf>
    <xf numFmtId="0" fontId="4" fillId="2" borderId="26" xfId="1" applyNumberFormat="1" applyFont="1" applyFill="1" applyBorder="1" applyAlignment="1">
      <alignment vertical="center" wrapText="1"/>
    </xf>
    <xf numFmtId="0" fontId="2" fillId="2" borderId="11" xfId="1" applyNumberFormat="1" applyFont="1" applyFill="1" applyBorder="1" applyAlignment="1">
      <alignment horizontal="center" vertical="center"/>
    </xf>
    <xf numFmtId="0" fontId="2" fillId="2" borderId="15" xfId="1" applyNumberFormat="1" applyFont="1" applyFill="1" applyBorder="1" applyAlignment="1">
      <alignment horizontal="center" vertical="center"/>
    </xf>
    <xf numFmtId="0" fontId="2" fillId="2" borderId="20" xfId="1" applyNumberFormat="1" applyFont="1" applyFill="1" applyBorder="1" applyAlignment="1">
      <alignment horizontal="center" vertical="center"/>
    </xf>
    <xf numFmtId="0" fontId="24" fillId="2" borderId="11" xfId="1" applyNumberFormat="1" applyFont="1" applyFill="1" applyBorder="1" applyAlignment="1">
      <alignment horizontal="center" vertical="center"/>
    </xf>
    <xf numFmtId="0" fontId="24" fillId="2" borderId="15" xfId="1" applyNumberFormat="1" applyFont="1" applyFill="1" applyBorder="1" applyAlignment="1">
      <alignment horizontal="center" vertical="center"/>
    </xf>
    <xf numFmtId="0" fontId="24" fillId="2" borderId="8" xfId="1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9" fontId="4" fillId="2" borderId="5" xfId="0" applyNumberFormat="1" applyFont="1" applyFill="1" applyBorder="1" applyAlignment="1" applyProtection="1">
      <alignment horizontal="center" vertical="center"/>
      <protection locked="0"/>
    </xf>
    <xf numFmtId="9" fontId="4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2" xfId="1" applyNumberFormat="1" applyFont="1" applyFill="1" applyBorder="1" applyAlignment="1">
      <alignment horizontal="center" vertical="center" textRotation="90"/>
    </xf>
    <xf numFmtId="0" fontId="4" fillId="2" borderId="4" xfId="1" applyNumberFormat="1" applyFont="1" applyFill="1" applyBorder="1" applyAlignment="1">
      <alignment horizontal="center" vertical="center" textRotation="90"/>
    </xf>
    <xf numFmtId="0" fontId="4" fillId="2" borderId="13" xfId="1" applyNumberFormat="1" applyFont="1" applyFill="1" applyBorder="1" applyAlignment="1">
      <alignment horizontal="center" vertical="center" textRotation="90"/>
    </xf>
    <xf numFmtId="0" fontId="4" fillId="2" borderId="10" xfId="1" applyNumberFormat="1" applyFont="1" applyFill="1" applyBorder="1" applyAlignment="1">
      <alignment horizontal="center" vertical="center" textRotation="90"/>
    </xf>
    <xf numFmtId="0" fontId="4" fillId="2" borderId="0" xfId="1" applyNumberFormat="1" applyFont="1" applyFill="1" applyBorder="1" applyAlignment="1">
      <alignment horizontal="center" vertical="center" textRotation="90"/>
    </xf>
    <xf numFmtId="0" fontId="4" fillId="2" borderId="14" xfId="1" applyNumberFormat="1" applyFont="1" applyFill="1" applyBorder="1" applyAlignment="1">
      <alignment horizontal="center" vertical="center" textRotation="90"/>
    </xf>
    <xf numFmtId="0" fontId="4" fillId="2" borderId="7" xfId="1" applyNumberFormat="1" applyFont="1" applyFill="1" applyBorder="1" applyAlignment="1">
      <alignment horizontal="center" vertical="center" textRotation="90"/>
    </xf>
    <xf numFmtId="0" fontId="4" fillId="2" borderId="1" xfId="1" applyNumberFormat="1" applyFont="1" applyFill="1" applyBorder="1" applyAlignment="1">
      <alignment horizontal="center" vertical="center" textRotation="90"/>
    </xf>
    <xf numFmtId="0" fontId="4" fillId="2" borderId="9" xfId="1" applyNumberFormat="1" applyFont="1" applyFill="1" applyBorder="1" applyAlignment="1">
      <alignment horizontal="center" vertical="center" textRotation="9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12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13" xfId="1" applyNumberFormat="1" applyFont="1" applyFill="1" applyBorder="1" applyAlignment="1">
      <alignment horizontal="center" vertical="center"/>
    </xf>
    <xf numFmtId="0" fontId="4" fillId="2" borderId="10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vertical="center"/>
    </xf>
    <xf numFmtId="0" fontId="4" fillId="2" borderId="14" xfId="1" applyNumberFormat="1" applyFont="1" applyFill="1" applyBorder="1" applyAlignment="1">
      <alignment horizontal="center" vertical="center"/>
    </xf>
    <xf numFmtId="0" fontId="4" fillId="2" borderId="7" xfId="1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9" xfId="1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9" fontId="4" fillId="2" borderId="11" xfId="1" applyFont="1" applyFill="1" applyBorder="1" applyAlignment="1">
      <alignment horizontal="center" vertical="center"/>
    </xf>
    <xf numFmtId="0" fontId="4" fillId="2" borderId="8" xfId="1" applyNumberFormat="1" applyFont="1" applyFill="1" applyBorder="1" applyAlignment="1">
      <alignment horizontal="center" vertical="center"/>
    </xf>
    <xf numFmtId="9" fontId="4" fillId="2" borderId="11" xfId="1" applyFont="1" applyFill="1" applyBorder="1" applyAlignment="1">
      <alignment horizontal="center" vertical="center" textRotation="90"/>
    </xf>
    <xf numFmtId="9" fontId="4" fillId="2" borderId="15" xfId="1" applyFont="1" applyFill="1" applyBorder="1" applyAlignment="1">
      <alignment horizontal="center" vertical="center" textRotation="90"/>
    </xf>
    <xf numFmtId="9" fontId="4" fillId="2" borderId="8" xfId="1" applyFont="1" applyFill="1" applyBorder="1" applyAlignment="1">
      <alignment horizontal="center" vertical="center" textRotation="90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 textRotation="90"/>
      <protection locked="0"/>
    </xf>
    <xf numFmtId="0" fontId="4" fillId="2" borderId="8" xfId="0" applyFont="1" applyFill="1" applyBorder="1" applyAlignment="1" applyProtection="1">
      <alignment horizontal="center" vertical="center" textRotation="90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8" xfId="1" applyNumberFormat="1" applyFont="1" applyFill="1" applyBorder="1" applyAlignment="1">
      <alignment horizontal="center" vertical="center" textRotation="90"/>
    </xf>
    <xf numFmtId="0" fontId="3" fillId="2" borderId="12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3" fillId="2" borderId="13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/>
    </xf>
    <xf numFmtId="0" fontId="3" fillId="2" borderId="11" xfId="1" applyNumberFormat="1" applyFont="1" applyFill="1" applyBorder="1" applyAlignment="1">
      <alignment horizontal="center" vertical="center"/>
    </xf>
    <xf numFmtId="0" fontId="3" fillId="2" borderId="15" xfId="1" applyNumberFormat="1" applyFont="1" applyFill="1" applyBorder="1" applyAlignment="1">
      <alignment horizontal="center" vertical="center"/>
    </xf>
    <xf numFmtId="0" fontId="3" fillId="2" borderId="8" xfId="1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2" borderId="5" xfId="1" applyNumberFormat="1" applyFont="1" applyFill="1" applyBorder="1" applyAlignment="1"/>
    <xf numFmtId="0" fontId="7" fillId="2" borderId="3" xfId="1" applyNumberFormat="1" applyFont="1" applyFill="1" applyBorder="1" applyAlignment="1"/>
    <xf numFmtId="0" fontId="4" fillId="2" borderId="27" xfId="1" applyNumberFormat="1" applyFont="1" applyFill="1" applyBorder="1" applyAlignment="1">
      <alignment horizontal="center" vertical="center" textRotation="90"/>
    </xf>
    <xf numFmtId="0" fontId="4" fillId="2" borderId="28" xfId="1" applyNumberFormat="1" applyFont="1" applyFill="1" applyBorder="1" applyAlignment="1">
      <alignment horizontal="center" vertical="center" textRotation="90"/>
    </xf>
    <xf numFmtId="0" fontId="4" fillId="2" borderId="29" xfId="1" applyNumberFormat="1" applyFont="1" applyFill="1" applyBorder="1" applyAlignment="1">
      <alignment horizontal="center" vertical="center" textRotation="90"/>
    </xf>
    <xf numFmtId="0" fontId="21" fillId="2" borderId="30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21" fillId="2" borderId="32" xfId="0" applyFont="1" applyFill="1" applyBorder="1" applyAlignment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3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center" vertical="center" textRotation="90"/>
    </xf>
    <xf numFmtId="0" fontId="4" fillId="2" borderId="25" xfId="0" applyFont="1" applyFill="1" applyBorder="1" applyAlignment="1">
      <alignment horizontal="center" vertical="center" textRotation="90"/>
    </xf>
    <xf numFmtId="0" fontId="4" fillId="2" borderId="26" xfId="0" applyFont="1" applyFill="1" applyBorder="1" applyAlignment="1">
      <alignment horizontal="center" vertical="center" textRotation="90"/>
    </xf>
    <xf numFmtId="0" fontId="21" fillId="2" borderId="27" xfId="1" applyNumberFormat="1" applyFont="1" applyFill="1" applyBorder="1" applyAlignment="1">
      <alignment horizontal="center" vertical="center" textRotation="90"/>
    </xf>
    <xf numFmtId="0" fontId="21" fillId="2" borderId="28" xfId="1" applyNumberFormat="1" applyFont="1" applyFill="1" applyBorder="1" applyAlignment="1">
      <alignment horizontal="center" vertical="center" textRotation="90"/>
    </xf>
    <xf numFmtId="0" fontId="21" fillId="2" borderId="29" xfId="1" applyNumberFormat="1" applyFont="1" applyFill="1" applyBorder="1" applyAlignment="1">
      <alignment horizontal="center" vertical="center" textRotation="90"/>
    </xf>
    <xf numFmtId="0" fontId="21" fillId="2" borderId="11" xfId="1" applyNumberFormat="1" applyFont="1" applyFill="1" applyBorder="1" applyAlignment="1">
      <alignment horizontal="center" vertical="center" textRotation="90"/>
    </xf>
    <xf numFmtId="0" fontId="21" fillId="2" borderId="15" xfId="1" applyNumberFormat="1" applyFont="1" applyFill="1" applyBorder="1" applyAlignment="1">
      <alignment horizontal="center" vertical="center" textRotation="90"/>
    </xf>
    <xf numFmtId="0" fontId="21" fillId="2" borderId="20" xfId="1" applyNumberFormat="1" applyFont="1" applyFill="1" applyBorder="1" applyAlignment="1">
      <alignment horizontal="center" vertical="center" textRotation="90"/>
    </xf>
    <xf numFmtId="0" fontId="21" fillId="2" borderId="27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 textRotation="90"/>
    </xf>
    <xf numFmtId="0" fontId="21" fillId="2" borderId="25" xfId="0" applyFont="1" applyFill="1" applyBorder="1" applyAlignment="1">
      <alignment horizontal="center" vertical="center" textRotation="90"/>
    </xf>
    <xf numFmtId="0" fontId="21" fillId="2" borderId="26" xfId="0" applyFont="1" applyFill="1" applyBorder="1" applyAlignment="1">
      <alignment horizontal="center" vertical="center" textRotation="90"/>
    </xf>
    <xf numFmtId="0" fontId="21" fillId="2" borderId="11" xfId="1" applyNumberFormat="1" applyFont="1" applyFill="1" applyBorder="1" applyAlignment="1">
      <alignment textRotation="90"/>
    </xf>
    <xf numFmtId="0" fontId="21" fillId="2" borderId="15" xfId="1" applyNumberFormat="1" applyFont="1" applyFill="1" applyBorder="1" applyAlignment="1">
      <alignment textRotation="90"/>
    </xf>
    <xf numFmtId="0" fontId="21" fillId="2" borderId="20" xfId="1" applyNumberFormat="1" applyFont="1" applyFill="1" applyBorder="1" applyAlignment="1">
      <alignment textRotation="90"/>
    </xf>
    <xf numFmtId="0" fontId="21" fillId="2" borderId="11" xfId="1" applyNumberFormat="1" applyFont="1" applyFill="1" applyBorder="1" applyAlignment="1">
      <alignment horizontal="center" vertical="center"/>
    </xf>
    <xf numFmtId="0" fontId="21" fillId="2" borderId="15" xfId="1" applyNumberFormat="1" applyFont="1" applyFill="1" applyBorder="1" applyAlignment="1">
      <alignment horizontal="center" vertical="center"/>
    </xf>
    <xf numFmtId="0" fontId="21" fillId="2" borderId="20" xfId="1" applyNumberFormat="1" applyFont="1" applyFill="1" applyBorder="1" applyAlignment="1">
      <alignment horizontal="center" vertical="center"/>
    </xf>
    <xf numFmtId="0" fontId="21" fillId="2" borderId="11" xfId="1" applyNumberFormat="1" applyFont="1" applyFill="1" applyBorder="1" applyAlignment="1">
      <alignment horizontal="center" vertical="center" wrapText="1"/>
    </xf>
    <xf numFmtId="0" fontId="21" fillId="2" borderId="15" xfId="1" applyNumberFormat="1" applyFont="1" applyFill="1" applyBorder="1" applyAlignment="1">
      <alignment horizontal="center" vertical="center" wrapText="1"/>
    </xf>
    <xf numFmtId="0" fontId="21" fillId="2" borderId="20" xfId="1" applyNumberFormat="1" applyFont="1" applyFill="1" applyBorder="1" applyAlignment="1">
      <alignment horizontal="center" vertical="center" wrapText="1"/>
    </xf>
    <xf numFmtId="0" fontId="21" fillId="2" borderId="24" xfId="1" applyNumberFormat="1" applyFont="1" applyFill="1" applyBorder="1" applyAlignment="1">
      <alignment vertical="center" wrapText="1"/>
    </xf>
    <xf numFmtId="0" fontId="21" fillId="2" borderId="25" xfId="1" applyNumberFormat="1" applyFont="1" applyFill="1" applyBorder="1" applyAlignment="1">
      <alignment vertical="center" wrapText="1"/>
    </xf>
    <xf numFmtId="0" fontId="21" fillId="2" borderId="26" xfId="1" applyNumberFormat="1" applyFont="1" applyFill="1" applyBorder="1" applyAlignment="1">
      <alignment vertical="center" wrapText="1"/>
    </xf>
    <xf numFmtId="0" fontId="21" fillId="2" borderId="11" xfId="1" applyNumberFormat="1" applyFont="1" applyFill="1" applyBorder="1" applyAlignment="1">
      <alignment vertical="center" wrapText="1"/>
    </xf>
    <xf numFmtId="0" fontId="21" fillId="2" borderId="15" xfId="1" applyNumberFormat="1" applyFont="1" applyFill="1" applyBorder="1" applyAlignment="1">
      <alignment vertical="center" wrapText="1"/>
    </xf>
    <xf numFmtId="0" fontId="21" fillId="2" borderId="20" xfId="1" applyNumberFormat="1" applyFont="1" applyFill="1" applyBorder="1" applyAlignment="1">
      <alignment vertical="center" wrapText="1"/>
    </xf>
    <xf numFmtId="0" fontId="25" fillId="2" borderId="11" xfId="1" applyNumberFormat="1" applyFont="1" applyFill="1" applyBorder="1" applyAlignment="1">
      <alignment horizontal="center" vertical="center" wrapText="1"/>
    </xf>
    <xf numFmtId="0" fontId="25" fillId="2" borderId="15" xfId="1" applyNumberFormat="1" applyFont="1" applyFill="1" applyBorder="1" applyAlignment="1">
      <alignment horizontal="center" vertical="center" wrapText="1"/>
    </xf>
    <xf numFmtId="0" fontId="25" fillId="2" borderId="8" xfId="1" applyNumberFormat="1" applyFont="1" applyFill="1" applyBorder="1" applyAlignment="1">
      <alignment horizontal="center" vertical="center" wrapText="1"/>
    </xf>
    <xf numFmtId="0" fontId="25" fillId="2" borderId="5" xfId="0" applyFont="1" applyFill="1" applyBorder="1" applyAlignment="1" applyProtection="1">
      <alignment horizontal="center" vertical="center"/>
      <protection locked="0"/>
    </xf>
    <xf numFmtId="0" fontId="25" fillId="2" borderId="3" xfId="0" applyFont="1" applyFill="1" applyBorder="1" applyAlignment="1" applyProtection="1">
      <alignment horizontal="center" vertical="center"/>
      <protection locked="0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1" fillId="2" borderId="10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12" xfId="1" applyNumberFormat="1" applyFont="1" applyFill="1" applyBorder="1" applyAlignment="1">
      <alignment horizontal="center" vertical="center" textRotation="90"/>
    </xf>
    <xf numFmtId="0" fontId="21" fillId="2" borderId="4" xfId="1" applyNumberFormat="1" applyFont="1" applyFill="1" applyBorder="1" applyAlignment="1">
      <alignment horizontal="center" vertical="center" textRotation="90"/>
    </xf>
    <xf numFmtId="0" fontId="21" fillId="2" borderId="13" xfId="1" applyNumberFormat="1" applyFont="1" applyFill="1" applyBorder="1" applyAlignment="1">
      <alignment horizontal="center" vertical="center" textRotation="90"/>
    </xf>
    <xf numFmtId="0" fontId="21" fillId="2" borderId="10" xfId="1" applyNumberFormat="1" applyFont="1" applyFill="1" applyBorder="1" applyAlignment="1">
      <alignment horizontal="center" vertical="center" textRotation="90"/>
    </xf>
    <xf numFmtId="0" fontId="21" fillId="2" borderId="0" xfId="1" applyNumberFormat="1" applyFont="1" applyFill="1" applyBorder="1" applyAlignment="1">
      <alignment horizontal="center" vertical="center" textRotation="90"/>
    </xf>
    <xf numFmtId="0" fontId="21" fillId="2" borderId="14" xfId="1" applyNumberFormat="1" applyFont="1" applyFill="1" applyBorder="1" applyAlignment="1">
      <alignment horizontal="center" vertical="center" textRotation="90"/>
    </xf>
    <xf numFmtId="0" fontId="21" fillId="2" borderId="7" xfId="1" applyNumberFormat="1" applyFont="1" applyFill="1" applyBorder="1" applyAlignment="1">
      <alignment horizontal="center" vertical="center" textRotation="90"/>
    </xf>
    <xf numFmtId="0" fontId="21" fillId="2" borderId="1" xfId="1" applyNumberFormat="1" applyFont="1" applyFill="1" applyBorder="1" applyAlignment="1">
      <alignment horizontal="center" vertical="center" textRotation="90"/>
    </xf>
    <xf numFmtId="0" fontId="21" fillId="2" borderId="9" xfId="1" applyNumberFormat="1" applyFont="1" applyFill="1" applyBorder="1" applyAlignment="1">
      <alignment horizontal="center" vertical="center" textRotation="90"/>
    </xf>
    <xf numFmtId="0" fontId="21" fillId="2" borderId="5" xfId="0" applyFont="1" applyFill="1" applyBorder="1" applyAlignment="1" applyProtection="1">
      <alignment horizontal="center" vertical="center"/>
      <protection locked="0"/>
    </xf>
    <xf numFmtId="0" fontId="21" fillId="2" borderId="6" xfId="0" applyFont="1" applyFill="1" applyBorder="1" applyAlignment="1" applyProtection="1">
      <alignment horizontal="center" vertical="center"/>
      <protection locked="0"/>
    </xf>
    <xf numFmtId="0" fontId="21" fillId="2" borderId="11" xfId="0" applyFont="1" applyFill="1" applyBorder="1" applyAlignment="1" applyProtection="1">
      <alignment horizontal="center" vertical="center"/>
      <protection locked="0"/>
    </xf>
    <xf numFmtId="0" fontId="21" fillId="2" borderId="8" xfId="0" applyFont="1" applyFill="1" applyBorder="1" applyAlignment="1" applyProtection="1">
      <alignment horizontal="center" vertical="center"/>
      <protection locked="0"/>
    </xf>
    <xf numFmtId="0" fontId="21" fillId="2" borderId="3" xfId="0" applyFont="1" applyFill="1" applyBorder="1" applyAlignment="1" applyProtection="1">
      <alignment horizontal="center" vertical="center"/>
      <protection locked="0"/>
    </xf>
    <xf numFmtId="0" fontId="21" fillId="2" borderId="12" xfId="0" applyFont="1" applyFill="1" applyBorder="1" applyAlignment="1" applyProtection="1">
      <alignment horizontal="center" vertical="center"/>
      <protection locked="0"/>
    </xf>
    <xf numFmtId="0" fontId="21" fillId="2" borderId="13" xfId="0" applyFont="1" applyFill="1" applyBorder="1" applyAlignment="1" applyProtection="1">
      <alignment horizontal="center" vertical="center"/>
      <protection locked="0"/>
    </xf>
    <xf numFmtId="0" fontId="21" fillId="2" borderId="7" xfId="0" applyFont="1" applyFill="1" applyBorder="1" applyAlignment="1" applyProtection="1">
      <alignment horizontal="center" vertical="center"/>
      <protection locked="0"/>
    </xf>
    <xf numFmtId="0" fontId="21" fillId="2" borderId="9" xfId="0" applyFont="1" applyFill="1" applyBorder="1" applyAlignment="1" applyProtection="1">
      <alignment horizontal="center" vertical="center"/>
      <protection locked="0"/>
    </xf>
    <xf numFmtId="0" fontId="21" fillId="2" borderId="5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9" fontId="21" fillId="2" borderId="5" xfId="0" applyNumberFormat="1" applyFont="1" applyFill="1" applyBorder="1" applyAlignment="1" applyProtection="1">
      <alignment horizontal="center" vertical="center"/>
      <protection locked="0"/>
    </xf>
    <xf numFmtId="9" fontId="21" fillId="2" borderId="6" xfId="0" applyNumberFormat="1" applyFont="1" applyFill="1" applyBorder="1" applyAlignment="1" applyProtection="1">
      <alignment horizontal="center" vertical="center"/>
      <protection locked="0"/>
    </xf>
    <xf numFmtId="0" fontId="21" fillId="2" borderId="12" xfId="1" applyNumberFormat="1" applyFont="1" applyFill="1" applyBorder="1" applyAlignment="1">
      <alignment horizontal="center" vertical="center"/>
    </xf>
    <xf numFmtId="0" fontId="21" fillId="2" borderId="4" xfId="1" applyNumberFormat="1" applyFont="1" applyFill="1" applyBorder="1" applyAlignment="1">
      <alignment horizontal="center" vertical="center"/>
    </xf>
    <xf numFmtId="0" fontId="21" fillId="2" borderId="13" xfId="1" applyNumberFormat="1" applyFont="1" applyFill="1" applyBorder="1" applyAlignment="1">
      <alignment horizontal="center" vertical="center"/>
    </xf>
    <xf numFmtId="0" fontId="21" fillId="2" borderId="10" xfId="1" applyNumberFormat="1" applyFont="1" applyFill="1" applyBorder="1" applyAlignment="1">
      <alignment horizontal="center" vertical="center"/>
    </xf>
    <xf numFmtId="0" fontId="21" fillId="2" borderId="0" xfId="1" applyNumberFormat="1" applyFont="1" applyFill="1" applyBorder="1" applyAlignment="1">
      <alignment horizontal="center" vertical="center"/>
    </xf>
    <xf numFmtId="0" fontId="21" fillId="2" borderId="14" xfId="1" applyNumberFormat="1" applyFont="1" applyFill="1" applyBorder="1" applyAlignment="1">
      <alignment horizontal="center" vertical="center"/>
    </xf>
    <xf numFmtId="0" fontId="21" fillId="2" borderId="7" xfId="1" applyNumberFormat="1" applyFont="1" applyFill="1" applyBorder="1" applyAlignment="1">
      <alignment horizontal="center" vertical="center"/>
    </xf>
    <xf numFmtId="0" fontId="21" fillId="2" borderId="1" xfId="1" applyNumberFormat="1" applyFont="1" applyFill="1" applyBorder="1" applyAlignment="1">
      <alignment horizontal="center" vertical="center"/>
    </xf>
    <xf numFmtId="0" fontId="21" fillId="2" borderId="9" xfId="1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>
      <alignment horizontal="center" vertical="center"/>
    </xf>
    <xf numFmtId="0" fontId="21" fillId="2" borderId="3" xfId="1" applyNumberFormat="1" applyFont="1" applyFill="1" applyBorder="1" applyAlignment="1">
      <alignment horizontal="center" vertical="center"/>
    </xf>
    <xf numFmtId="0" fontId="21" fillId="2" borderId="6" xfId="1" applyNumberFormat="1" applyFont="1" applyFill="1" applyBorder="1" applyAlignment="1">
      <alignment horizontal="center" vertical="center"/>
    </xf>
    <xf numFmtId="0" fontId="21" fillId="2" borderId="11" xfId="0" applyFont="1" applyFill="1" applyBorder="1" applyAlignment="1" applyProtection="1">
      <alignment horizontal="center" vertical="center" textRotation="90"/>
      <protection locked="0"/>
    </xf>
    <xf numFmtId="0" fontId="21" fillId="2" borderId="8" xfId="0" applyFont="1" applyFill="1" applyBorder="1" applyAlignment="1" applyProtection="1">
      <alignment horizontal="center" vertical="center" textRotation="90"/>
      <protection locked="0"/>
    </xf>
    <xf numFmtId="9" fontId="21" fillId="2" borderId="11" xfId="1" applyFont="1" applyFill="1" applyBorder="1" applyAlignment="1">
      <alignment horizontal="center" vertical="center"/>
    </xf>
    <xf numFmtId="0" fontId="21" fillId="2" borderId="8" xfId="1" applyNumberFormat="1" applyFont="1" applyFill="1" applyBorder="1" applyAlignment="1">
      <alignment horizontal="center" vertical="center"/>
    </xf>
    <xf numFmtId="9" fontId="21" fillId="2" borderId="11" xfId="1" applyFont="1" applyFill="1" applyBorder="1" applyAlignment="1">
      <alignment horizontal="center" vertical="center" textRotation="90"/>
    </xf>
    <xf numFmtId="9" fontId="21" fillId="2" borderId="15" xfId="1" applyFont="1" applyFill="1" applyBorder="1" applyAlignment="1">
      <alignment horizontal="center" vertical="center" textRotation="90"/>
    </xf>
    <xf numFmtId="9" fontId="21" fillId="2" borderId="8" xfId="1" applyFont="1" applyFill="1" applyBorder="1" applyAlignment="1">
      <alignment horizontal="center" vertical="center" textRotation="90"/>
    </xf>
    <xf numFmtId="0" fontId="21" fillId="2" borderId="8" xfId="1" applyNumberFormat="1" applyFont="1" applyFill="1" applyBorder="1" applyAlignment="1">
      <alignment horizontal="center" vertical="center" textRotation="90"/>
    </xf>
    <xf numFmtId="42" fontId="4" fillId="2" borderId="0" xfId="2" applyFont="1" applyFill="1" applyBorder="1" applyAlignment="1"/>
    <xf numFmtId="3" fontId="28" fillId="5" borderId="2" xfId="1" applyNumberFormat="1" applyFont="1" applyFill="1" applyBorder="1" applyAlignment="1">
      <alignment horizontal="center"/>
    </xf>
    <xf numFmtId="3" fontId="28" fillId="5" borderId="2" xfId="1" applyNumberFormat="1" applyFont="1" applyFill="1" applyBorder="1" applyAlignment="1">
      <alignment horizontal="right"/>
    </xf>
  </cellXfs>
  <cellStyles count="3">
    <cellStyle name="Денежный [0]" xfId="2" builtinId="7"/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Главная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CE275"/>
  <sheetViews>
    <sheetView tabSelected="1" topLeftCell="L1" zoomScale="85" zoomScaleNormal="85" zoomScaleSheetLayoutView="59" workbookViewId="0">
      <pane ySplit="1" topLeftCell="A14" activePane="bottomLeft" state="frozen"/>
      <selection pane="bottomLeft" activeCell="BK92" sqref="BK92:BK213"/>
    </sheetView>
  </sheetViews>
  <sheetFormatPr defaultRowHeight="51.75" customHeight="1" x14ac:dyDescent="0.3"/>
  <cols>
    <col min="1" max="1" width="4.140625" style="27" customWidth="1"/>
    <col min="2" max="2" width="58.5703125" style="27" customWidth="1"/>
    <col min="3" max="3" width="23.5703125" style="27" customWidth="1"/>
    <col min="4" max="4" width="12.140625" style="27" customWidth="1"/>
    <col min="5" max="5" width="16" style="27" customWidth="1"/>
    <col min="6" max="6" width="6.5703125" style="28" customWidth="1"/>
    <col min="7" max="7" width="14.85546875" style="28" customWidth="1"/>
    <col min="8" max="8" width="15.5703125" style="28" customWidth="1"/>
    <col min="9" max="9" width="15.42578125" style="28" customWidth="1"/>
    <col min="10" max="10" width="5.42578125" style="27" customWidth="1"/>
    <col min="11" max="11" width="8" style="27" customWidth="1"/>
    <col min="12" max="12" width="8.42578125" style="27" customWidth="1"/>
    <col min="13" max="13" width="6.85546875" style="27" customWidth="1"/>
    <col min="14" max="14" width="10.7109375" style="27" customWidth="1"/>
    <col min="15" max="15" width="16.28515625" style="27" customWidth="1"/>
    <col min="16" max="17" width="8.140625" style="27" customWidth="1"/>
    <col min="18" max="18" width="9.42578125" style="27" customWidth="1"/>
    <col min="19" max="19" width="8.7109375" style="27" customWidth="1"/>
    <col min="20" max="20" width="7.85546875" style="27" customWidth="1"/>
    <col min="21" max="21" width="8.42578125" style="27" customWidth="1"/>
    <col min="22" max="22" width="8.85546875" style="27" customWidth="1"/>
    <col min="23" max="23" width="7.85546875" style="27" customWidth="1"/>
    <col min="24" max="24" width="8.7109375" style="27" customWidth="1"/>
    <col min="25" max="25" width="13.140625" style="27" customWidth="1"/>
    <col min="26" max="26" width="15.140625" style="27" customWidth="1"/>
    <col min="27" max="27" width="12.42578125" style="27" customWidth="1"/>
    <col min="28" max="28" width="14.85546875" style="27" customWidth="1"/>
    <col min="29" max="29" width="10.28515625" style="27" customWidth="1"/>
    <col min="30" max="30" width="9.140625" style="27" customWidth="1"/>
    <col min="31" max="31" width="10.28515625" style="27" customWidth="1"/>
    <col min="32" max="32" width="11" style="27" customWidth="1"/>
    <col min="33" max="33" width="10.7109375" style="27" customWidth="1"/>
    <col min="34" max="34" width="10.140625" style="27" customWidth="1"/>
    <col min="35" max="35" width="13.140625" style="27" customWidth="1"/>
    <col min="36" max="36" width="6.85546875" style="27" customWidth="1"/>
    <col min="37" max="37" width="9.28515625" style="27" customWidth="1"/>
    <col min="38" max="38" width="7.140625" style="27" customWidth="1"/>
    <col min="39" max="39" width="8.85546875" style="27" customWidth="1"/>
    <col min="40" max="40" width="6.42578125" style="27" customWidth="1"/>
    <col min="41" max="41" width="10.42578125" style="27" customWidth="1"/>
    <col min="42" max="42" width="7" style="27" customWidth="1"/>
    <col min="43" max="43" width="8.85546875" style="27" customWidth="1"/>
    <col min="44" max="44" width="7.42578125" style="27" customWidth="1"/>
    <col min="45" max="45" width="9" style="27" customWidth="1"/>
    <col min="46" max="46" width="7" style="27" customWidth="1"/>
    <col min="47" max="47" width="11.7109375" style="27" customWidth="1"/>
    <col min="48" max="48" width="7.140625" style="27" customWidth="1"/>
    <col min="49" max="49" width="11.28515625" style="27" customWidth="1"/>
    <col min="50" max="50" width="6.42578125" style="27" customWidth="1"/>
    <col min="51" max="51" width="6.28515625" style="27" customWidth="1"/>
    <col min="52" max="52" width="6" style="27" customWidth="1"/>
    <col min="53" max="53" width="7.42578125" style="27" customWidth="1"/>
    <col min="54" max="54" width="12.5703125" style="27" customWidth="1"/>
    <col min="55" max="57" width="3" style="27" customWidth="1"/>
    <col min="58" max="58" width="9.7109375" style="27" customWidth="1"/>
    <col min="59" max="59" width="8.42578125" style="132" customWidth="1"/>
    <col min="60" max="60" width="16.140625" style="27" customWidth="1"/>
    <col min="61" max="61" width="5.140625" style="27" customWidth="1"/>
    <col min="62" max="62" width="11" style="27" customWidth="1"/>
    <col min="63" max="63" width="6.7109375" style="27" customWidth="1"/>
    <col min="64" max="64" width="13.85546875" style="27" customWidth="1"/>
    <col min="65" max="66" width="9.5703125" style="27" customWidth="1"/>
    <col min="67" max="67" width="10.140625" style="27" customWidth="1"/>
    <col min="68" max="68" width="17.140625" style="131" customWidth="1"/>
    <col min="69" max="69" width="16.5703125" style="27" customWidth="1"/>
    <col min="70" max="70" width="17.28515625" style="27" customWidth="1"/>
    <col min="71" max="71" width="17.85546875" style="27" customWidth="1"/>
    <col min="72" max="72" width="18" style="27" customWidth="1"/>
    <col min="73" max="73" width="17" style="27" customWidth="1"/>
    <col min="74" max="74" width="17.42578125" style="27" customWidth="1"/>
    <col min="75" max="75" width="16.28515625" style="27" customWidth="1"/>
    <col min="76" max="76" width="4.42578125" style="7" customWidth="1"/>
    <col min="77" max="77" width="9.140625" style="7"/>
  </cols>
  <sheetData>
    <row r="1" spans="1:77" ht="18.75" customHeight="1" x14ac:dyDescent="0.3">
      <c r="A1" s="156"/>
      <c r="B1" s="157" t="s">
        <v>0</v>
      </c>
      <c r="C1" s="156"/>
      <c r="D1" s="60"/>
      <c r="E1" s="4"/>
      <c r="F1" s="5"/>
      <c r="G1" s="5"/>
      <c r="H1" s="5"/>
      <c r="I1" s="5"/>
      <c r="J1" s="4"/>
      <c r="K1" s="60"/>
      <c r="L1" s="60"/>
      <c r="M1" s="61"/>
      <c r="N1" s="156"/>
      <c r="O1" s="156"/>
      <c r="P1" s="156"/>
      <c r="Q1" s="156"/>
      <c r="R1" s="4"/>
      <c r="S1" s="2"/>
      <c r="T1" s="158"/>
      <c r="U1" s="158"/>
      <c r="V1" s="158"/>
      <c r="W1" s="66"/>
      <c r="X1" s="159" t="s">
        <v>1</v>
      </c>
      <c r="Y1" s="158" t="s">
        <v>2</v>
      </c>
      <c r="Z1" s="158" t="s">
        <v>3</v>
      </c>
      <c r="AA1" s="158" t="s">
        <v>498</v>
      </c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156"/>
      <c r="BD1" s="156"/>
      <c r="BE1" s="156"/>
      <c r="BF1" s="156"/>
      <c r="BG1" s="60"/>
      <c r="BH1" s="156"/>
      <c r="BI1" s="156"/>
      <c r="BJ1" s="156"/>
      <c r="BK1" s="156"/>
      <c r="BL1" s="156"/>
      <c r="BM1" s="156"/>
      <c r="BN1" s="156"/>
      <c r="BO1" s="156"/>
      <c r="BP1" s="60"/>
      <c r="BQ1" s="156"/>
      <c r="BR1" s="160"/>
      <c r="BS1" s="4"/>
      <c r="BT1" s="4"/>
      <c r="BU1" s="4"/>
      <c r="BV1" s="4"/>
      <c r="BW1" s="4"/>
    </row>
    <row r="2" spans="1:77" ht="14.25" customHeight="1" x14ac:dyDescent="0.3">
      <c r="A2" s="156"/>
      <c r="B2" s="157"/>
      <c r="C2" s="156"/>
      <c r="D2" s="60"/>
      <c r="E2" s="4"/>
      <c r="F2" s="5"/>
      <c r="G2" s="5"/>
      <c r="H2" s="5"/>
      <c r="I2" s="5"/>
      <c r="J2" s="4"/>
      <c r="K2" s="60"/>
      <c r="L2" s="60"/>
      <c r="M2" s="61"/>
      <c r="N2" s="156"/>
      <c r="O2" s="156"/>
      <c r="P2" s="156"/>
      <c r="Q2" s="156"/>
      <c r="R2" s="4"/>
      <c r="S2" s="2"/>
      <c r="T2" s="158"/>
      <c r="U2" s="158"/>
      <c r="V2" s="158"/>
      <c r="W2" s="66"/>
      <c r="X2" s="148" t="s">
        <v>1</v>
      </c>
      <c r="Y2" s="148" t="s">
        <v>2</v>
      </c>
      <c r="Z2" s="148" t="s">
        <v>3</v>
      </c>
      <c r="AA2" s="148" t="s">
        <v>4</v>
      </c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60"/>
      <c r="BR2" s="4"/>
      <c r="BS2" s="4"/>
      <c r="BT2" s="4"/>
      <c r="BU2" s="4"/>
      <c r="BV2" s="4"/>
      <c r="BW2" s="7"/>
      <c r="BY2"/>
    </row>
    <row r="3" spans="1:77" ht="15.75" customHeight="1" x14ac:dyDescent="0.3">
      <c r="A3" s="156" t="s">
        <v>181</v>
      </c>
      <c r="B3" s="5"/>
      <c r="C3" s="5"/>
      <c r="D3" s="60"/>
      <c r="E3" s="4"/>
      <c r="F3" s="5"/>
      <c r="G3" s="5"/>
      <c r="H3" s="5"/>
      <c r="I3" s="5"/>
      <c r="J3" s="4"/>
      <c r="K3" s="60"/>
      <c r="L3" s="60"/>
      <c r="M3" s="3"/>
      <c r="N3" s="156"/>
      <c r="O3" s="2"/>
      <c r="P3" s="2"/>
      <c r="Q3" s="2"/>
      <c r="R3" s="2"/>
      <c r="S3" s="2"/>
      <c r="T3" s="52" t="s">
        <v>5</v>
      </c>
      <c r="U3" s="158"/>
      <c r="V3" s="158"/>
      <c r="W3" s="158"/>
      <c r="X3" s="6">
        <v>14</v>
      </c>
      <c r="Y3" s="33">
        <v>16</v>
      </c>
      <c r="Z3" s="149">
        <v>6</v>
      </c>
      <c r="AA3" s="33">
        <f>SUM(X3:Z3)</f>
        <v>36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4"/>
      <c r="BR3" s="4"/>
      <c r="BS3" s="4"/>
      <c r="BT3" s="4"/>
      <c r="BU3" s="4"/>
      <c r="BV3" s="4"/>
      <c r="BW3" s="7"/>
      <c r="BY3"/>
    </row>
    <row r="4" spans="1:77" ht="15.75" customHeight="1" x14ac:dyDescent="0.3">
      <c r="A4" s="156"/>
      <c r="B4" s="156"/>
      <c r="C4" s="156"/>
      <c r="D4" s="60"/>
      <c r="E4" s="4"/>
      <c r="F4" s="5"/>
      <c r="G4" s="5"/>
      <c r="H4" s="5"/>
      <c r="I4" s="5"/>
      <c r="J4" s="4"/>
      <c r="K4" s="60"/>
      <c r="L4" s="62" t="s">
        <v>6</v>
      </c>
      <c r="M4" s="60"/>
      <c r="N4" s="156"/>
      <c r="O4" s="2"/>
      <c r="P4" s="2"/>
      <c r="Q4" s="2"/>
      <c r="R4" s="2"/>
      <c r="S4" s="2"/>
      <c r="T4" s="53" t="s">
        <v>7</v>
      </c>
      <c r="U4" s="4"/>
      <c r="V4" s="4"/>
      <c r="W4" s="4"/>
      <c r="X4" s="6">
        <v>14</v>
      </c>
      <c r="Y4" s="6">
        <v>16</v>
      </c>
      <c r="Z4" s="150">
        <v>6</v>
      </c>
      <c r="AA4" s="33">
        <f>SUM(X4:Z4)</f>
        <v>36</v>
      </c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4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4"/>
      <c r="BR4" s="4"/>
      <c r="BS4" s="4"/>
      <c r="BT4" s="4"/>
      <c r="BU4" s="4"/>
      <c r="BV4" s="4"/>
      <c r="BW4" s="7"/>
      <c r="BY4"/>
    </row>
    <row r="5" spans="1:77" ht="16.5" customHeight="1" x14ac:dyDescent="0.3">
      <c r="A5" s="157" t="s">
        <v>8</v>
      </c>
      <c r="B5" s="2"/>
      <c r="C5" s="156"/>
      <c r="D5" s="1" t="s">
        <v>9</v>
      </c>
      <c r="E5" s="4"/>
      <c r="F5" s="5"/>
      <c r="G5" s="5"/>
      <c r="H5" s="5"/>
      <c r="I5" s="5"/>
      <c r="J5" s="4"/>
      <c r="K5" s="60"/>
      <c r="L5" s="63">
        <v>17697</v>
      </c>
      <c r="M5" s="60"/>
      <c r="N5" s="156"/>
      <c r="O5" s="2"/>
      <c r="P5" s="2"/>
      <c r="Q5" s="2"/>
      <c r="R5" s="2"/>
      <c r="S5" s="2"/>
      <c r="T5" s="54" t="s">
        <v>10</v>
      </c>
      <c r="U5" s="15"/>
      <c r="V5" s="159"/>
      <c r="W5" s="159"/>
      <c r="X5" s="6">
        <v>242</v>
      </c>
      <c r="Y5" s="6">
        <v>275</v>
      </c>
      <c r="Z5" s="150">
        <v>75</v>
      </c>
      <c r="AA5" s="178">
        <v>592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4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4"/>
      <c r="BR5" s="4"/>
      <c r="BS5" s="4"/>
      <c r="BT5" s="4"/>
      <c r="BU5" s="4"/>
      <c r="BV5" s="4"/>
      <c r="BW5" s="7"/>
      <c r="BY5"/>
    </row>
    <row r="6" spans="1:77" ht="19.5" customHeight="1" x14ac:dyDescent="0.3">
      <c r="A6" s="157" t="s">
        <v>11</v>
      </c>
      <c r="B6" s="2"/>
      <c r="C6" s="63"/>
      <c r="D6" s="58" t="s">
        <v>12</v>
      </c>
      <c r="E6" s="4"/>
      <c r="F6" s="5"/>
      <c r="G6" s="5"/>
      <c r="H6" s="5"/>
      <c r="I6" s="5"/>
      <c r="J6" s="4"/>
      <c r="K6" s="60"/>
      <c r="L6" s="3"/>
      <c r="M6" s="5"/>
      <c r="N6" s="158"/>
      <c r="O6" s="2"/>
      <c r="P6" s="2"/>
      <c r="Q6" s="2"/>
      <c r="R6" s="2"/>
      <c r="S6" s="2"/>
      <c r="T6" s="54" t="s">
        <v>14</v>
      </c>
      <c r="U6" s="159"/>
      <c r="V6" s="159"/>
      <c r="W6" s="159"/>
      <c r="X6" s="161"/>
      <c r="Y6" s="162"/>
      <c r="Z6" s="163"/>
      <c r="AA6" s="6">
        <v>71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4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6"/>
      <c r="BP6" s="156"/>
      <c r="BQ6" s="4"/>
      <c r="BR6" s="4"/>
      <c r="BS6" s="4"/>
      <c r="BT6" s="4"/>
      <c r="BU6" s="4"/>
      <c r="BV6" s="4"/>
      <c r="BW6" s="7"/>
      <c r="BY6"/>
    </row>
    <row r="7" spans="1:77" ht="16.5" customHeight="1" x14ac:dyDescent="0.3">
      <c r="A7" s="58" t="s">
        <v>127</v>
      </c>
      <c r="B7" s="2"/>
      <c r="C7" s="184"/>
      <c r="D7" s="58" t="s">
        <v>15</v>
      </c>
      <c r="E7" s="4"/>
      <c r="F7" s="5"/>
      <c r="G7" s="5"/>
      <c r="H7" s="5"/>
      <c r="I7" s="5"/>
      <c r="J7" s="4"/>
      <c r="K7" s="60"/>
      <c r="L7" s="3"/>
      <c r="M7" s="6"/>
      <c r="N7" s="29"/>
      <c r="O7" s="179" t="s">
        <v>16</v>
      </c>
      <c r="P7" s="164">
        <v>1</v>
      </c>
      <c r="Q7" s="164">
        <v>2</v>
      </c>
      <c r="R7" s="165">
        <v>3</v>
      </c>
      <c r="S7" s="6">
        <v>4</v>
      </c>
      <c r="T7" s="33">
        <v>5</v>
      </c>
      <c r="U7" s="33">
        <v>6</v>
      </c>
      <c r="V7" s="33">
        <v>7</v>
      </c>
      <c r="W7" s="152">
        <v>8</v>
      </c>
      <c r="X7" s="6">
        <v>9</v>
      </c>
      <c r="Y7" s="6">
        <v>10</v>
      </c>
      <c r="Z7" s="150">
        <v>11</v>
      </c>
      <c r="AA7" s="6" t="s">
        <v>17</v>
      </c>
      <c r="AB7" s="4"/>
      <c r="AC7" s="4"/>
      <c r="AD7" s="4"/>
      <c r="AE7" s="2"/>
      <c r="AF7" s="2"/>
      <c r="AG7" s="4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4"/>
      <c r="BD7" s="4"/>
      <c r="BE7" s="4"/>
      <c r="BF7" s="156"/>
      <c r="BG7" s="156"/>
      <c r="BH7" s="156"/>
      <c r="BI7" s="156"/>
      <c r="BJ7" s="156"/>
      <c r="BK7" s="156"/>
      <c r="BL7" s="156"/>
      <c r="BM7" s="156"/>
      <c r="BN7" s="156"/>
      <c r="BO7" s="156"/>
      <c r="BP7" s="156"/>
      <c r="BQ7" s="4"/>
      <c r="BR7" s="4"/>
      <c r="BS7" s="4"/>
      <c r="BT7" s="4"/>
      <c r="BU7" s="4"/>
      <c r="BV7" s="4"/>
      <c r="BW7" s="7"/>
      <c r="BY7"/>
    </row>
    <row r="8" spans="1:77" ht="16.5" customHeight="1" x14ac:dyDescent="0.3">
      <c r="A8" s="59" t="s">
        <v>379</v>
      </c>
      <c r="B8" s="2"/>
      <c r="C8" s="184"/>
      <c r="D8" s="59" t="s">
        <v>379</v>
      </c>
      <c r="E8" s="4"/>
      <c r="F8" s="5"/>
      <c r="G8" s="5"/>
      <c r="H8" s="5"/>
      <c r="I8" s="5"/>
      <c r="J8" s="4"/>
      <c r="K8" s="60"/>
      <c r="L8" s="3"/>
      <c r="M8" s="6"/>
      <c r="N8" s="29"/>
      <c r="O8" s="179">
        <v>3</v>
      </c>
      <c r="P8" s="164">
        <v>2</v>
      </c>
      <c r="Q8" s="164">
        <v>1</v>
      </c>
      <c r="R8" s="165">
        <v>1</v>
      </c>
      <c r="S8" s="6">
        <v>2</v>
      </c>
      <c r="T8" s="6">
        <v>1</v>
      </c>
      <c r="U8" s="6">
        <v>1</v>
      </c>
      <c r="V8" s="6">
        <v>2</v>
      </c>
      <c r="W8" s="151">
        <v>1</v>
      </c>
      <c r="X8" s="6">
        <v>1</v>
      </c>
      <c r="Y8" s="6">
        <v>3</v>
      </c>
      <c r="Z8" s="150">
        <v>2</v>
      </c>
      <c r="AA8" s="6">
        <f t="shared" ref="AA8:AA10" si="0">SUM(P8:Z8)</f>
        <v>17</v>
      </c>
      <c r="AB8" s="4" t="s">
        <v>13</v>
      </c>
      <c r="AC8" s="4"/>
      <c r="AD8" s="4"/>
      <c r="AE8" s="2"/>
      <c r="AF8" s="2"/>
      <c r="AG8" s="4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4"/>
      <c r="BD8" s="4"/>
      <c r="BE8" s="4"/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4"/>
      <c r="BR8" s="4"/>
      <c r="BS8" s="4"/>
      <c r="BT8" s="4"/>
      <c r="BU8" s="4"/>
      <c r="BV8" s="4"/>
      <c r="BW8" s="7"/>
      <c r="BY8"/>
    </row>
    <row r="9" spans="1:77" ht="16.5" customHeight="1" x14ac:dyDescent="0.3">
      <c r="A9" s="156"/>
      <c r="B9" s="4"/>
      <c r="C9" s="184"/>
      <c r="D9" s="3"/>
      <c r="E9" s="4"/>
      <c r="F9" s="5"/>
      <c r="G9" s="5"/>
      <c r="H9" s="5"/>
      <c r="I9" s="5"/>
      <c r="J9" s="4"/>
      <c r="K9" s="60"/>
      <c r="L9" s="3"/>
      <c r="M9" s="6"/>
      <c r="N9" s="29"/>
      <c r="O9" s="179">
        <v>2</v>
      </c>
      <c r="P9" s="164">
        <v>2</v>
      </c>
      <c r="Q9" s="164">
        <v>1</v>
      </c>
      <c r="R9" s="165">
        <v>1</v>
      </c>
      <c r="S9" s="6">
        <v>2</v>
      </c>
      <c r="T9" s="6">
        <v>1</v>
      </c>
      <c r="U9" s="6">
        <v>1</v>
      </c>
      <c r="V9" s="6">
        <v>2</v>
      </c>
      <c r="W9" s="151">
        <v>1</v>
      </c>
      <c r="X9" s="6">
        <v>1</v>
      </c>
      <c r="Y9" s="6">
        <v>2</v>
      </c>
      <c r="Z9" s="150">
        <v>2</v>
      </c>
      <c r="AA9" s="6">
        <f t="shared" si="0"/>
        <v>16</v>
      </c>
      <c r="AB9" s="4" t="s">
        <v>250</v>
      </c>
      <c r="AC9" s="4"/>
      <c r="AD9" s="4"/>
      <c r="AE9" s="2"/>
      <c r="AF9" s="2"/>
      <c r="AG9" s="4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4"/>
      <c r="BD9" s="4"/>
      <c r="BE9" s="4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4"/>
      <c r="BR9" s="4"/>
      <c r="BS9" s="4"/>
      <c r="BT9" s="4"/>
      <c r="BU9" s="4"/>
      <c r="BV9" s="4"/>
      <c r="BW9" s="7"/>
      <c r="BY9"/>
    </row>
    <row r="10" spans="1:77" ht="21" customHeight="1" x14ac:dyDescent="0.3">
      <c r="A10" s="156"/>
      <c r="B10" s="4"/>
      <c r="C10" s="184"/>
      <c r="D10" s="3"/>
      <c r="E10" s="4"/>
      <c r="F10" s="5"/>
      <c r="G10" s="5"/>
      <c r="H10" s="5"/>
      <c r="I10" s="5"/>
      <c r="J10" s="4"/>
      <c r="K10" s="60"/>
      <c r="L10" s="3"/>
      <c r="M10" s="6"/>
      <c r="N10" s="29"/>
      <c r="O10" s="141">
        <v>1</v>
      </c>
      <c r="P10" s="141">
        <v>0</v>
      </c>
      <c r="Q10" s="141">
        <v>0</v>
      </c>
      <c r="R10" s="141">
        <v>0</v>
      </c>
      <c r="S10" s="141">
        <v>0</v>
      </c>
      <c r="T10" s="141">
        <v>0</v>
      </c>
      <c r="U10" s="141">
        <v>0</v>
      </c>
      <c r="V10" s="141">
        <v>0</v>
      </c>
      <c r="W10" s="141">
        <v>0</v>
      </c>
      <c r="X10" s="141">
        <v>0</v>
      </c>
      <c r="Y10" s="141">
        <v>1</v>
      </c>
      <c r="Z10" s="141">
        <v>0</v>
      </c>
      <c r="AA10" s="6">
        <f t="shared" si="0"/>
        <v>1</v>
      </c>
      <c r="AB10" s="4" t="s">
        <v>249</v>
      </c>
      <c r="AC10" s="4"/>
      <c r="AD10" s="4"/>
      <c r="AE10" s="2"/>
      <c r="AF10" s="2"/>
      <c r="AG10" s="4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7"/>
      <c r="BY10"/>
    </row>
    <row r="11" spans="1:77" ht="18" customHeight="1" x14ac:dyDescent="0.3">
      <c r="A11" s="156"/>
      <c r="B11" s="4"/>
      <c r="C11" s="184"/>
      <c r="D11" s="3"/>
      <c r="E11" s="4"/>
      <c r="F11" s="5"/>
      <c r="G11" s="5"/>
      <c r="H11" s="5"/>
      <c r="I11" s="5"/>
      <c r="J11" s="4"/>
      <c r="K11" s="60"/>
      <c r="L11" s="3"/>
      <c r="M11" s="6"/>
      <c r="N11" s="29"/>
      <c r="O11" s="165">
        <v>47</v>
      </c>
      <c r="P11" s="165">
        <v>36</v>
      </c>
      <c r="Q11" s="165">
        <v>19</v>
      </c>
      <c r="R11" s="165">
        <v>23</v>
      </c>
      <c r="S11" s="6">
        <v>33</v>
      </c>
      <c r="T11" s="6">
        <v>19</v>
      </c>
      <c r="U11" s="6">
        <v>19</v>
      </c>
      <c r="V11" s="6">
        <v>33</v>
      </c>
      <c r="W11" s="6">
        <v>23</v>
      </c>
      <c r="X11" s="6">
        <v>20</v>
      </c>
      <c r="Y11" s="6">
        <v>37</v>
      </c>
      <c r="Z11" s="6">
        <v>29</v>
      </c>
      <c r="AA11" s="17">
        <f>SUM(P11:Z11)</f>
        <v>291</v>
      </c>
      <c r="AB11" s="4"/>
      <c r="AC11" s="4"/>
      <c r="AD11" s="4"/>
      <c r="AE11" s="2"/>
      <c r="AF11" s="2"/>
      <c r="AG11" s="4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7"/>
      <c r="BY11"/>
    </row>
    <row r="12" spans="1:77" ht="18" customHeight="1" x14ac:dyDescent="0.3">
      <c r="A12" s="156"/>
      <c r="B12" s="156"/>
      <c r="C12" s="63" t="s">
        <v>18</v>
      </c>
      <c r="D12" s="60"/>
      <c r="E12" s="4"/>
      <c r="F12" s="5"/>
      <c r="G12" s="5"/>
      <c r="H12" s="5"/>
      <c r="I12" s="5"/>
      <c r="J12" s="4"/>
      <c r="K12" s="3"/>
      <c r="L12" s="3"/>
      <c r="M12" s="14"/>
      <c r="N12" s="29"/>
      <c r="O12" s="29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4"/>
      <c r="AC12" s="5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7"/>
      <c r="BY12"/>
    </row>
    <row r="13" spans="1:77" s="7" customFormat="1" ht="15" customHeight="1" x14ac:dyDescent="0.3">
      <c r="A13" s="1" t="s">
        <v>503</v>
      </c>
      <c r="B13" s="2"/>
      <c r="C13" s="4"/>
      <c r="D13" s="3"/>
      <c r="E13" s="63" t="s">
        <v>496</v>
      </c>
      <c r="F13" s="5"/>
      <c r="G13" s="5"/>
      <c r="H13" s="5"/>
      <c r="I13" s="5"/>
      <c r="J13" s="4"/>
      <c r="K13" s="3"/>
      <c r="L13" s="3"/>
      <c r="M13" s="6"/>
      <c r="N13" s="29"/>
      <c r="O13" s="179" t="s">
        <v>20</v>
      </c>
      <c r="P13" s="164">
        <v>1</v>
      </c>
      <c r="Q13" s="164">
        <v>2</v>
      </c>
      <c r="R13" s="165">
        <v>3</v>
      </c>
      <c r="S13" s="6">
        <v>4</v>
      </c>
      <c r="T13" s="6">
        <v>5</v>
      </c>
      <c r="U13" s="6">
        <v>6</v>
      </c>
      <c r="V13" s="6">
        <v>7</v>
      </c>
      <c r="W13" s="151">
        <v>8</v>
      </c>
      <c r="X13" s="6">
        <v>9</v>
      </c>
      <c r="Y13" s="6">
        <v>10</v>
      </c>
      <c r="Z13" s="150">
        <v>11</v>
      </c>
      <c r="AA13" s="6" t="s">
        <v>17</v>
      </c>
      <c r="AB13" s="4" t="s">
        <v>19</v>
      </c>
      <c r="AC13" s="3"/>
      <c r="AD13" s="4"/>
      <c r="AE13" s="193"/>
      <c r="AF13" s="193"/>
      <c r="AG13" s="193"/>
      <c r="AH13" s="193"/>
      <c r="AI13" s="193"/>
      <c r="AJ13" s="4"/>
      <c r="AK13" s="4"/>
      <c r="AL13" s="4"/>
      <c r="AM13" s="4"/>
      <c r="AN13" s="4"/>
      <c r="AO13" s="4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7" s="7" customFormat="1" ht="18.75" customHeight="1" x14ac:dyDescent="0.3">
      <c r="A14" s="1"/>
      <c r="B14" s="2"/>
      <c r="C14" s="4"/>
      <c r="D14" s="3"/>
      <c r="E14" s="4"/>
      <c r="F14" s="5"/>
      <c r="G14" s="5"/>
      <c r="H14" s="5"/>
      <c r="I14" s="5"/>
      <c r="J14" s="4"/>
      <c r="K14" s="3"/>
      <c r="L14" s="3"/>
      <c r="M14" s="6"/>
      <c r="N14" s="29"/>
      <c r="O14" s="179">
        <v>0</v>
      </c>
      <c r="P14" s="164">
        <v>2</v>
      </c>
      <c r="Q14" s="164">
        <v>2</v>
      </c>
      <c r="R14" s="165">
        <v>2</v>
      </c>
      <c r="S14" s="6">
        <v>2</v>
      </c>
      <c r="T14" s="6">
        <v>2</v>
      </c>
      <c r="U14" s="6">
        <v>2</v>
      </c>
      <c r="V14" s="33">
        <v>2</v>
      </c>
      <c r="W14" s="152">
        <v>2</v>
      </c>
      <c r="X14" s="6">
        <v>2</v>
      </c>
      <c r="Y14" s="6">
        <v>0</v>
      </c>
      <c r="Z14" s="150">
        <v>1</v>
      </c>
      <c r="AA14" s="6">
        <f t="shared" ref="AA14:AA17" si="1">SUM(P14:Z14)</f>
        <v>19</v>
      </c>
      <c r="AC14" s="3"/>
      <c r="AD14" s="4"/>
      <c r="AE14" s="193"/>
      <c r="AF14" s="193"/>
      <c r="AG14" s="193"/>
      <c r="AH14" s="193"/>
      <c r="AI14" s="193"/>
      <c r="AJ14" s="4"/>
      <c r="AK14" s="4"/>
      <c r="AL14" s="4"/>
      <c r="AM14" s="4"/>
      <c r="AN14" s="4"/>
      <c r="AO14" s="4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7" s="7" customFormat="1" ht="21" customHeight="1" x14ac:dyDescent="0.3">
      <c r="A15" s="1"/>
      <c r="B15" s="2"/>
      <c r="C15" s="4"/>
      <c r="D15" s="3"/>
      <c r="E15" s="4"/>
      <c r="F15" s="5"/>
      <c r="G15" s="5"/>
      <c r="H15" s="5"/>
      <c r="I15" s="5"/>
      <c r="J15" s="4"/>
      <c r="K15" s="3"/>
      <c r="L15" s="3"/>
      <c r="M15" s="6"/>
      <c r="N15" s="29"/>
      <c r="O15" s="179">
        <v>0</v>
      </c>
      <c r="P15" s="164">
        <v>1</v>
      </c>
      <c r="Q15" s="164">
        <v>1</v>
      </c>
      <c r="R15" s="165">
        <v>1</v>
      </c>
      <c r="S15" s="6">
        <v>1</v>
      </c>
      <c r="T15" s="6">
        <v>1</v>
      </c>
      <c r="U15" s="6">
        <v>1</v>
      </c>
      <c r="V15" s="33">
        <v>1</v>
      </c>
      <c r="W15" s="152">
        <v>1</v>
      </c>
      <c r="X15" s="6">
        <v>1</v>
      </c>
      <c r="Y15" s="6">
        <v>0</v>
      </c>
      <c r="Z15" s="150">
        <v>1</v>
      </c>
      <c r="AA15" s="6">
        <v>10</v>
      </c>
      <c r="AB15" s="4" t="s">
        <v>249</v>
      </c>
      <c r="AC15" s="3"/>
      <c r="AD15" s="4"/>
      <c r="AE15" s="193"/>
      <c r="AF15" s="193"/>
      <c r="AG15" s="193"/>
      <c r="AH15" s="193"/>
      <c r="AI15" s="193"/>
      <c r="AJ15" s="4"/>
      <c r="AK15" s="4"/>
      <c r="AL15" s="4"/>
      <c r="AM15" s="4"/>
      <c r="AN15" s="4"/>
      <c r="AO15" s="4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7" s="7" customFormat="1" ht="21" customHeight="1" x14ac:dyDescent="0.3">
      <c r="A16" s="1"/>
      <c r="B16" s="2"/>
      <c r="C16" s="4"/>
      <c r="D16" s="3"/>
      <c r="E16" s="4"/>
      <c r="F16" s="5"/>
      <c r="G16" s="5"/>
      <c r="H16" s="5"/>
      <c r="I16" s="5"/>
      <c r="J16" s="4"/>
      <c r="K16" s="3"/>
      <c r="L16" s="3"/>
      <c r="M16" s="6"/>
      <c r="N16" s="29"/>
      <c r="O16" s="179"/>
      <c r="P16" s="164">
        <v>1</v>
      </c>
      <c r="Q16" s="164">
        <v>1</v>
      </c>
      <c r="R16" s="165">
        <v>1</v>
      </c>
      <c r="S16" s="6">
        <v>1</v>
      </c>
      <c r="T16" s="6">
        <v>1</v>
      </c>
      <c r="U16" s="6">
        <v>1</v>
      </c>
      <c r="V16" s="33">
        <v>1</v>
      </c>
      <c r="W16" s="152">
        <v>1</v>
      </c>
      <c r="X16" s="6">
        <v>1</v>
      </c>
      <c r="Y16" s="6">
        <v>0</v>
      </c>
      <c r="Z16" s="150">
        <v>0</v>
      </c>
      <c r="AA16" s="6">
        <f>SUM(P16:Z16)</f>
        <v>9</v>
      </c>
      <c r="AB16" s="4" t="s">
        <v>250</v>
      </c>
      <c r="AC16" s="3"/>
      <c r="AD16" s="4"/>
      <c r="AE16" s="193"/>
      <c r="AF16" s="193"/>
      <c r="AG16" s="193"/>
      <c r="AH16" s="193"/>
      <c r="AI16" s="193"/>
      <c r="AJ16" s="4"/>
      <c r="AK16" s="4"/>
      <c r="AL16" s="4"/>
      <c r="AM16" s="4"/>
      <c r="AN16" s="4"/>
      <c r="AO16" s="4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1:83" s="7" customFormat="1" ht="18" customHeight="1" x14ac:dyDescent="0.3">
      <c r="A17" s="1"/>
      <c r="B17" s="2"/>
      <c r="C17" s="4"/>
      <c r="D17" s="3"/>
      <c r="E17" s="4"/>
      <c r="F17" s="5"/>
      <c r="G17" s="5"/>
      <c r="H17" s="5"/>
      <c r="I17" s="5"/>
      <c r="J17" s="4"/>
      <c r="K17" s="3"/>
      <c r="L17" s="3"/>
      <c r="M17" s="6"/>
      <c r="N17" s="29"/>
      <c r="O17" s="179">
        <v>0</v>
      </c>
      <c r="P17" s="164">
        <v>31</v>
      </c>
      <c r="Q17" s="164">
        <v>36</v>
      </c>
      <c r="R17" s="165">
        <v>32</v>
      </c>
      <c r="S17" s="6">
        <v>32</v>
      </c>
      <c r="T17" s="6">
        <v>28</v>
      </c>
      <c r="U17" s="6">
        <v>35</v>
      </c>
      <c r="V17" s="33">
        <v>31</v>
      </c>
      <c r="W17" s="152">
        <v>39</v>
      </c>
      <c r="X17" s="6">
        <v>28</v>
      </c>
      <c r="Y17" s="6">
        <v>0</v>
      </c>
      <c r="Z17" s="150">
        <v>9</v>
      </c>
      <c r="AA17" s="17">
        <f t="shared" si="1"/>
        <v>301</v>
      </c>
      <c r="AB17" s="4"/>
      <c r="AC17" s="3"/>
      <c r="AD17" s="4"/>
      <c r="AE17" s="193"/>
      <c r="AF17" s="193"/>
      <c r="AG17" s="193"/>
      <c r="AH17" s="193"/>
      <c r="AI17" s="193"/>
      <c r="AJ17" s="4"/>
      <c r="AK17" s="4"/>
      <c r="AL17" s="4"/>
      <c r="AM17" s="4"/>
      <c r="AN17" s="4"/>
      <c r="AO17" s="4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4"/>
      <c r="BD17" s="4"/>
      <c r="BE17" s="4"/>
      <c r="BF17" s="4"/>
      <c r="BG17" s="4"/>
      <c r="BH17" s="4"/>
      <c r="BI17" s="420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1:83" s="7" customFormat="1" ht="18.75" customHeight="1" thickBot="1" x14ac:dyDescent="0.35">
      <c r="A18" s="156"/>
      <c r="B18" s="1"/>
      <c r="C18" s="4"/>
      <c r="D18" s="3"/>
      <c r="E18" s="4"/>
      <c r="F18" s="5"/>
      <c r="G18" s="5"/>
      <c r="H18" s="5"/>
      <c r="I18" s="5"/>
      <c r="J18" s="4"/>
      <c r="K18" s="3"/>
      <c r="L18" s="3"/>
      <c r="M18" s="147"/>
      <c r="N18" s="166"/>
      <c r="O18" s="192"/>
      <c r="P18" s="190"/>
      <c r="Q18" s="191"/>
      <c r="R18" s="191"/>
      <c r="S18" s="160"/>
      <c r="T18" s="160"/>
      <c r="U18" s="160"/>
      <c r="V18" s="160"/>
      <c r="W18" s="160"/>
      <c r="X18" s="167"/>
      <c r="Y18" s="166"/>
      <c r="Z18" s="167"/>
      <c r="AA18" s="166"/>
      <c r="AB18" s="4"/>
      <c r="AC18" s="3"/>
      <c r="AD18" s="4"/>
      <c r="AE18" s="193"/>
      <c r="AF18" s="193"/>
      <c r="AG18" s="193"/>
      <c r="AH18" s="193"/>
      <c r="AI18" s="193"/>
      <c r="AJ18" s="4"/>
      <c r="AK18" s="4"/>
      <c r="AL18" s="4"/>
      <c r="AM18" s="4"/>
      <c r="AN18" s="4"/>
      <c r="AO18" s="4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4"/>
      <c r="BD18" s="4"/>
      <c r="BE18" s="4"/>
      <c r="BF18" s="4"/>
      <c r="BG18" s="3"/>
      <c r="BH18" s="4"/>
      <c r="BI18" s="4"/>
      <c r="BJ18" s="4"/>
      <c r="BK18" s="4"/>
      <c r="BL18" s="4"/>
      <c r="BM18" s="4"/>
      <c r="BN18" s="4"/>
      <c r="BO18" s="4"/>
      <c r="BP18" s="3"/>
      <c r="BQ18" s="4"/>
      <c r="BR18" s="4"/>
      <c r="BS18" s="4"/>
      <c r="BT18" s="4"/>
      <c r="BU18" s="4"/>
      <c r="BV18" s="4"/>
      <c r="BW18" s="4"/>
    </row>
    <row r="19" spans="1:83" s="7" customFormat="1" ht="20.25" customHeight="1" x14ac:dyDescent="0.25">
      <c r="A19" s="222" t="s">
        <v>21</v>
      </c>
      <c r="B19" s="225" t="s">
        <v>22</v>
      </c>
      <c r="C19" s="228" t="s">
        <v>23</v>
      </c>
      <c r="D19" s="231" t="s">
        <v>24</v>
      </c>
      <c r="E19" s="234" t="s">
        <v>25</v>
      </c>
      <c r="F19" s="314" t="s">
        <v>128</v>
      </c>
      <c r="G19" s="315"/>
      <c r="H19" s="315"/>
      <c r="I19" s="315"/>
      <c r="J19" s="316"/>
      <c r="K19" s="311" t="s">
        <v>27</v>
      </c>
      <c r="L19" s="228" t="s">
        <v>28</v>
      </c>
      <c r="M19" s="228" t="s">
        <v>222</v>
      </c>
      <c r="N19" s="228" t="s">
        <v>29</v>
      </c>
      <c r="O19" s="228" t="s">
        <v>30</v>
      </c>
      <c r="P19" s="269" t="s">
        <v>31</v>
      </c>
      <c r="Q19" s="270"/>
      <c r="R19" s="270"/>
      <c r="S19" s="270"/>
      <c r="T19" s="270"/>
      <c r="U19" s="270"/>
      <c r="V19" s="270"/>
      <c r="W19" s="270"/>
      <c r="X19" s="271"/>
      <c r="Y19" s="269" t="s">
        <v>32</v>
      </c>
      <c r="Z19" s="270"/>
      <c r="AA19" s="270"/>
      <c r="AB19" s="270"/>
      <c r="AC19" s="270"/>
      <c r="AD19" s="270"/>
      <c r="AE19" s="271"/>
      <c r="AF19" s="282">
        <v>0.75</v>
      </c>
      <c r="AG19" s="284">
        <v>0.1</v>
      </c>
      <c r="AH19" s="228" t="s">
        <v>33</v>
      </c>
      <c r="AI19" s="228" t="s">
        <v>34</v>
      </c>
      <c r="AJ19" s="266" t="s">
        <v>35</v>
      </c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8"/>
      <c r="AV19" s="248" t="s">
        <v>36</v>
      </c>
      <c r="AW19" s="249"/>
      <c r="AX19" s="248" t="s">
        <v>37</v>
      </c>
      <c r="AY19" s="254"/>
      <c r="AZ19" s="254"/>
      <c r="BA19" s="254"/>
      <c r="BB19" s="249"/>
      <c r="BC19" s="257" t="s">
        <v>38</v>
      </c>
      <c r="BD19" s="258"/>
      <c r="BE19" s="258"/>
      <c r="BF19" s="259"/>
      <c r="BG19" s="228" t="s">
        <v>288</v>
      </c>
      <c r="BH19" s="228" t="s">
        <v>254</v>
      </c>
      <c r="BI19" s="228" t="s">
        <v>206</v>
      </c>
      <c r="BJ19" s="228" t="s">
        <v>255</v>
      </c>
      <c r="BK19" s="187"/>
      <c r="BL19" s="228" t="s">
        <v>207</v>
      </c>
      <c r="BM19" s="187"/>
      <c r="BN19" s="228" t="s">
        <v>365</v>
      </c>
      <c r="BO19" s="228" t="s">
        <v>462</v>
      </c>
      <c r="BP19" s="228" t="s">
        <v>248</v>
      </c>
      <c r="BQ19" s="228" t="s">
        <v>210</v>
      </c>
      <c r="BR19" s="228" t="s">
        <v>39</v>
      </c>
      <c r="BS19" s="228" t="s">
        <v>223</v>
      </c>
      <c r="BT19" s="187"/>
      <c r="BU19" s="228" t="s">
        <v>224</v>
      </c>
      <c r="BV19" s="237" t="s">
        <v>289</v>
      </c>
      <c r="BW19" s="240" t="s">
        <v>296</v>
      </c>
    </row>
    <row r="20" spans="1:83" s="7" customFormat="1" ht="17.25" customHeight="1" x14ac:dyDescent="0.25">
      <c r="A20" s="223"/>
      <c r="B20" s="226"/>
      <c r="C20" s="229"/>
      <c r="D20" s="232"/>
      <c r="E20" s="235"/>
      <c r="F20" s="317"/>
      <c r="G20" s="318"/>
      <c r="H20" s="318"/>
      <c r="I20" s="318"/>
      <c r="J20" s="319"/>
      <c r="K20" s="312"/>
      <c r="L20" s="229"/>
      <c r="M20" s="229"/>
      <c r="N20" s="229"/>
      <c r="O20" s="229"/>
      <c r="P20" s="272"/>
      <c r="Q20" s="273"/>
      <c r="R20" s="273"/>
      <c r="S20" s="273"/>
      <c r="T20" s="273"/>
      <c r="U20" s="273"/>
      <c r="V20" s="273"/>
      <c r="W20" s="273"/>
      <c r="X20" s="274"/>
      <c r="Y20" s="275"/>
      <c r="Z20" s="276"/>
      <c r="AA20" s="276"/>
      <c r="AB20" s="276"/>
      <c r="AC20" s="276"/>
      <c r="AD20" s="276"/>
      <c r="AE20" s="277"/>
      <c r="AF20" s="226"/>
      <c r="AG20" s="285"/>
      <c r="AH20" s="229"/>
      <c r="AI20" s="229"/>
      <c r="AJ20" s="243" t="s">
        <v>42</v>
      </c>
      <c r="AK20" s="244"/>
      <c r="AL20" s="244"/>
      <c r="AM20" s="244"/>
      <c r="AN20" s="244"/>
      <c r="AO20" s="245"/>
      <c r="AP20" s="243" t="s">
        <v>133</v>
      </c>
      <c r="AQ20" s="244"/>
      <c r="AR20" s="244"/>
      <c r="AS20" s="244"/>
      <c r="AT20" s="244"/>
      <c r="AU20" s="245"/>
      <c r="AV20" s="250"/>
      <c r="AW20" s="251"/>
      <c r="AX20" s="250"/>
      <c r="AY20" s="255"/>
      <c r="AZ20" s="255"/>
      <c r="BA20" s="255"/>
      <c r="BB20" s="251"/>
      <c r="BC20" s="260"/>
      <c r="BD20" s="261"/>
      <c r="BE20" s="261"/>
      <c r="BF20" s="262"/>
      <c r="BG20" s="229"/>
      <c r="BH20" s="229"/>
      <c r="BI20" s="229"/>
      <c r="BJ20" s="229"/>
      <c r="BK20" s="229" t="s">
        <v>300</v>
      </c>
      <c r="BL20" s="229"/>
      <c r="BM20" s="188"/>
      <c r="BN20" s="229"/>
      <c r="BO20" s="229"/>
      <c r="BP20" s="229"/>
      <c r="BQ20" s="229"/>
      <c r="BR20" s="229"/>
      <c r="BS20" s="229"/>
      <c r="BT20" s="188"/>
      <c r="BU20" s="229"/>
      <c r="BV20" s="238"/>
      <c r="BW20" s="241"/>
    </row>
    <row r="21" spans="1:83" s="7" customFormat="1" ht="17.25" customHeight="1" x14ac:dyDescent="0.25">
      <c r="A21" s="223"/>
      <c r="B21" s="226"/>
      <c r="C21" s="229"/>
      <c r="D21" s="232"/>
      <c r="E21" s="235"/>
      <c r="F21" s="320" t="s">
        <v>129</v>
      </c>
      <c r="G21" s="323" t="s">
        <v>130</v>
      </c>
      <c r="H21" s="324"/>
      <c r="I21" s="327" t="s">
        <v>68</v>
      </c>
      <c r="J21" s="330" t="s">
        <v>26</v>
      </c>
      <c r="K21" s="312"/>
      <c r="L21" s="229"/>
      <c r="M21" s="229"/>
      <c r="N21" s="229"/>
      <c r="O21" s="229"/>
      <c r="P21" s="275"/>
      <c r="Q21" s="276"/>
      <c r="R21" s="276"/>
      <c r="S21" s="276"/>
      <c r="T21" s="276"/>
      <c r="U21" s="276"/>
      <c r="V21" s="276"/>
      <c r="W21" s="276"/>
      <c r="X21" s="277"/>
      <c r="Y21" s="295" t="s">
        <v>40</v>
      </c>
      <c r="Z21" s="296"/>
      <c r="AA21" s="297"/>
      <c r="AB21" s="295" t="s">
        <v>41</v>
      </c>
      <c r="AC21" s="296"/>
      <c r="AD21" s="297"/>
      <c r="AE21" s="301" t="s">
        <v>4</v>
      </c>
      <c r="AF21" s="226"/>
      <c r="AG21" s="285"/>
      <c r="AH21" s="229"/>
      <c r="AI21" s="229"/>
      <c r="AJ21" s="246" t="s">
        <v>286</v>
      </c>
      <c r="AK21" s="247"/>
      <c r="AL21" s="246" t="s">
        <v>287</v>
      </c>
      <c r="AM21" s="247"/>
      <c r="AN21" s="278" t="s">
        <v>4</v>
      </c>
      <c r="AO21" s="279"/>
      <c r="AP21" s="266" t="s">
        <v>287</v>
      </c>
      <c r="AQ21" s="268"/>
      <c r="AR21" s="266" t="s">
        <v>286</v>
      </c>
      <c r="AS21" s="268"/>
      <c r="AT21" s="278" t="s">
        <v>4</v>
      </c>
      <c r="AU21" s="279"/>
      <c r="AV21" s="250"/>
      <c r="AW21" s="251"/>
      <c r="AX21" s="252"/>
      <c r="AY21" s="256"/>
      <c r="AZ21" s="256"/>
      <c r="BA21" s="256"/>
      <c r="BB21" s="253"/>
      <c r="BC21" s="260"/>
      <c r="BD21" s="261"/>
      <c r="BE21" s="261"/>
      <c r="BF21" s="262"/>
      <c r="BG21" s="229"/>
      <c r="BH21" s="229"/>
      <c r="BI21" s="229"/>
      <c r="BJ21" s="229"/>
      <c r="BK21" s="229"/>
      <c r="BL21" s="229"/>
      <c r="BM21" s="188"/>
      <c r="BN21" s="229"/>
      <c r="BO21" s="229"/>
      <c r="BP21" s="229"/>
      <c r="BQ21" s="229"/>
      <c r="BR21" s="229"/>
      <c r="BS21" s="229"/>
      <c r="BT21" s="188"/>
      <c r="BU21" s="229"/>
      <c r="BV21" s="238"/>
      <c r="BW21" s="241"/>
    </row>
    <row r="22" spans="1:83" s="7" customFormat="1" ht="16.5" customHeight="1" x14ac:dyDescent="0.25">
      <c r="A22" s="223"/>
      <c r="B22" s="226"/>
      <c r="C22" s="229"/>
      <c r="D22" s="232"/>
      <c r="E22" s="235"/>
      <c r="F22" s="321"/>
      <c r="G22" s="325"/>
      <c r="H22" s="326"/>
      <c r="I22" s="328"/>
      <c r="J22" s="331"/>
      <c r="K22" s="312"/>
      <c r="L22" s="229"/>
      <c r="M22" s="229"/>
      <c r="N22" s="229"/>
      <c r="O22" s="229"/>
      <c r="P22" s="287" t="s">
        <v>43</v>
      </c>
      <c r="Q22" s="288"/>
      <c r="R22" s="289"/>
      <c r="S22" s="287" t="s">
        <v>44</v>
      </c>
      <c r="T22" s="288"/>
      <c r="U22" s="289"/>
      <c r="V22" s="287" t="s">
        <v>4</v>
      </c>
      <c r="W22" s="288"/>
      <c r="X22" s="289"/>
      <c r="Y22" s="298"/>
      <c r="Z22" s="299"/>
      <c r="AA22" s="300"/>
      <c r="AB22" s="298"/>
      <c r="AC22" s="299"/>
      <c r="AD22" s="300"/>
      <c r="AE22" s="302"/>
      <c r="AF22" s="226"/>
      <c r="AG22" s="285"/>
      <c r="AH22" s="229"/>
      <c r="AI22" s="229"/>
      <c r="AJ22" s="290" t="s">
        <v>45</v>
      </c>
      <c r="AK22" s="292" t="s">
        <v>46</v>
      </c>
      <c r="AL22" s="266" t="s">
        <v>134</v>
      </c>
      <c r="AM22" s="268"/>
      <c r="AN22" s="280"/>
      <c r="AO22" s="281"/>
      <c r="AP22" s="266" t="s">
        <v>135</v>
      </c>
      <c r="AQ22" s="268"/>
      <c r="AR22" s="266" t="s">
        <v>136</v>
      </c>
      <c r="AS22" s="268"/>
      <c r="AT22" s="280"/>
      <c r="AU22" s="281"/>
      <c r="AV22" s="252"/>
      <c r="AW22" s="253"/>
      <c r="AX22" s="304" t="s">
        <v>47</v>
      </c>
      <c r="AY22" s="306" t="s">
        <v>48</v>
      </c>
      <c r="AZ22" s="307"/>
      <c r="BA22" s="308"/>
      <c r="BB22" s="304" t="s">
        <v>46</v>
      </c>
      <c r="BC22" s="263"/>
      <c r="BD22" s="264"/>
      <c r="BE22" s="264"/>
      <c r="BF22" s="265"/>
      <c r="BG22" s="229"/>
      <c r="BH22" s="229"/>
      <c r="BI22" s="229"/>
      <c r="BJ22" s="229"/>
      <c r="BK22" s="229"/>
      <c r="BL22" s="229"/>
      <c r="BM22" s="188" t="s">
        <v>311</v>
      </c>
      <c r="BN22" s="229"/>
      <c r="BO22" s="229"/>
      <c r="BP22" s="229"/>
      <c r="BQ22" s="229"/>
      <c r="BR22" s="229"/>
      <c r="BS22" s="229"/>
      <c r="BT22" s="188"/>
      <c r="BU22" s="229"/>
      <c r="BV22" s="238"/>
      <c r="BW22" s="241"/>
      <c r="CE22" s="7">
        <v>106</v>
      </c>
    </row>
    <row r="23" spans="1:83" s="7" customFormat="1" ht="20.25" customHeight="1" thickBot="1" x14ac:dyDescent="0.3">
      <c r="A23" s="224"/>
      <c r="B23" s="227"/>
      <c r="C23" s="230"/>
      <c r="D23" s="233"/>
      <c r="E23" s="236"/>
      <c r="F23" s="322"/>
      <c r="G23" s="168" t="s">
        <v>131</v>
      </c>
      <c r="H23" s="168" t="s">
        <v>132</v>
      </c>
      <c r="I23" s="329"/>
      <c r="J23" s="332"/>
      <c r="K23" s="313"/>
      <c r="L23" s="230"/>
      <c r="M23" s="230"/>
      <c r="N23" s="230"/>
      <c r="O23" s="230"/>
      <c r="P23" s="180" t="s">
        <v>49</v>
      </c>
      <c r="Q23" s="180" t="s">
        <v>50</v>
      </c>
      <c r="R23" s="180" t="s">
        <v>3</v>
      </c>
      <c r="S23" s="180" t="s">
        <v>49</v>
      </c>
      <c r="T23" s="180" t="s">
        <v>50</v>
      </c>
      <c r="U23" s="180" t="s">
        <v>3</v>
      </c>
      <c r="V23" s="180" t="s">
        <v>49</v>
      </c>
      <c r="W23" s="180" t="s">
        <v>50</v>
      </c>
      <c r="X23" s="180" t="s">
        <v>3</v>
      </c>
      <c r="Y23" s="180" t="s">
        <v>42</v>
      </c>
      <c r="Z23" s="180" t="s">
        <v>50</v>
      </c>
      <c r="AA23" s="180" t="s">
        <v>3</v>
      </c>
      <c r="AB23" s="180" t="s">
        <v>42</v>
      </c>
      <c r="AC23" s="180" t="s">
        <v>50</v>
      </c>
      <c r="AD23" s="180" t="s">
        <v>3</v>
      </c>
      <c r="AE23" s="303"/>
      <c r="AF23" s="283"/>
      <c r="AG23" s="286"/>
      <c r="AH23" s="294"/>
      <c r="AI23" s="294"/>
      <c r="AJ23" s="291"/>
      <c r="AK23" s="293"/>
      <c r="AL23" s="169" t="s">
        <v>51</v>
      </c>
      <c r="AM23" s="169" t="s">
        <v>46</v>
      </c>
      <c r="AN23" s="170" t="s">
        <v>137</v>
      </c>
      <c r="AO23" s="170" t="s">
        <v>46</v>
      </c>
      <c r="AP23" s="170" t="s">
        <v>51</v>
      </c>
      <c r="AQ23" s="170" t="s">
        <v>46</v>
      </c>
      <c r="AR23" s="170" t="s">
        <v>51</v>
      </c>
      <c r="AS23" s="170" t="s">
        <v>46</v>
      </c>
      <c r="AT23" s="170" t="s">
        <v>51</v>
      </c>
      <c r="AU23" s="170" t="s">
        <v>46</v>
      </c>
      <c r="AV23" s="171" t="s">
        <v>51</v>
      </c>
      <c r="AW23" s="171" t="s">
        <v>46</v>
      </c>
      <c r="AX23" s="305"/>
      <c r="AY23" s="172" t="s">
        <v>52</v>
      </c>
      <c r="AZ23" s="172" t="s">
        <v>53</v>
      </c>
      <c r="BA23" s="172" t="s">
        <v>54</v>
      </c>
      <c r="BB23" s="305"/>
      <c r="BC23" s="173">
        <v>0.2</v>
      </c>
      <c r="BD23" s="173">
        <v>0.3</v>
      </c>
      <c r="BE23" s="173"/>
      <c r="BF23" s="173" t="s">
        <v>46</v>
      </c>
      <c r="BG23" s="230"/>
      <c r="BH23" s="230"/>
      <c r="BI23" s="230"/>
      <c r="BJ23" s="230"/>
      <c r="BK23" s="189"/>
      <c r="BL23" s="230"/>
      <c r="BM23" s="189"/>
      <c r="BN23" s="230"/>
      <c r="BO23" s="230"/>
      <c r="BP23" s="230"/>
      <c r="BQ23" s="230"/>
      <c r="BR23" s="230"/>
      <c r="BS23" s="230"/>
      <c r="BT23" s="189" t="s">
        <v>295</v>
      </c>
      <c r="BU23" s="230"/>
      <c r="BV23" s="239"/>
      <c r="BW23" s="242"/>
      <c r="CE23" s="7">
        <v>97</v>
      </c>
    </row>
    <row r="24" spans="1:83" s="7" customFormat="1" ht="21" customHeight="1" thickBot="1" x14ac:dyDescent="0.35">
      <c r="A24" s="174"/>
      <c r="B24" s="67" t="s">
        <v>55</v>
      </c>
      <c r="C24" s="67" t="s">
        <v>56</v>
      </c>
      <c r="D24" s="67" t="s">
        <v>57</v>
      </c>
      <c r="E24" s="68" t="s">
        <v>58</v>
      </c>
      <c r="F24" s="69">
        <v>1</v>
      </c>
      <c r="G24" s="70">
        <v>2</v>
      </c>
      <c r="H24" s="70">
        <v>3</v>
      </c>
      <c r="I24" s="70">
        <v>4</v>
      </c>
      <c r="J24" s="71">
        <v>5</v>
      </c>
      <c r="K24" s="72">
        <v>6</v>
      </c>
      <c r="L24" s="73">
        <v>7</v>
      </c>
      <c r="M24" s="73"/>
      <c r="N24" s="73">
        <v>9</v>
      </c>
      <c r="O24" s="71">
        <v>10</v>
      </c>
      <c r="P24" s="72">
        <v>11</v>
      </c>
      <c r="Q24" s="73">
        <v>12</v>
      </c>
      <c r="R24" s="73">
        <v>13</v>
      </c>
      <c r="S24" s="73">
        <v>14</v>
      </c>
      <c r="T24" s="71">
        <v>15</v>
      </c>
      <c r="U24" s="72">
        <v>16</v>
      </c>
      <c r="V24" s="73">
        <v>17</v>
      </c>
      <c r="W24" s="73">
        <v>18</v>
      </c>
      <c r="X24" s="73">
        <v>19</v>
      </c>
      <c r="Y24" s="74">
        <v>20</v>
      </c>
      <c r="Z24" s="75">
        <v>21</v>
      </c>
      <c r="AA24" s="76">
        <v>22</v>
      </c>
      <c r="AB24" s="76">
        <v>23</v>
      </c>
      <c r="AC24" s="76">
        <v>24</v>
      </c>
      <c r="AD24" s="74">
        <v>25</v>
      </c>
      <c r="AE24" s="75">
        <v>26</v>
      </c>
      <c r="AF24" s="77"/>
      <c r="AG24" s="76">
        <v>27</v>
      </c>
      <c r="AH24" s="76">
        <v>28</v>
      </c>
      <c r="AI24" s="76">
        <v>29</v>
      </c>
      <c r="AJ24" s="76">
        <v>33</v>
      </c>
      <c r="AK24" s="76">
        <v>34</v>
      </c>
      <c r="AL24" s="74">
        <v>35</v>
      </c>
      <c r="AM24" s="75">
        <v>36</v>
      </c>
      <c r="AN24" s="76">
        <v>37</v>
      </c>
      <c r="AO24" s="76">
        <v>38</v>
      </c>
      <c r="AP24" s="76">
        <v>39</v>
      </c>
      <c r="AQ24" s="74">
        <v>40</v>
      </c>
      <c r="AR24" s="75">
        <v>41</v>
      </c>
      <c r="AS24" s="76">
        <v>42</v>
      </c>
      <c r="AT24" s="76">
        <v>43</v>
      </c>
      <c r="AU24" s="76">
        <v>44</v>
      </c>
      <c r="AV24" s="74">
        <v>45</v>
      </c>
      <c r="AW24" s="75">
        <v>46</v>
      </c>
      <c r="AX24" s="73">
        <v>47</v>
      </c>
      <c r="AY24" s="73">
        <v>48</v>
      </c>
      <c r="AZ24" s="73">
        <v>49</v>
      </c>
      <c r="BA24" s="71">
        <v>50</v>
      </c>
      <c r="BB24" s="72">
        <v>51</v>
      </c>
      <c r="BC24" s="73">
        <v>52</v>
      </c>
      <c r="BD24" s="73">
        <v>53</v>
      </c>
      <c r="BE24" s="73"/>
      <c r="BF24" s="73">
        <v>54</v>
      </c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1">
        <v>55</v>
      </c>
      <c r="BS24" s="79"/>
      <c r="BT24" s="79"/>
      <c r="BU24" s="79"/>
      <c r="BV24" s="80">
        <v>56</v>
      </c>
      <c r="BW24" s="81"/>
      <c r="BX24" s="9"/>
      <c r="BY24" s="9"/>
      <c r="BZ24" s="9"/>
      <c r="CA24" s="9"/>
    </row>
    <row r="25" spans="1:83" s="9" customFormat="1" ht="15" hidden="1" customHeight="1" x14ac:dyDescent="0.3">
      <c r="A25" s="15">
        <v>1</v>
      </c>
      <c r="B25" s="14" t="s">
        <v>138</v>
      </c>
      <c r="C25" s="14" t="s">
        <v>59</v>
      </c>
      <c r="D25" s="6" t="s">
        <v>60</v>
      </c>
      <c r="E25" s="93" t="s">
        <v>182</v>
      </c>
      <c r="F25" s="14"/>
      <c r="G25" s="44"/>
      <c r="H25" s="44"/>
      <c r="I25" s="14"/>
      <c r="J25" s="6" t="s">
        <v>441</v>
      </c>
      <c r="K25" s="6" t="s">
        <v>61</v>
      </c>
      <c r="L25" s="10">
        <v>30</v>
      </c>
      <c r="M25" s="6">
        <v>4.7300000000000004</v>
      </c>
      <c r="N25" s="29">
        <v>17697</v>
      </c>
      <c r="O25" s="8">
        <f t="shared" ref="O25:O29" si="2">N25*M25</f>
        <v>83706.810000000012</v>
      </c>
      <c r="P25" s="6"/>
      <c r="Q25" s="6">
        <v>10</v>
      </c>
      <c r="R25" s="146">
        <v>3</v>
      </c>
      <c r="S25" s="6"/>
      <c r="T25" s="6">
        <v>4</v>
      </c>
      <c r="U25" s="6"/>
      <c r="V25" s="6">
        <f t="shared" ref="V25:V35" si="3">SUM(P25+S25)</f>
        <v>0</v>
      </c>
      <c r="W25" s="6">
        <f t="shared" ref="W25:X35" si="4">SUM(Q25+T25)</f>
        <v>14</v>
      </c>
      <c r="X25" s="6">
        <f t="shared" si="4"/>
        <v>3</v>
      </c>
      <c r="Y25" s="8">
        <f>SUM(O25/16*P25)</f>
        <v>0</v>
      </c>
      <c r="Z25" s="8">
        <f>SUM(O25/16*Q25)</f>
        <v>52316.756250000006</v>
      </c>
      <c r="AA25" s="8">
        <f>SUM(O25/16*U25)</f>
        <v>0</v>
      </c>
      <c r="AB25" s="8">
        <f>SUM(O25/16*S25)</f>
        <v>0</v>
      </c>
      <c r="AC25" s="8">
        <f>SUM(O25/16*T25)</f>
        <v>20926.702500000003</v>
      </c>
      <c r="AD25" s="8"/>
      <c r="AE25" s="8">
        <f>SUM(Y25:AD25)</f>
        <v>73243.458750000005</v>
      </c>
      <c r="AF25" s="8">
        <f>AE25*75%</f>
        <v>54932.594062500008</v>
      </c>
      <c r="AG25" s="8">
        <f>(AE25+AF25)*10%</f>
        <v>12817.605281250002</v>
      </c>
      <c r="AH25" s="8">
        <f>SUM(N25/16*S25+N25/16*T25+N25/16*20%)</f>
        <v>4645.4624999999996</v>
      </c>
      <c r="AI25" s="8">
        <f t="shared" ref="AI25:AI30" si="5">AH25+AG25+AF25+AE25</f>
        <v>145639.12059375003</v>
      </c>
      <c r="AJ25" s="36"/>
      <c r="AK25" s="35">
        <f t="shared" ref="AK25:AK70" si="6">N25/16*AJ25*40%</f>
        <v>0</v>
      </c>
      <c r="AL25" s="36"/>
      <c r="AM25" s="35">
        <f>N25/16*AL25*50%</f>
        <v>0</v>
      </c>
      <c r="AN25" s="35">
        <f t="shared" ref="AN25:AO28" si="7">AJ25+AL25</f>
        <v>0</v>
      </c>
      <c r="AO25" s="35">
        <f t="shared" si="7"/>
        <v>0</v>
      </c>
      <c r="AP25" s="36">
        <v>17</v>
      </c>
      <c r="AQ25" s="35">
        <f>N25/16*AP25*50%</f>
        <v>9401.53125</v>
      </c>
      <c r="AR25" s="36"/>
      <c r="AS25" s="35">
        <f t="shared" ref="AS25:AS88" si="8">N25/16*AR25*40%</f>
        <v>0</v>
      </c>
      <c r="AT25" s="36">
        <f t="shared" ref="AT25:AU40" si="9">AP25+AR25</f>
        <v>17</v>
      </c>
      <c r="AU25" s="35">
        <f>AQ25+AS25</f>
        <v>9401.53125</v>
      </c>
      <c r="AV25" s="36">
        <f t="shared" ref="AV25:AW40" si="10">AN25+AT25</f>
        <v>17</v>
      </c>
      <c r="AW25" s="35">
        <f t="shared" si="10"/>
        <v>9401.53125</v>
      </c>
      <c r="AX25" s="35"/>
      <c r="AY25" s="82"/>
      <c r="AZ25" s="82"/>
      <c r="BA25" s="82"/>
      <c r="BB25" s="35">
        <f>SUM(N25*AY25)*50%+(N25*AZ25)*60%+(N25*BA25)*60%</f>
        <v>0</v>
      </c>
      <c r="BC25" s="17"/>
      <c r="BD25" s="6"/>
      <c r="BE25" s="6"/>
      <c r="BF25" s="8">
        <f t="shared" ref="BF25:BF35" si="11">SUM(N25*BC25*20%)+(N25*BD25)*30%</f>
        <v>0</v>
      </c>
      <c r="BG25" s="50">
        <f t="shared" ref="BG25:BG51" si="12">V25+W25+X25</f>
        <v>17</v>
      </c>
      <c r="BH25" s="8">
        <f>(AE25+AF25)*30%</f>
        <v>38452.815843750002</v>
      </c>
      <c r="BI25" s="8"/>
      <c r="BJ25" s="8">
        <f>(O25/18*BI25)*30%</f>
        <v>0</v>
      </c>
      <c r="BK25" s="8"/>
      <c r="BL25" s="8"/>
      <c r="BM25" s="8"/>
      <c r="BN25" s="8"/>
      <c r="BO25" s="8"/>
      <c r="BP25" s="50"/>
      <c r="BQ25" s="8">
        <f>7079/18*BP25</f>
        <v>0</v>
      </c>
      <c r="BR25" s="8">
        <f t="shared" ref="BR25:BR26" si="13">AW25+BB25+BF25+BH25+BJ25+BL25+BQ25+BM25+BN25</f>
        <v>47854.347093750002</v>
      </c>
      <c r="BS25" s="8">
        <f t="shared" ref="BS25:BS88" si="14">AE25+AG25+AH25+BF25+BQ25</f>
        <v>90706.526531249998</v>
      </c>
      <c r="BT25" s="8">
        <f t="shared" ref="BT25:BT86" si="15">AW25+BB25+BH25+BJ25</f>
        <v>47854.347093750002</v>
      </c>
      <c r="BU25" s="8">
        <f t="shared" ref="BU25:BU88" si="16">AF25+BL25</f>
        <v>54932.594062500008</v>
      </c>
      <c r="BV25" s="8">
        <f t="shared" ref="BV25:BV44" si="17">SUM(AI25+BR25)</f>
        <v>193493.46768750003</v>
      </c>
      <c r="BW25" s="37">
        <f t="shared" ref="BW25:BW88" si="18">BV25*12</f>
        <v>2321921.6122500002</v>
      </c>
      <c r="BX25" s="7"/>
    </row>
    <row r="26" spans="1:83" s="9" customFormat="1" ht="15" hidden="1" customHeight="1" x14ac:dyDescent="0.3">
      <c r="A26" s="15">
        <v>2</v>
      </c>
      <c r="B26" s="14" t="s">
        <v>199</v>
      </c>
      <c r="C26" s="14" t="s">
        <v>225</v>
      </c>
      <c r="D26" s="6" t="s">
        <v>60</v>
      </c>
      <c r="E26" s="93" t="s">
        <v>200</v>
      </c>
      <c r="F26" s="125"/>
      <c r="G26" s="84"/>
      <c r="H26" s="84"/>
      <c r="I26" s="83"/>
      <c r="J26" s="6" t="s">
        <v>441</v>
      </c>
      <c r="K26" s="6" t="s">
        <v>61</v>
      </c>
      <c r="L26" s="10">
        <v>11.2</v>
      </c>
      <c r="M26" s="6">
        <v>4.38</v>
      </c>
      <c r="N26" s="29">
        <v>17697</v>
      </c>
      <c r="O26" s="8">
        <f>N26*M26</f>
        <v>77512.86</v>
      </c>
      <c r="P26" s="6"/>
      <c r="Q26" s="6"/>
      <c r="R26" s="6">
        <v>10</v>
      </c>
      <c r="S26" s="6"/>
      <c r="T26" s="6">
        <v>9</v>
      </c>
      <c r="U26" s="6"/>
      <c r="V26" s="6">
        <f t="shared" si="3"/>
        <v>0</v>
      </c>
      <c r="W26" s="6">
        <f t="shared" si="4"/>
        <v>9</v>
      </c>
      <c r="X26" s="6">
        <f t="shared" si="4"/>
        <v>10</v>
      </c>
      <c r="Y26" s="8">
        <f>SUM(O26/16*P26)</f>
        <v>0</v>
      </c>
      <c r="Z26" s="8">
        <f t="shared" ref="Z26:Z28" si="19">SUM(O26/16*Q26)</f>
        <v>0</v>
      </c>
      <c r="AA26" s="8">
        <f>SUM(O26/16*R26)</f>
        <v>48445.537499999999</v>
      </c>
      <c r="AB26" s="8">
        <f>SUM(O26/16*S26)</f>
        <v>0</v>
      </c>
      <c r="AC26" s="8">
        <f>SUM(O26/16*T26)</f>
        <v>43600.983749999999</v>
      </c>
      <c r="AD26" s="8">
        <v>0</v>
      </c>
      <c r="AE26" s="8">
        <f t="shared" ref="AE26:AE30" si="20">SUM(Y26:AD26)</f>
        <v>92046.521249999991</v>
      </c>
      <c r="AF26" s="8">
        <f t="shared" ref="AF26:AF30" si="21">AE26*75%</f>
        <v>69034.890937499993</v>
      </c>
      <c r="AG26" s="8">
        <f t="shared" ref="AG26:AG30" si="22">(AE26+AF26)*10%</f>
        <v>16108.141218749999</v>
      </c>
      <c r="AH26" s="8">
        <f>SUM(N26/16*S26+N26/16*T26+N26/16*U26)*20%</f>
        <v>1990.9125000000001</v>
      </c>
      <c r="AI26" s="8">
        <f t="shared" si="5"/>
        <v>179180.46590625</v>
      </c>
      <c r="AJ26" s="11"/>
      <c r="AK26" s="35">
        <f t="shared" si="6"/>
        <v>0</v>
      </c>
      <c r="AL26" s="11"/>
      <c r="AM26" s="35">
        <f>N26/16*AL26*50%</f>
        <v>0</v>
      </c>
      <c r="AN26" s="35">
        <f t="shared" si="7"/>
        <v>0</v>
      </c>
      <c r="AO26" s="35">
        <f t="shared" si="7"/>
        <v>0</v>
      </c>
      <c r="AP26" s="11">
        <v>14</v>
      </c>
      <c r="AQ26" s="35">
        <f t="shared" ref="AQ26:AQ70" si="23">N26/16*AP26*50%</f>
        <v>7742.4375</v>
      </c>
      <c r="AR26" s="35"/>
      <c r="AS26" s="35">
        <f t="shared" si="8"/>
        <v>0</v>
      </c>
      <c r="AT26" s="36">
        <f t="shared" si="9"/>
        <v>14</v>
      </c>
      <c r="AU26" s="35">
        <f t="shared" si="9"/>
        <v>7742.4375</v>
      </c>
      <c r="AV26" s="36">
        <f t="shared" si="10"/>
        <v>14</v>
      </c>
      <c r="AW26" s="35">
        <f t="shared" si="10"/>
        <v>7742.4375</v>
      </c>
      <c r="AX26" s="12" t="s">
        <v>264</v>
      </c>
      <c r="AY26" s="13"/>
      <c r="AZ26" s="12">
        <v>1</v>
      </c>
      <c r="BA26" s="13"/>
      <c r="BB26" s="35">
        <f>17697*60%</f>
        <v>10618.199999999999</v>
      </c>
      <c r="BC26" s="6"/>
      <c r="BD26" s="6"/>
      <c r="BE26" s="6"/>
      <c r="BF26" s="8">
        <f t="shared" si="11"/>
        <v>0</v>
      </c>
      <c r="BG26" s="50">
        <f t="shared" si="12"/>
        <v>19</v>
      </c>
      <c r="BH26" s="8">
        <f t="shared" ref="BH26:BH30" si="24">(AE26+AF26)*30%</f>
        <v>48324.423656249994</v>
      </c>
      <c r="BI26" s="8"/>
      <c r="BJ26" s="8">
        <f>(O26/18*BI26)*30%</f>
        <v>0</v>
      </c>
      <c r="BK26" s="8"/>
      <c r="BL26" s="8"/>
      <c r="BM26" s="8"/>
      <c r="BN26" s="8"/>
      <c r="BO26" s="8"/>
      <c r="BP26" s="50"/>
      <c r="BQ26" s="8">
        <f>7079/18*BP26</f>
        <v>0</v>
      </c>
      <c r="BR26" s="8">
        <f t="shared" si="13"/>
        <v>66685.061156249983</v>
      </c>
      <c r="BS26" s="8">
        <f t="shared" si="14"/>
        <v>110145.57496874999</v>
      </c>
      <c r="BT26" s="8">
        <f t="shared" si="15"/>
        <v>66685.061156249983</v>
      </c>
      <c r="BU26" s="8">
        <f t="shared" si="16"/>
        <v>69034.890937499993</v>
      </c>
      <c r="BV26" s="8">
        <f t="shared" si="17"/>
        <v>245865.52706249998</v>
      </c>
      <c r="BW26" s="37">
        <f t="shared" si="18"/>
        <v>2950386.3247499997</v>
      </c>
      <c r="BX26" s="7"/>
    </row>
    <row r="27" spans="1:83" s="9" customFormat="1" ht="15" hidden="1" customHeight="1" x14ac:dyDescent="0.3">
      <c r="A27" s="15">
        <v>3</v>
      </c>
      <c r="B27" s="14" t="s">
        <v>216</v>
      </c>
      <c r="C27" s="14" t="s">
        <v>225</v>
      </c>
      <c r="D27" s="6" t="s">
        <v>60</v>
      </c>
      <c r="E27" s="93" t="s">
        <v>63</v>
      </c>
      <c r="F27" s="126">
        <v>111</v>
      </c>
      <c r="G27" s="30">
        <v>44071</v>
      </c>
      <c r="H27" s="30">
        <v>45897</v>
      </c>
      <c r="I27" s="34" t="s">
        <v>154</v>
      </c>
      <c r="J27" s="6" t="s">
        <v>308</v>
      </c>
      <c r="K27" s="6" t="s">
        <v>67</v>
      </c>
      <c r="L27" s="10">
        <v>14.05</v>
      </c>
      <c r="M27" s="6">
        <v>4.95</v>
      </c>
      <c r="N27" s="29">
        <v>17697</v>
      </c>
      <c r="O27" s="8">
        <f t="shared" si="2"/>
        <v>87600.150000000009</v>
      </c>
      <c r="P27" s="6">
        <v>4</v>
      </c>
      <c r="Q27" s="6"/>
      <c r="R27" s="6"/>
      <c r="S27" s="6"/>
      <c r="T27" s="6">
        <v>15</v>
      </c>
      <c r="U27" s="6"/>
      <c r="V27" s="6">
        <f t="shared" si="3"/>
        <v>4</v>
      </c>
      <c r="W27" s="6">
        <f t="shared" si="4"/>
        <v>15</v>
      </c>
      <c r="X27" s="6">
        <f t="shared" si="4"/>
        <v>0</v>
      </c>
      <c r="Y27" s="8">
        <f>SUM(O27/16*P27)</f>
        <v>21900.037500000002</v>
      </c>
      <c r="Z27" s="8">
        <f t="shared" si="19"/>
        <v>0</v>
      </c>
      <c r="AA27" s="8">
        <f>SUM(O27/16*R27)</f>
        <v>0</v>
      </c>
      <c r="AB27" s="8">
        <f>SUM(O27/16*S27)</f>
        <v>0</v>
      </c>
      <c r="AC27" s="8">
        <f>O27/16*T27</f>
        <v>82125.140625000015</v>
      </c>
      <c r="AD27" s="8"/>
      <c r="AE27" s="8">
        <f>SUM(Y27:AD27)</f>
        <v>104025.17812500002</v>
      </c>
      <c r="AF27" s="8">
        <f>AE27*75%</f>
        <v>78018.883593750012</v>
      </c>
      <c r="AG27" s="8">
        <f t="shared" si="22"/>
        <v>18204.406171875005</v>
      </c>
      <c r="AH27" s="8">
        <f>SUM(N27/16*S27+N27/16*T27+N27/16*U27)*20%</f>
        <v>3318.1875</v>
      </c>
      <c r="AI27" s="8">
        <f t="shared" si="5"/>
        <v>203566.65539062503</v>
      </c>
      <c r="AJ27" s="11"/>
      <c r="AK27" s="35">
        <f t="shared" si="6"/>
        <v>0</v>
      </c>
      <c r="AL27" s="11"/>
      <c r="AM27" s="35">
        <f>N27/16*AL27*50%</f>
        <v>0</v>
      </c>
      <c r="AN27" s="35">
        <f t="shared" si="7"/>
        <v>0</v>
      </c>
      <c r="AO27" s="35">
        <f t="shared" si="7"/>
        <v>0</v>
      </c>
      <c r="AP27" s="11">
        <v>16.5</v>
      </c>
      <c r="AQ27" s="35">
        <f>N27/16*AP27*50%</f>
        <v>9125.015625</v>
      </c>
      <c r="AR27" s="11"/>
      <c r="AS27" s="35">
        <f t="shared" si="8"/>
        <v>0</v>
      </c>
      <c r="AT27" s="36">
        <f t="shared" si="9"/>
        <v>16.5</v>
      </c>
      <c r="AU27" s="35">
        <f t="shared" si="9"/>
        <v>9125.015625</v>
      </c>
      <c r="AV27" s="36">
        <f t="shared" si="10"/>
        <v>16.5</v>
      </c>
      <c r="AW27" s="35">
        <f t="shared" si="10"/>
        <v>9125.015625</v>
      </c>
      <c r="AX27" s="12" t="s">
        <v>269</v>
      </c>
      <c r="AY27" s="12"/>
      <c r="AZ27" s="12">
        <v>1</v>
      </c>
      <c r="BA27" s="13"/>
      <c r="BB27" s="35">
        <f>17697*60%</f>
        <v>10618.199999999999</v>
      </c>
      <c r="BC27" s="6"/>
      <c r="BD27" s="6"/>
      <c r="BE27" s="6"/>
      <c r="BF27" s="8">
        <f t="shared" si="11"/>
        <v>0</v>
      </c>
      <c r="BG27" s="50">
        <f t="shared" si="12"/>
        <v>19</v>
      </c>
      <c r="BH27" s="8">
        <f>(AE27+AF27)*30%</f>
        <v>54613.218515625013</v>
      </c>
      <c r="BI27" s="8"/>
      <c r="BJ27" s="8">
        <f>(O27/18*BI27)*30%</f>
        <v>0</v>
      </c>
      <c r="BK27" s="8">
        <v>19</v>
      </c>
      <c r="BL27" s="8">
        <f>(AE27+AF27)*35%</f>
        <v>63715.421601562513</v>
      </c>
      <c r="BM27" s="8"/>
      <c r="BN27" s="8"/>
      <c r="BO27" s="8"/>
      <c r="BP27" s="50">
        <v>4</v>
      </c>
      <c r="BQ27" s="8">
        <f>7079/16*BP27</f>
        <v>1769.75</v>
      </c>
      <c r="BR27" s="8">
        <f>AW27+BB27+BF27+BH27+BJ27+BL27+BQ27+BM27+BN27</f>
        <v>139841.60574218753</v>
      </c>
      <c r="BS27" s="8">
        <f t="shared" si="14"/>
        <v>127317.52179687502</v>
      </c>
      <c r="BT27" s="8">
        <f t="shared" si="15"/>
        <v>74356.434140625002</v>
      </c>
      <c r="BU27" s="8">
        <f t="shared" si="16"/>
        <v>141734.30519531254</v>
      </c>
      <c r="BV27" s="8">
        <f t="shared" si="17"/>
        <v>343408.26113281259</v>
      </c>
      <c r="BW27" s="37">
        <f t="shared" si="18"/>
        <v>4120899.1335937511</v>
      </c>
      <c r="BX27" s="7" t="s">
        <v>212</v>
      </c>
    </row>
    <row r="28" spans="1:83" s="9" customFormat="1" ht="15" hidden="1" customHeight="1" x14ac:dyDescent="0.3">
      <c r="A28" s="15">
        <v>4</v>
      </c>
      <c r="B28" s="14" t="s">
        <v>389</v>
      </c>
      <c r="C28" s="14" t="s">
        <v>390</v>
      </c>
      <c r="D28" s="6" t="s">
        <v>432</v>
      </c>
      <c r="E28" s="93" t="s">
        <v>433</v>
      </c>
      <c r="F28" s="83"/>
      <c r="G28" s="84"/>
      <c r="H28" s="84"/>
      <c r="I28" s="83" t="s">
        <v>375</v>
      </c>
      <c r="J28" s="6"/>
      <c r="K28" s="6" t="s">
        <v>76</v>
      </c>
      <c r="L28" s="10">
        <v>1</v>
      </c>
      <c r="M28" s="6">
        <v>3.36</v>
      </c>
      <c r="N28" s="104">
        <v>17697</v>
      </c>
      <c r="O28" s="8">
        <f t="shared" si="2"/>
        <v>59461.919999999998</v>
      </c>
      <c r="P28" s="6">
        <v>18</v>
      </c>
      <c r="Q28" s="6"/>
      <c r="R28" s="6"/>
      <c r="S28" s="6"/>
      <c r="T28" s="6"/>
      <c r="U28" s="6"/>
      <c r="V28" s="6">
        <f t="shared" si="3"/>
        <v>18</v>
      </c>
      <c r="W28" s="6">
        <f t="shared" si="4"/>
        <v>0</v>
      </c>
      <c r="X28" s="6">
        <f t="shared" si="4"/>
        <v>0</v>
      </c>
      <c r="Y28" s="8">
        <f>SUM(O28/16*P28)</f>
        <v>66894.66</v>
      </c>
      <c r="Z28" s="8">
        <f t="shared" si="19"/>
        <v>0</v>
      </c>
      <c r="AA28" s="8">
        <f>SUM(O28/16*R28)</f>
        <v>0</v>
      </c>
      <c r="AB28" s="8">
        <f>SUM(O28/16*S28)</f>
        <v>0</v>
      </c>
      <c r="AC28" s="8">
        <f t="shared" ref="AB28:AC36" si="25">SUM(O28/16*T28)</f>
        <v>0</v>
      </c>
      <c r="AD28" s="8"/>
      <c r="AE28" s="8">
        <f>SUM(Y28:AD28)</f>
        <v>66894.66</v>
      </c>
      <c r="AF28" s="8">
        <f t="shared" si="21"/>
        <v>50170.995000000003</v>
      </c>
      <c r="AG28" s="8">
        <f t="shared" si="22"/>
        <v>11706.565500000001</v>
      </c>
      <c r="AH28" s="8">
        <f t="shared" ref="AH28:AH35" si="26">SUM(N28/16*S28+N28/16*T28+N28/16*U28)*20%</f>
        <v>0</v>
      </c>
      <c r="AI28" s="8">
        <f t="shared" si="5"/>
        <v>128772.22050000001</v>
      </c>
      <c r="AJ28" s="11"/>
      <c r="AK28" s="35">
        <f t="shared" si="6"/>
        <v>0</v>
      </c>
      <c r="AL28" s="11"/>
      <c r="AM28" s="35">
        <f>N28/16*AL28*50%</f>
        <v>0</v>
      </c>
      <c r="AN28" s="35">
        <f t="shared" si="7"/>
        <v>0</v>
      </c>
      <c r="AO28" s="35">
        <f t="shared" si="7"/>
        <v>0</v>
      </c>
      <c r="AP28" s="11">
        <v>16</v>
      </c>
      <c r="AQ28" s="35">
        <f>N28/16*AP28*50%</f>
        <v>8848.5</v>
      </c>
      <c r="AR28" s="11"/>
      <c r="AS28" s="35">
        <f t="shared" si="8"/>
        <v>0</v>
      </c>
      <c r="AT28" s="36">
        <f t="shared" si="9"/>
        <v>16</v>
      </c>
      <c r="AU28" s="35">
        <f>AQ28+AS28</f>
        <v>8848.5</v>
      </c>
      <c r="AV28" s="36">
        <f t="shared" si="10"/>
        <v>16</v>
      </c>
      <c r="AW28" s="35">
        <f>AO28+AU28</f>
        <v>8848.5</v>
      </c>
      <c r="AX28" s="12" t="s">
        <v>427</v>
      </c>
      <c r="AY28" s="12">
        <v>1</v>
      </c>
      <c r="AZ28" s="12"/>
      <c r="BA28" s="13"/>
      <c r="BB28" s="35">
        <f>17697*60%</f>
        <v>10618.199999999999</v>
      </c>
      <c r="BC28" s="6"/>
      <c r="BD28" s="6"/>
      <c r="BE28" s="6"/>
      <c r="BF28" s="8">
        <f t="shared" si="11"/>
        <v>0</v>
      </c>
      <c r="BG28" s="50">
        <f t="shared" si="12"/>
        <v>18</v>
      </c>
      <c r="BH28" s="8">
        <f t="shared" si="24"/>
        <v>35119.696499999998</v>
      </c>
      <c r="BI28" s="8"/>
      <c r="BJ28" s="8">
        <f>(O28/18*BI28)*30%</f>
        <v>0</v>
      </c>
      <c r="BK28" s="8"/>
      <c r="BL28" s="8"/>
      <c r="BM28" s="8"/>
      <c r="BN28" s="8"/>
      <c r="BO28" s="8"/>
      <c r="BP28" s="50"/>
      <c r="BQ28" s="8">
        <f>7079/16*BP28</f>
        <v>0</v>
      </c>
      <c r="BR28" s="8">
        <f>AW28+BB28+BF28+BH28+BJ28+BL28+BQ28+BM28+BN28</f>
        <v>54586.396499999995</v>
      </c>
      <c r="BS28" s="8">
        <f t="shared" si="14"/>
        <v>78601.2255</v>
      </c>
      <c r="BT28" s="8">
        <f t="shared" si="15"/>
        <v>54586.396499999995</v>
      </c>
      <c r="BU28" s="8">
        <f t="shared" si="16"/>
        <v>50170.995000000003</v>
      </c>
      <c r="BV28" s="8">
        <f t="shared" si="17"/>
        <v>183358.617</v>
      </c>
      <c r="BW28" s="37">
        <f t="shared" si="18"/>
        <v>2200303.4040000001</v>
      </c>
      <c r="BX28" s="7"/>
    </row>
    <row r="29" spans="1:83" s="9" customFormat="1" ht="15" hidden="1" customHeight="1" x14ac:dyDescent="0.3">
      <c r="A29" s="15">
        <v>5</v>
      </c>
      <c r="B29" s="14" t="s">
        <v>316</v>
      </c>
      <c r="C29" s="14" t="s">
        <v>334</v>
      </c>
      <c r="D29" s="6" t="s">
        <v>60</v>
      </c>
      <c r="E29" s="93" t="s">
        <v>317</v>
      </c>
      <c r="F29" s="32"/>
      <c r="G29" s="88"/>
      <c r="H29" s="88"/>
      <c r="I29" s="32" t="s">
        <v>445</v>
      </c>
      <c r="J29" s="6" t="s">
        <v>383</v>
      </c>
      <c r="K29" s="6" t="s">
        <v>61</v>
      </c>
      <c r="L29" s="10">
        <v>1.01</v>
      </c>
      <c r="M29" s="6">
        <v>4.1399999999999997</v>
      </c>
      <c r="N29" s="29">
        <v>17697</v>
      </c>
      <c r="O29" s="8">
        <f t="shared" si="2"/>
        <v>73265.579999999987</v>
      </c>
      <c r="P29" s="6"/>
      <c r="Q29" s="6">
        <v>4</v>
      </c>
      <c r="R29" s="6"/>
      <c r="S29" s="6"/>
      <c r="T29" s="6">
        <v>4</v>
      </c>
      <c r="U29" s="6"/>
      <c r="V29" s="6">
        <f t="shared" si="3"/>
        <v>0</v>
      </c>
      <c r="W29" s="6">
        <f t="shared" si="4"/>
        <v>8</v>
      </c>
      <c r="X29" s="6">
        <f t="shared" si="4"/>
        <v>0</v>
      </c>
      <c r="Y29" s="8">
        <f t="shared" ref="Y29" si="27">SUM(O29/16*P29)</f>
        <v>0</v>
      </c>
      <c r="Z29" s="8">
        <f>SUM(O29/16*Q29)</f>
        <v>18316.394999999997</v>
      </c>
      <c r="AA29" s="8">
        <f>SUM(O29/16*R29)</f>
        <v>0</v>
      </c>
      <c r="AB29" s="8">
        <f>SUM(O29/16*S29)</f>
        <v>0</v>
      </c>
      <c r="AC29" s="8">
        <f>SUM(O29/16*T29)</f>
        <v>18316.394999999997</v>
      </c>
      <c r="AD29" s="8">
        <v>0</v>
      </c>
      <c r="AE29" s="8">
        <f t="shared" si="20"/>
        <v>36632.789999999994</v>
      </c>
      <c r="AF29" s="8">
        <f t="shared" si="21"/>
        <v>27474.592499999995</v>
      </c>
      <c r="AG29" s="8">
        <f t="shared" si="22"/>
        <v>6410.7382499999994</v>
      </c>
      <c r="AH29" s="8">
        <f t="shared" si="26"/>
        <v>884.85</v>
      </c>
      <c r="AI29" s="8">
        <f t="shared" si="5"/>
        <v>71402.970749999979</v>
      </c>
      <c r="AJ29" s="11"/>
      <c r="AK29" s="35">
        <f t="shared" si="6"/>
        <v>0</v>
      </c>
      <c r="AL29" s="11"/>
      <c r="AM29" s="35">
        <f t="shared" ref="AM29:AM70" si="28">N29/16*AL29*50%</f>
        <v>0</v>
      </c>
      <c r="AN29" s="35"/>
      <c r="AO29" s="35">
        <f>AK29+AM29</f>
        <v>0</v>
      </c>
      <c r="AP29" s="11">
        <v>7</v>
      </c>
      <c r="AQ29" s="35">
        <f>N29/16*AP29*50%</f>
        <v>3871.21875</v>
      </c>
      <c r="AR29" s="11">
        <v>0</v>
      </c>
      <c r="AS29" s="35"/>
      <c r="AT29" s="36">
        <f>AP29+AR29</f>
        <v>7</v>
      </c>
      <c r="AU29" s="35">
        <f>AS29/16*50%</f>
        <v>0</v>
      </c>
      <c r="AV29" s="36">
        <f t="shared" si="10"/>
        <v>7</v>
      </c>
      <c r="AW29" s="35">
        <f>7/16*50%</f>
        <v>0.21875</v>
      </c>
      <c r="AX29" s="12"/>
      <c r="AY29" s="13"/>
      <c r="AZ29" s="13"/>
      <c r="BA29" s="13"/>
      <c r="BB29" s="35">
        <v>0</v>
      </c>
      <c r="BC29" s="6"/>
      <c r="BD29" s="6"/>
      <c r="BE29" s="6"/>
      <c r="BF29" s="8">
        <f t="shared" si="11"/>
        <v>0</v>
      </c>
      <c r="BG29" s="50">
        <f t="shared" si="12"/>
        <v>8</v>
      </c>
      <c r="BH29" s="8">
        <f t="shared" si="24"/>
        <v>19232.214749999996</v>
      </c>
      <c r="BI29" s="8"/>
      <c r="BJ29" s="8"/>
      <c r="BK29" s="8"/>
      <c r="BL29" s="8"/>
      <c r="BM29" s="8"/>
      <c r="BN29" s="8"/>
      <c r="BO29" s="8"/>
      <c r="BP29" s="50"/>
      <c r="BQ29" s="8">
        <f>7079/16*BP29</f>
        <v>0</v>
      </c>
      <c r="BR29" s="8">
        <f>AW29+BB29+BF29+BH29+BJ29+BL29+BQ29+BM29+BN29+AQ29</f>
        <v>23103.652249999996</v>
      </c>
      <c r="BS29" s="8">
        <f t="shared" si="14"/>
        <v>43928.378249999994</v>
      </c>
      <c r="BT29" s="8">
        <f t="shared" si="15"/>
        <v>19232.433499999996</v>
      </c>
      <c r="BU29" s="8">
        <f t="shared" si="16"/>
        <v>27474.592499999995</v>
      </c>
      <c r="BV29" s="8">
        <f>SUM(AI29+BR29)</f>
        <v>94506.622999999978</v>
      </c>
      <c r="BW29" s="37">
        <f t="shared" si="18"/>
        <v>1134079.4759999998</v>
      </c>
      <c r="BX29" s="7"/>
      <c r="BY29" s="7"/>
      <c r="BZ29" s="31"/>
    </row>
    <row r="30" spans="1:83" s="9" customFormat="1" ht="15" hidden="1" customHeight="1" x14ac:dyDescent="0.3">
      <c r="A30" s="15">
        <v>6</v>
      </c>
      <c r="B30" s="32" t="s">
        <v>387</v>
      </c>
      <c r="C30" s="32" t="s">
        <v>183</v>
      </c>
      <c r="D30" s="33" t="s">
        <v>60</v>
      </c>
      <c r="E30" s="136" t="s">
        <v>439</v>
      </c>
      <c r="F30" s="32"/>
      <c r="G30" s="88"/>
      <c r="H30" s="88"/>
      <c r="I30" s="32" t="s">
        <v>154</v>
      </c>
      <c r="J30" s="6" t="s">
        <v>383</v>
      </c>
      <c r="K30" s="6" t="s">
        <v>61</v>
      </c>
      <c r="L30" s="10">
        <v>3.01</v>
      </c>
      <c r="M30" s="10">
        <v>4.2300000000000004</v>
      </c>
      <c r="N30" s="29">
        <v>17697</v>
      </c>
      <c r="O30" s="8">
        <f>N30*M30</f>
        <v>74858.310000000012</v>
      </c>
      <c r="P30" s="6">
        <v>3</v>
      </c>
      <c r="Q30" s="6"/>
      <c r="R30" s="6"/>
      <c r="S30" s="6">
        <v>3</v>
      </c>
      <c r="T30" s="6">
        <v>4</v>
      </c>
      <c r="U30" s="6"/>
      <c r="V30" s="6">
        <f>SUM(P30+S30)</f>
        <v>6</v>
      </c>
      <c r="W30" s="6">
        <f t="shared" si="4"/>
        <v>4</v>
      </c>
      <c r="X30" s="6">
        <f t="shared" si="4"/>
        <v>0</v>
      </c>
      <c r="Y30" s="8">
        <f>SUM(O30/16*P30)</f>
        <v>14035.933125000003</v>
      </c>
      <c r="Z30" s="105"/>
      <c r="AA30" s="6">
        <f t="shared" ref="AA30" si="29">SUM(U30+X30)</f>
        <v>0</v>
      </c>
      <c r="AB30" s="50">
        <f>O30/16*S30</f>
        <v>14035.933125000003</v>
      </c>
      <c r="AC30" s="8">
        <f t="shared" si="25"/>
        <v>18714.577500000003</v>
      </c>
      <c r="AD30" s="8"/>
      <c r="AE30" s="8">
        <f t="shared" si="20"/>
        <v>46786.443750000006</v>
      </c>
      <c r="AF30" s="8">
        <f t="shared" si="21"/>
        <v>35089.832812500004</v>
      </c>
      <c r="AG30" s="8">
        <f t="shared" si="22"/>
        <v>8187.6276562500025</v>
      </c>
      <c r="AH30" s="8">
        <f t="shared" si="26"/>
        <v>1548.4875000000002</v>
      </c>
      <c r="AI30" s="8">
        <f t="shared" si="5"/>
        <v>91612.391718750005</v>
      </c>
      <c r="AJ30" s="8"/>
      <c r="AK30" s="35">
        <f t="shared" si="6"/>
        <v>0</v>
      </c>
      <c r="AL30" s="11">
        <v>5</v>
      </c>
      <c r="AM30" s="35">
        <f t="shared" si="28"/>
        <v>2765.15625</v>
      </c>
      <c r="AN30" s="35"/>
      <c r="AO30" s="35">
        <f>AK30+AM30</f>
        <v>2765.15625</v>
      </c>
      <c r="AP30" s="11">
        <v>2</v>
      </c>
      <c r="AQ30" s="35">
        <f t="shared" si="23"/>
        <v>1106.0625</v>
      </c>
      <c r="AR30" s="11"/>
      <c r="AS30" s="35">
        <f t="shared" si="8"/>
        <v>0</v>
      </c>
      <c r="AT30" s="36">
        <f t="shared" si="9"/>
        <v>2</v>
      </c>
      <c r="AU30" s="35">
        <f t="shared" si="9"/>
        <v>1106.0625</v>
      </c>
      <c r="AV30" s="36">
        <f t="shared" si="10"/>
        <v>2</v>
      </c>
      <c r="AW30" s="35">
        <f t="shared" si="10"/>
        <v>3871.21875</v>
      </c>
      <c r="AX30" s="12" t="s">
        <v>174</v>
      </c>
      <c r="AY30" s="13"/>
      <c r="AZ30" s="13"/>
      <c r="BA30" s="13"/>
      <c r="BB30" s="35">
        <f>17697*60%</f>
        <v>10618.199999999999</v>
      </c>
      <c r="BC30" s="6"/>
      <c r="BD30" s="6"/>
      <c r="BE30" s="6"/>
      <c r="BF30" s="8">
        <f t="shared" si="11"/>
        <v>0</v>
      </c>
      <c r="BG30" s="50">
        <f t="shared" si="12"/>
        <v>10</v>
      </c>
      <c r="BH30" s="8">
        <f t="shared" si="24"/>
        <v>24562.882968750004</v>
      </c>
      <c r="BI30" s="8"/>
      <c r="BJ30" s="8"/>
      <c r="BK30" s="8"/>
      <c r="BL30" s="8"/>
      <c r="BM30" s="8"/>
      <c r="BN30" s="8"/>
      <c r="BO30" s="8"/>
      <c r="BP30" s="50"/>
      <c r="BQ30" s="8">
        <f>7079/16*BP30</f>
        <v>0</v>
      </c>
      <c r="BR30" s="8">
        <f>AW30+BB30+BF30+BH30+BJ30+BL30+BQ30+BM30+BN30</f>
        <v>39052.301718750001</v>
      </c>
      <c r="BS30" s="8">
        <f t="shared" si="14"/>
        <v>56522.558906250008</v>
      </c>
      <c r="BT30" s="8">
        <f t="shared" si="15"/>
        <v>39052.301718750001</v>
      </c>
      <c r="BU30" s="8">
        <f t="shared" si="16"/>
        <v>35089.832812500004</v>
      </c>
      <c r="BV30" s="8">
        <f t="shared" si="17"/>
        <v>130664.69343750001</v>
      </c>
      <c r="BW30" s="37">
        <f t="shared" si="18"/>
        <v>1567976.32125</v>
      </c>
      <c r="BX30" s="7"/>
      <c r="BY30" s="7"/>
      <c r="BZ30" s="31"/>
    </row>
    <row r="31" spans="1:83" s="9" customFormat="1" ht="15" hidden="1" customHeight="1" x14ac:dyDescent="0.3">
      <c r="A31" s="15">
        <v>7</v>
      </c>
      <c r="B31" s="32" t="s">
        <v>190</v>
      </c>
      <c r="C31" s="32" t="s">
        <v>518</v>
      </c>
      <c r="D31" s="33" t="s">
        <v>60</v>
      </c>
      <c r="E31" s="93" t="s">
        <v>284</v>
      </c>
      <c r="F31" s="83"/>
      <c r="G31" s="84"/>
      <c r="H31" s="84"/>
      <c r="I31" s="83"/>
      <c r="J31" s="6" t="s">
        <v>383</v>
      </c>
      <c r="K31" s="6" t="s">
        <v>61</v>
      </c>
      <c r="L31" s="10">
        <v>6.06</v>
      </c>
      <c r="M31" s="6">
        <v>4.2699999999999996</v>
      </c>
      <c r="N31" s="29">
        <v>17697</v>
      </c>
      <c r="O31" s="8">
        <f t="shared" ref="O31:O44" si="30">N31*M31</f>
        <v>75566.189999999988</v>
      </c>
      <c r="P31" s="6"/>
      <c r="Q31" s="6">
        <v>4</v>
      </c>
      <c r="R31" s="6"/>
      <c r="S31" s="6"/>
      <c r="T31" s="6">
        <v>4</v>
      </c>
      <c r="U31" s="6"/>
      <c r="V31" s="6">
        <f t="shared" si="3"/>
        <v>0</v>
      </c>
      <c r="W31" s="6">
        <f t="shared" si="4"/>
        <v>8</v>
      </c>
      <c r="X31" s="6">
        <f t="shared" si="4"/>
        <v>0</v>
      </c>
      <c r="Y31" s="8">
        <f t="shared" ref="Y31:Y36" si="31">SUM(O31/16*P31)</f>
        <v>0</v>
      </c>
      <c r="Z31" s="8">
        <f t="shared" ref="Z31:Z36" si="32">SUM(O31/16*Q31)</f>
        <v>18891.547499999997</v>
      </c>
      <c r="AA31" s="8">
        <f t="shared" ref="AA31:AA36" si="33">SUM(O31/16*R31)</f>
        <v>0</v>
      </c>
      <c r="AB31" s="8">
        <f t="shared" ref="AB31:AB36" si="34">SUM(O31/16*S31)</f>
        <v>0</v>
      </c>
      <c r="AC31" s="8">
        <f t="shared" si="25"/>
        <v>18891.547499999997</v>
      </c>
      <c r="AD31" s="8">
        <f t="shared" ref="AD31:AD36" si="35">SUM(O31/16*U31)</f>
        <v>0</v>
      </c>
      <c r="AE31" s="8">
        <f>SUM(Y31:AD31)</f>
        <v>37783.094999999994</v>
      </c>
      <c r="AF31" s="8">
        <f>AE31*75%</f>
        <v>28337.321249999994</v>
      </c>
      <c r="AG31" s="8">
        <f>(AE31+AF31)*10%</f>
        <v>6612.041624999998</v>
      </c>
      <c r="AH31" s="8">
        <f t="shared" si="26"/>
        <v>884.85</v>
      </c>
      <c r="AI31" s="8">
        <f>AH31+AG31+AF31+AE31</f>
        <v>73617.307874999984</v>
      </c>
      <c r="AJ31" s="11"/>
      <c r="AK31" s="35">
        <f t="shared" si="6"/>
        <v>0</v>
      </c>
      <c r="AL31" s="11"/>
      <c r="AM31" s="35">
        <f t="shared" si="28"/>
        <v>0</v>
      </c>
      <c r="AN31" s="35"/>
      <c r="AO31" s="35">
        <f t="shared" ref="AO31:AO36" si="36">AK31+AM31</f>
        <v>0</v>
      </c>
      <c r="AP31" s="11">
        <v>8</v>
      </c>
      <c r="AQ31" s="35">
        <f t="shared" si="23"/>
        <v>4424.25</v>
      </c>
      <c r="AR31" s="35"/>
      <c r="AS31" s="35">
        <f t="shared" si="8"/>
        <v>0</v>
      </c>
      <c r="AT31" s="36">
        <f t="shared" si="9"/>
        <v>8</v>
      </c>
      <c r="AU31" s="35">
        <f t="shared" si="9"/>
        <v>4424.25</v>
      </c>
      <c r="AV31" s="36">
        <f t="shared" si="10"/>
        <v>8</v>
      </c>
      <c r="AW31" s="35">
        <f t="shared" si="10"/>
        <v>4424.25</v>
      </c>
      <c r="AX31" s="90"/>
      <c r="AY31" s="12"/>
      <c r="AZ31" s="13"/>
      <c r="BA31" s="12"/>
      <c r="BB31" s="35">
        <f>SUM(N31*AY31)*50%+(N31*AZ31)*60%+(N31*BA31)*60%</f>
        <v>0</v>
      </c>
      <c r="BC31" s="6"/>
      <c r="BD31" s="6"/>
      <c r="BE31" s="6"/>
      <c r="BF31" s="8">
        <f t="shared" si="11"/>
        <v>0</v>
      </c>
      <c r="BG31" s="50">
        <f t="shared" si="12"/>
        <v>8</v>
      </c>
      <c r="BH31" s="8">
        <f>(AE31+AF31)*30%</f>
        <v>19836.124874999994</v>
      </c>
      <c r="BI31" s="8"/>
      <c r="BJ31" s="8">
        <f t="shared" ref="BJ31:BJ36" si="37">(O31/18*BI31)*30%</f>
        <v>0</v>
      </c>
      <c r="BK31" s="8"/>
      <c r="BL31" s="8"/>
      <c r="BM31" s="8"/>
      <c r="BN31" s="8"/>
      <c r="BO31" s="8"/>
      <c r="BP31" s="50"/>
      <c r="BQ31" s="8">
        <f t="shared" ref="BQ31:BQ35" si="38">7079/16*BP31</f>
        <v>0</v>
      </c>
      <c r="BR31" s="8">
        <f t="shared" ref="BR31:BR35" si="39">AW31+BB31+BF31+BH31+BJ31+BL31+BQ31+BM31+BN31</f>
        <v>24260.374874999994</v>
      </c>
      <c r="BS31" s="8">
        <f t="shared" si="14"/>
        <v>45279.98662499999</v>
      </c>
      <c r="BT31" s="8">
        <f t="shared" si="15"/>
        <v>24260.374874999994</v>
      </c>
      <c r="BU31" s="8">
        <f t="shared" si="16"/>
        <v>28337.321249999994</v>
      </c>
      <c r="BV31" s="8">
        <f t="shared" si="17"/>
        <v>97877.682749999978</v>
      </c>
      <c r="BW31" s="37">
        <f t="shared" si="18"/>
        <v>1174532.1929999997</v>
      </c>
      <c r="BX31" s="7"/>
    </row>
    <row r="32" spans="1:83" s="9" customFormat="1" ht="15" hidden="1" customHeight="1" x14ac:dyDescent="0.3">
      <c r="A32" s="15">
        <v>8</v>
      </c>
      <c r="B32" s="32" t="s">
        <v>65</v>
      </c>
      <c r="C32" s="32" t="s">
        <v>66</v>
      </c>
      <c r="D32" s="33" t="s">
        <v>60</v>
      </c>
      <c r="E32" s="93" t="s">
        <v>226</v>
      </c>
      <c r="F32" s="83">
        <v>87</v>
      </c>
      <c r="G32" s="84">
        <v>43458</v>
      </c>
      <c r="H32" s="84">
        <v>45284</v>
      </c>
      <c r="I32" s="83" t="s">
        <v>155</v>
      </c>
      <c r="J32" s="6" t="s">
        <v>309</v>
      </c>
      <c r="K32" s="6" t="s">
        <v>62</v>
      </c>
      <c r="L32" s="10">
        <v>16</v>
      </c>
      <c r="M32" s="6">
        <v>5.24</v>
      </c>
      <c r="N32" s="29">
        <v>17697</v>
      </c>
      <c r="O32" s="8">
        <f t="shared" si="30"/>
        <v>92732.28</v>
      </c>
      <c r="P32" s="6"/>
      <c r="Q32" s="6">
        <v>8</v>
      </c>
      <c r="R32" s="6">
        <v>5</v>
      </c>
      <c r="S32" s="6"/>
      <c r="T32" s="6">
        <v>5</v>
      </c>
      <c r="U32" s="6"/>
      <c r="V32" s="6">
        <f t="shared" si="3"/>
        <v>0</v>
      </c>
      <c r="W32" s="6">
        <f t="shared" si="4"/>
        <v>13</v>
      </c>
      <c r="X32" s="6">
        <f t="shared" si="4"/>
        <v>5</v>
      </c>
      <c r="Y32" s="8">
        <f t="shared" si="31"/>
        <v>0</v>
      </c>
      <c r="Z32" s="8">
        <f>SUM(O32/16*Q32)</f>
        <v>46366.14</v>
      </c>
      <c r="AA32" s="8">
        <f t="shared" si="33"/>
        <v>28978.837500000001</v>
      </c>
      <c r="AB32" s="8">
        <f t="shared" si="34"/>
        <v>0</v>
      </c>
      <c r="AC32" s="8">
        <f t="shared" si="25"/>
        <v>28978.837500000001</v>
      </c>
      <c r="AD32" s="8">
        <f t="shared" si="35"/>
        <v>0</v>
      </c>
      <c r="AE32" s="8">
        <f>SUM(Y32:AD32)</f>
        <v>104323.815</v>
      </c>
      <c r="AF32" s="8">
        <f t="shared" ref="AF32:AF89" si="40">AE32*75%</f>
        <v>78242.861250000002</v>
      </c>
      <c r="AG32" s="8">
        <f t="shared" ref="AG32:AG89" si="41">(AE32+AF32)*10%</f>
        <v>18256.667625000002</v>
      </c>
      <c r="AH32" s="8">
        <f t="shared" si="26"/>
        <v>1106.0625</v>
      </c>
      <c r="AI32" s="8">
        <f t="shared" ref="AI32:AI89" si="42">AH32+AG32+AF32+AE32</f>
        <v>201929.40637500002</v>
      </c>
      <c r="AJ32" s="11"/>
      <c r="AK32" s="35">
        <f t="shared" si="6"/>
        <v>0</v>
      </c>
      <c r="AL32" s="11"/>
      <c r="AM32" s="35">
        <f t="shared" si="28"/>
        <v>0</v>
      </c>
      <c r="AN32" s="35">
        <f>AJ32+AL32</f>
        <v>0</v>
      </c>
      <c r="AO32" s="35">
        <f t="shared" si="36"/>
        <v>0</v>
      </c>
      <c r="AP32" s="11"/>
      <c r="AQ32" s="35">
        <f t="shared" si="23"/>
        <v>0</v>
      </c>
      <c r="AR32" s="35"/>
      <c r="AS32" s="35">
        <f t="shared" si="8"/>
        <v>0</v>
      </c>
      <c r="AT32" s="36">
        <f t="shared" si="9"/>
        <v>0</v>
      </c>
      <c r="AU32" s="35">
        <f t="shared" si="9"/>
        <v>0</v>
      </c>
      <c r="AV32" s="36">
        <f t="shared" si="10"/>
        <v>0</v>
      </c>
      <c r="AW32" s="35">
        <f t="shared" si="10"/>
        <v>0</v>
      </c>
      <c r="AX32" s="12" t="s">
        <v>301</v>
      </c>
      <c r="AY32" s="12"/>
      <c r="AZ32" s="13"/>
      <c r="BA32" s="12"/>
      <c r="BB32" s="35">
        <v>5309</v>
      </c>
      <c r="BC32" s="6"/>
      <c r="BD32" s="6"/>
      <c r="BE32" s="6"/>
      <c r="BF32" s="8">
        <f t="shared" si="11"/>
        <v>0</v>
      </c>
      <c r="BG32" s="50">
        <f t="shared" si="12"/>
        <v>18</v>
      </c>
      <c r="BH32" s="8">
        <f t="shared" ref="BH32:BH89" si="43">(AE32+AF32)*30%</f>
        <v>54770.002875000006</v>
      </c>
      <c r="BI32" s="8"/>
      <c r="BJ32" s="8">
        <f t="shared" si="37"/>
        <v>0</v>
      </c>
      <c r="BK32" s="8">
        <f>V32+W32+X32</f>
        <v>18</v>
      </c>
      <c r="BL32" s="8">
        <f>(AE32+AF32)*40%</f>
        <v>73026.670500000007</v>
      </c>
      <c r="BM32" s="8"/>
      <c r="BN32" s="8"/>
      <c r="BO32" s="8"/>
      <c r="BP32" s="50"/>
      <c r="BQ32" s="8">
        <f t="shared" si="38"/>
        <v>0</v>
      </c>
      <c r="BR32" s="8">
        <f>AW32+BB32+BF32+BH32+BJ32+BL32+BQ32+BM32+BN32</f>
        <v>133105.67337500001</v>
      </c>
      <c r="BS32" s="8">
        <f t="shared" si="14"/>
        <v>123686.545125</v>
      </c>
      <c r="BT32" s="8">
        <f t="shared" si="15"/>
        <v>60079.002875000006</v>
      </c>
      <c r="BU32" s="8">
        <f t="shared" si="16"/>
        <v>151269.53175000002</v>
      </c>
      <c r="BV32" s="8">
        <f>SUM(AI32+BR32)</f>
        <v>335035.07975000003</v>
      </c>
      <c r="BW32" s="37">
        <f t="shared" si="18"/>
        <v>4020420.9570000004</v>
      </c>
      <c r="BX32" s="7" t="s">
        <v>209</v>
      </c>
    </row>
    <row r="33" spans="1:77" s="7" customFormat="1" ht="15" hidden="1" customHeight="1" x14ac:dyDescent="0.3">
      <c r="A33" s="15">
        <v>9</v>
      </c>
      <c r="B33" s="32" t="s">
        <v>278</v>
      </c>
      <c r="C33" s="32" t="s">
        <v>294</v>
      </c>
      <c r="D33" s="33" t="s">
        <v>60</v>
      </c>
      <c r="E33" s="136" t="s">
        <v>279</v>
      </c>
      <c r="F33" s="34">
        <v>119</v>
      </c>
      <c r="G33" s="30">
        <v>44377</v>
      </c>
      <c r="H33" s="30">
        <v>46203</v>
      </c>
      <c r="I33" s="34" t="s">
        <v>151</v>
      </c>
      <c r="J33" s="6" t="s">
        <v>308</v>
      </c>
      <c r="K33" s="6" t="s">
        <v>67</v>
      </c>
      <c r="L33" s="10">
        <v>12.07</v>
      </c>
      <c r="M33" s="6">
        <v>4.8600000000000003</v>
      </c>
      <c r="N33" s="29">
        <v>17697</v>
      </c>
      <c r="O33" s="8">
        <f t="shared" si="30"/>
        <v>86007.420000000013</v>
      </c>
      <c r="P33" s="6"/>
      <c r="Q33" s="6">
        <v>15</v>
      </c>
      <c r="R33" s="6">
        <v>6</v>
      </c>
      <c r="S33" s="6"/>
      <c r="T33" s="6">
        <v>6</v>
      </c>
      <c r="U33" s="6"/>
      <c r="V33" s="6">
        <f t="shared" si="3"/>
        <v>0</v>
      </c>
      <c r="W33" s="6">
        <f t="shared" si="4"/>
        <v>21</v>
      </c>
      <c r="X33" s="6">
        <f t="shared" si="4"/>
        <v>6</v>
      </c>
      <c r="Y33" s="8">
        <f t="shared" si="31"/>
        <v>0</v>
      </c>
      <c r="Z33" s="8">
        <f t="shared" si="32"/>
        <v>80631.956250000017</v>
      </c>
      <c r="AA33" s="8">
        <f t="shared" si="33"/>
        <v>32252.782500000005</v>
      </c>
      <c r="AB33" s="8">
        <f t="shared" si="34"/>
        <v>0</v>
      </c>
      <c r="AC33" s="8">
        <f t="shared" si="25"/>
        <v>32252.782500000005</v>
      </c>
      <c r="AD33" s="8">
        <f t="shared" si="35"/>
        <v>0</v>
      </c>
      <c r="AE33" s="8">
        <f>SUM(Y33:AD33)</f>
        <v>145137.52125000002</v>
      </c>
      <c r="AF33" s="8">
        <f>AE33*75%</f>
        <v>108853.14093750002</v>
      </c>
      <c r="AG33" s="8">
        <f>(AE33+AF33)*10%</f>
        <v>25399.066218750006</v>
      </c>
      <c r="AH33" s="8">
        <f t="shared" si="26"/>
        <v>1327.2750000000001</v>
      </c>
      <c r="AI33" s="8">
        <f t="shared" si="42"/>
        <v>280717.00340625003</v>
      </c>
      <c r="AJ33" s="11"/>
      <c r="AK33" s="35">
        <f t="shared" si="6"/>
        <v>0</v>
      </c>
      <c r="AL33" s="11"/>
      <c r="AM33" s="35">
        <f t="shared" si="28"/>
        <v>0</v>
      </c>
      <c r="AN33" s="35"/>
      <c r="AO33" s="35">
        <f t="shared" si="36"/>
        <v>0</v>
      </c>
      <c r="AP33" s="11"/>
      <c r="AQ33" s="35">
        <f t="shared" si="23"/>
        <v>0</v>
      </c>
      <c r="AR33" s="36">
        <v>19</v>
      </c>
      <c r="AS33" s="35">
        <f t="shared" si="8"/>
        <v>8406.0750000000007</v>
      </c>
      <c r="AT33" s="36">
        <f t="shared" si="9"/>
        <v>19</v>
      </c>
      <c r="AU33" s="35">
        <f t="shared" si="9"/>
        <v>8406.0750000000007</v>
      </c>
      <c r="AV33" s="36">
        <f t="shared" si="10"/>
        <v>19</v>
      </c>
      <c r="AW33" s="35">
        <f t="shared" si="10"/>
        <v>8406.0750000000007</v>
      </c>
      <c r="AX33" s="12" t="s">
        <v>178</v>
      </c>
      <c r="AY33" s="12"/>
      <c r="AZ33" s="13">
        <v>1</v>
      </c>
      <c r="BA33" s="12"/>
      <c r="BB33" s="35">
        <f>SUM(N33*AY33)*50%+(N33*AZ33)*60%+(N33*BA33)*60%</f>
        <v>10618.199999999999</v>
      </c>
      <c r="BC33" s="6"/>
      <c r="BD33" s="6"/>
      <c r="BE33" s="6"/>
      <c r="BF33" s="8">
        <f t="shared" si="11"/>
        <v>0</v>
      </c>
      <c r="BG33" s="50">
        <f t="shared" si="12"/>
        <v>27</v>
      </c>
      <c r="BH33" s="8">
        <f>(AE33+AF33)*35%</f>
        <v>88896.731765625009</v>
      </c>
      <c r="BI33" s="8"/>
      <c r="BJ33" s="8">
        <f t="shared" si="37"/>
        <v>0</v>
      </c>
      <c r="BK33" s="8">
        <f>V33+W33+X33</f>
        <v>27</v>
      </c>
      <c r="BL33" s="8">
        <f>(AE33+AF33)*35%</f>
        <v>88896.731765625009</v>
      </c>
      <c r="BM33" s="8"/>
      <c r="BN33" s="8"/>
      <c r="BO33" s="8"/>
      <c r="BP33" s="50"/>
      <c r="BQ33" s="8">
        <f t="shared" si="38"/>
        <v>0</v>
      </c>
      <c r="BR33" s="8">
        <f t="shared" si="39"/>
        <v>196817.73853125001</v>
      </c>
      <c r="BS33" s="8">
        <f t="shared" si="14"/>
        <v>171863.86246875001</v>
      </c>
      <c r="BT33" s="8">
        <f t="shared" si="15"/>
        <v>107921.006765625</v>
      </c>
      <c r="BU33" s="8">
        <f t="shared" si="16"/>
        <v>197749.87270312503</v>
      </c>
      <c r="BV33" s="8">
        <f t="shared" si="17"/>
        <v>477534.74193750008</v>
      </c>
      <c r="BW33" s="37">
        <f t="shared" si="18"/>
        <v>5730416.9032500014</v>
      </c>
      <c r="BX33" s="7" t="s">
        <v>212</v>
      </c>
      <c r="BY33" s="9"/>
    </row>
    <row r="34" spans="1:77" s="9" customFormat="1" ht="15" hidden="1" customHeight="1" x14ac:dyDescent="0.3">
      <c r="A34" s="15">
        <v>10</v>
      </c>
      <c r="B34" s="14" t="s">
        <v>152</v>
      </c>
      <c r="C34" s="14" t="s">
        <v>81</v>
      </c>
      <c r="D34" s="6" t="s">
        <v>60</v>
      </c>
      <c r="E34" s="93" t="s">
        <v>253</v>
      </c>
      <c r="F34" s="14">
        <v>115</v>
      </c>
      <c r="G34" s="44">
        <v>44365</v>
      </c>
      <c r="H34" s="44">
        <v>46191</v>
      </c>
      <c r="I34" s="14" t="s">
        <v>331</v>
      </c>
      <c r="J34" s="6" t="s">
        <v>310</v>
      </c>
      <c r="K34" s="6" t="s">
        <v>64</v>
      </c>
      <c r="L34" s="10">
        <v>22.1</v>
      </c>
      <c r="M34" s="10">
        <v>5.08</v>
      </c>
      <c r="N34" s="29">
        <v>17697</v>
      </c>
      <c r="O34" s="8">
        <f t="shared" si="30"/>
        <v>89900.76</v>
      </c>
      <c r="P34" s="6"/>
      <c r="Q34" s="6">
        <v>2</v>
      </c>
      <c r="R34" s="6"/>
      <c r="S34" s="6"/>
      <c r="T34" s="6">
        <v>4</v>
      </c>
      <c r="U34" s="6"/>
      <c r="V34" s="6">
        <f t="shared" si="3"/>
        <v>0</v>
      </c>
      <c r="W34" s="6">
        <f t="shared" si="4"/>
        <v>6</v>
      </c>
      <c r="X34" s="6">
        <f t="shared" si="4"/>
        <v>0</v>
      </c>
      <c r="Y34" s="8">
        <f t="shared" si="31"/>
        <v>0</v>
      </c>
      <c r="Z34" s="8">
        <f t="shared" si="32"/>
        <v>11237.594999999999</v>
      </c>
      <c r="AA34" s="8">
        <f t="shared" si="33"/>
        <v>0</v>
      </c>
      <c r="AB34" s="8">
        <f t="shared" si="34"/>
        <v>0</v>
      </c>
      <c r="AC34" s="8">
        <f>SUM(O34/16*T34)</f>
        <v>22475.19</v>
      </c>
      <c r="AD34" s="8">
        <f t="shared" si="35"/>
        <v>0</v>
      </c>
      <c r="AE34" s="8">
        <f t="shared" ref="AE34:AE44" si="44">SUM(Y34:AD34)</f>
        <v>33712.784999999996</v>
      </c>
      <c r="AF34" s="8">
        <f t="shared" si="40"/>
        <v>25284.588749999995</v>
      </c>
      <c r="AG34" s="8">
        <f t="shared" si="41"/>
        <v>5899.7373749999997</v>
      </c>
      <c r="AH34" s="8">
        <f t="shared" si="26"/>
        <v>884.85</v>
      </c>
      <c r="AI34" s="8">
        <f t="shared" si="42"/>
        <v>65781.961124999987</v>
      </c>
      <c r="AJ34" s="11"/>
      <c r="AK34" s="35">
        <f t="shared" si="6"/>
        <v>0</v>
      </c>
      <c r="AL34" s="11"/>
      <c r="AM34" s="35">
        <f t="shared" si="28"/>
        <v>0</v>
      </c>
      <c r="AN34" s="35">
        <f>AJ34+AL34</f>
        <v>0</v>
      </c>
      <c r="AO34" s="35">
        <f t="shared" si="36"/>
        <v>0</v>
      </c>
      <c r="AP34" s="11"/>
      <c r="AQ34" s="35">
        <f t="shared" si="23"/>
        <v>0</v>
      </c>
      <c r="AR34" s="11"/>
      <c r="AS34" s="35">
        <f t="shared" si="8"/>
        <v>0</v>
      </c>
      <c r="AT34" s="36">
        <f t="shared" si="9"/>
        <v>0</v>
      </c>
      <c r="AU34" s="35">
        <f t="shared" si="9"/>
        <v>0</v>
      </c>
      <c r="AV34" s="36">
        <f t="shared" si="10"/>
        <v>0</v>
      </c>
      <c r="AW34" s="35">
        <f t="shared" si="10"/>
        <v>0</v>
      </c>
      <c r="AX34" s="12"/>
      <c r="AY34" s="13"/>
      <c r="AZ34" s="13"/>
      <c r="BA34" s="13"/>
      <c r="BB34" s="35">
        <f>SUM(N34*AY34)*50%+(N34*AZ34)*60%+(N34*BA34)*60%</f>
        <v>0</v>
      </c>
      <c r="BC34" s="6"/>
      <c r="BD34" s="6"/>
      <c r="BE34" s="8">
        <f>SUM(N34*BC34*20%)+(N34*BD34)*30%</f>
        <v>0</v>
      </c>
      <c r="BF34" s="8">
        <f t="shared" si="11"/>
        <v>0</v>
      </c>
      <c r="BG34" s="50">
        <f t="shared" si="12"/>
        <v>6</v>
      </c>
      <c r="BH34" s="8">
        <f t="shared" si="43"/>
        <v>17699.212124999998</v>
      </c>
      <c r="BI34" s="49"/>
      <c r="BJ34" s="8">
        <f t="shared" si="37"/>
        <v>0</v>
      </c>
      <c r="BK34" s="8">
        <f>V34+W34+X34</f>
        <v>6</v>
      </c>
      <c r="BL34" s="8">
        <f>(AE34+AF34)*30%</f>
        <v>17699.212124999998</v>
      </c>
      <c r="BM34" s="8"/>
      <c r="BN34" s="8"/>
      <c r="BO34" s="8"/>
      <c r="BP34" s="141"/>
      <c r="BQ34" s="8">
        <f t="shared" si="38"/>
        <v>0</v>
      </c>
      <c r="BR34" s="8">
        <f t="shared" si="39"/>
        <v>35398.424249999996</v>
      </c>
      <c r="BS34" s="8">
        <f t="shared" si="14"/>
        <v>40497.372374999992</v>
      </c>
      <c r="BT34" s="8">
        <f t="shared" si="15"/>
        <v>17699.212124999998</v>
      </c>
      <c r="BU34" s="8">
        <f t="shared" si="16"/>
        <v>42983.800874999994</v>
      </c>
      <c r="BV34" s="8">
        <f t="shared" si="17"/>
        <v>101180.38537499998</v>
      </c>
      <c r="BW34" s="37">
        <f t="shared" si="18"/>
        <v>1214164.6244999999</v>
      </c>
      <c r="BX34" s="7" t="s">
        <v>213</v>
      </c>
      <c r="BY34" s="7"/>
    </row>
    <row r="35" spans="1:77" s="38" customFormat="1" ht="15" hidden="1" customHeight="1" x14ac:dyDescent="0.3">
      <c r="A35" s="15">
        <v>11</v>
      </c>
      <c r="B35" s="14" t="s">
        <v>70</v>
      </c>
      <c r="C35" s="14" t="s">
        <v>141</v>
      </c>
      <c r="D35" s="6" t="s">
        <v>60</v>
      </c>
      <c r="E35" s="93" t="s">
        <v>71</v>
      </c>
      <c r="F35" s="34">
        <v>82</v>
      </c>
      <c r="G35" s="30">
        <v>43304</v>
      </c>
      <c r="H35" s="30">
        <v>45130</v>
      </c>
      <c r="I35" s="34" t="s">
        <v>156</v>
      </c>
      <c r="J35" s="6" t="s">
        <v>309</v>
      </c>
      <c r="K35" s="6" t="s">
        <v>62</v>
      </c>
      <c r="L35" s="10">
        <v>28.01</v>
      </c>
      <c r="M35" s="6">
        <v>5.41</v>
      </c>
      <c r="N35" s="29">
        <v>17697</v>
      </c>
      <c r="O35" s="8">
        <f t="shared" si="30"/>
        <v>95740.77</v>
      </c>
      <c r="P35" s="6"/>
      <c r="Q35" s="6"/>
      <c r="R35" s="6"/>
      <c r="S35" s="6">
        <v>17</v>
      </c>
      <c r="T35" s="6"/>
      <c r="U35" s="6"/>
      <c r="V35" s="6">
        <f t="shared" si="3"/>
        <v>17</v>
      </c>
      <c r="W35" s="6">
        <f t="shared" si="4"/>
        <v>0</v>
      </c>
      <c r="X35" s="6">
        <f t="shared" si="4"/>
        <v>0</v>
      </c>
      <c r="Y35" s="8">
        <f t="shared" si="31"/>
        <v>0</v>
      </c>
      <c r="Z35" s="8">
        <f t="shared" si="32"/>
        <v>0</v>
      </c>
      <c r="AA35" s="8">
        <f t="shared" si="33"/>
        <v>0</v>
      </c>
      <c r="AB35" s="8">
        <f t="shared" si="25"/>
        <v>18803.0625</v>
      </c>
      <c r="AC35" s="8">
        <f t="shared" si="25"/>
        <v>0</v>
      </c>
      <c r="AD35" s="8">
        <f t="shared" si="35"/>
        <v>0</v>
      </c>
      <c r="AE35" s="8">
        <f t="shared" si="44"/>
        <v>18803.0625</v>
      </c>
      <c r="AF35" s="8">
        <f t="shared" si="40"/>
        <v>14102.296875</v>
      </c>
      <c r="AG35" s="8">
        <f t="shared" si="41"/>
        <v>3290.5359375000003</v>
      </c>
      <c r="AH35" s="8">
        <f t="shared" si="26"/>
        <v>3760.6125000000002</v>
      </c>
      <c r="AI35" s="8">
        <f t="shared" si="42"/>
        <v>39956.5078125</v>
      </c>
      <c r="AJ35" s="11">
        <v>16</v>
      </c>
      <c r="AK35" s="35">
        <f t="shared" si="6"/>
        <v>7078.8</v>
      </c>
      <c r="AL35" s="11"/>
      <c r="AM35" s="35">
        <f t="shared" si="28"/>
        <v>0</v>
      </c>
      <c r="AN35" s="35">
        <f>AJ35+AL35</f>
        <v>16</v>
      </c>
      <c r="AO35" s="35">
        <f t="shared" si="36"/>
        <v>7078.8</v>
      </c>
      <c r="AP35" s="11"/>
      <c r="AQ35" s="35">
        <f t="shared" si="23"/>
        <v>0</v>
      </c>
      <c r="AR35" s="35"/>
      <c r="AS35" s="35">
        <f t="shared" si="8"/>
        <v>0</v>
      </c>
      <c r="AT35" s="36">
        <f t="shared" si="9"/>
        <v>0</v>
      </c>
      <c r="AU35" s="35">
        <f t="shared" si="9"/>
        <v>0</v>
      </c>
      <c r="AV35" s="36">
        <f t="shared" si="10"/>
        <v>16</v>
      </c>
      <c r="AW35" s="35">
        <f t="shared" si="10"/>
        <v>7078.8</v>
      </c>
      <c r="AX35" s="12" t="s">
        <v>172</v>
      </c>
      <c r="AY35" s="12">
        <v>1</v>
      </c>
      <c r="AZ35" s="12"/>
      <c r="BA35" s="12"/>
      <c r="BB35" s="35">
        <f>17697*50%</f>
        <v>8848.5</v>
      </c>
      <c r="BC35" s="6"/>
      <c r="BD35" s="6"/>
      <c r="BE35" s="6"/>
      <c r="BF35" s="8">
        <f t="shared" si="11"/>
        <v>0</v>
      </c>
      <c r="BG35" s="50">
        <f t="shared" si="12"/>
        <v>17</v>
      </c>
      <c r="BH35" s="8">
        <f t="shared" si="43"/>
        <v>9871.6078125000004</v>
      </c>
      <c r="BI35" s="8"/>
      <c r="BJ35" s="8">
        <f t="shared" si="37"/>
        <v>0</v>
      </c>
      <c r="BK35" s="8">
        <f>V35+W35+X35</f>
        <v>17</v>
      </c>
      <c r="BL35" s="8">
        <f>(AE35+AF35)*40%</f>
        <v>13162.143750000001</v>
      </c>
      <c r="BM35" s="86"/>
      <c r="BN35" s="128">
        <v>17697</v>
      </c>
      <c r="BO35" s="124"/>
      <c r="BP35" s="50"/>
      <c r="BQ35" s="8">
        <f t="shared" si="38"/>
        <v>0</v>
      </c>
      <c r="BR35" s="8">
        <f t="shared" si="39"/>
        <v>56658.051562500004</v>
      </c>
      <c r="BS35" s="8">
        <f t="shared" si="14"/>
        <v>25854.2109375</v>
      </c>
      <c r="BT35" s="8">
        <f t="shared" si="15"/>
        <v>25798.907812500001</v>
      </c>
      <c r="BU35" s="8">
        <f t="shared" si="16"/>
        <v>27264.440625000003</v>
      </c>
      <c r="BV35" s="8">
        <f t="shared" si="17"/>
        <v>96614.559375000012</v>
      </c>
      <c r="BW35" s="37">
        <f t="shared" si="18"/>
        <v>1159374.7125000001</v>
      </c>
      <c r="BX35" s="7" t="s">
        <v>209</v>
      </c>
      <c r="BY35" s="31"/>
    </row>
    <row r="36" spans="1:77" s="38" customFormat="1" ht="15" hidden="1" customHeight="1" x14ac:dyDescent="0.3">
      <c r="A36" s="15">
        <v>12</v>
      </c>
      <c r="B36" s="14" t="s">
        <v>192</v>
      </c>
      <c r="C36" s="48" t="s">
        <v>386</v>
      </c>
      <c r="D36" s="6" t="s">
        <v>75</v>
      </c>
      <c r="E36" s="93" t="s">
        <v>361</v>
      </c>
      <c r="F36" s="14"/>
      <c r="G36" s="44"/>
      <c r="H36" s="44"/>
      <c r="I36" s="14"/>
      <c r="J36" s="6" t="s">
        <v>383</v>
      </c>
      <c r="K36" s="6" t="s">
        <v>76</v>
      </c>
      <c r="L36" s="10">
        <v>24.04</v>
      </c>
      <c r="M36" s="10">
        <v>3.69</v>
      </c>
      <c r="N36" s="29">
        <v>17697</v>
      </c>
      <c r="O36" s="8">
        <f t="shared" si="30"/>
        <v>65301.93</v>
      </c>
      <c r="P36" s="6"/>
      <c r="Q36" s="6">
        <v>3</v>
      </c>
      <c r="R36" s="6"/>
      <c r="S36" s="6"/>
      <c r="T36" s="6">
        <v>2</v>
      </c>
      <c r="U36" s="6"/>
      <c r="V36" s="6">
        <f t="shared" ref="V36" si="45">SUM(P36+S36)</f>
        <v>0</v>
      </c>
      <c r="W36" s="6">
        <f t="shared" ref="W36:X36" si="46">SUM(Q36+T36)</f>
        <v>5</v>
      </c>
      <c r="X36" s="6">
        <f t="shared" si="46"/>
        <v>0</v>
      </c>
      <c r="Y36" s="8">
        <f t="shared" si="31"/>
        <v>0</v>
      </c>
      <c r="Z36" s="8">
        <f t="shared" si="32"/>
        <v>12244.111875000001</v>
      </c>
      <c r="AA36" s="8">
        <f t="shared" si="33"/>
        <v>0</v>
      </c>
      <c r="AB36" s="8">
        <f t="shared" si="34"/>
        <v>0</v>
      </c>
      <c r="AC36" s="8">
        <f t="shared" si="25"/>
        <v>8162.74125</v>
      </c>
      <c r="AD36" s="8">
        <f t="shared" si="35"/>
        <v>0</v>
      </c>
      <c r="AE36" s="8">
        <f t="shared" si="44"/>
        <v>20406.853125000001</v>
      </c>
      <c r="AF36" s="8">
        <f t="shared" si="40"/>
        <v>15305.139843750001</v>
      </c>
      <c r="AG36" s="8">
        <f t="shared" si="41"/>
        <v>3571.1992968750005</v>
      </c>
      <c r="AH36" s="8">
        <f t="shared" ref="AH36:AH41" si="47">SUM(N36/16*S36+N36/16*T36+N36/16*U36)*20%</f>
        <v>442.42500000000001</v>
      </c>
      <c r="AI36" s="8">
        <f t="shared" si="42"/>
        <v>39725.617265624998</v>
      </c>
      <c r="AJ36" s="12"/>
      <c r="AK36" s="35">
        <f t="shared" si="6"/>
        <v>0</v>
      </c>
      <c r="AL36" s="11"/>
      <c r="AM36" s="35">
        <f t="shared" si="28"/>
        <v>0</v>
      </c>
      <c r="AN36" s="35"/>
      <c r="AO36" s="35">
        <f t="shared" si="36"/>
        <v>0</v>
      </c>
      <c r="AP36" s="11"/>
      <c r="AQ36" s="35">
        <f t="shared" si="23"/>
        <v>0</v>
      </c>
      <c r="AR36" s="11"/>
      <c r="AS36" s="35">
        <f t="shared" si="8"/>
        <v>0</v>
      </c>
      <c r="AT36" s="36">
        <f t="shared" si="9"/>
        <v>0</v>
      </c>
      <c r="AU36" s="35">
        <f t="shared" si="9"/>
        <v>0</v>
      </c>
      <c r="AV36" s="36">
        <f t="shared" si="10"/>
        <v>0</v>
      </c>
      <c r="AW36" s="35">
        <f t="shared" si="10"/>
        <v>0</v>
      </c>
      <c r="AX36" s="12"/>
      <c r="AY36" s="13"/>
      <c r="AZ36" s="13"/>
      <c r="BA36" s="13"/>
      <c r="BB36" s="35">
        <f t="shared" ref="BB36" si="48">SUM(N36*AY36)*50%+(N36*AZ36)*60%+(N36*BA36)*60%</f>
        <v>0</v>
      </c>
      <c r="BC36" s="6"/>
      <c r="BD36" s="6"/>
      <c r="BE36" s="8">
        <f t="shared" ref="BE36" si="49">SUM(N36*BC36*20%)+(N36*BD36)*30%</f>
        <v>0</v>
      </c>
      <c r="BF36" s="8">
        <f t="shared" ref="BF36" si="50">SUM(N36*BC36*20%)+(N36*BD36)*30%</f>
        <v>0</v>
      </c>
      <c r="BG36" s="50">
        <f t="shared" si="12"/>
        <v>5</v>
      </c>
      <c r="BH36" s="8">
        <f t="shared" si="43"/>
        <v>10713.597890625</v>
      </c>
      <c r="BI36" s="8"/>
      <c r="BJ36" s="8">
        <f t="shared" si="37"/>
        <v>0</v>
      </c>
      <c r="BK36" s="8"/>
      <c r="BL36" s="8"/>
      <c r="BM36" s="8"/>
      <c r="BN36" s="8"/>
      <c r="BO36" s="8"/>
      <c r="BP36" s="50"/>
      <c r="BQ36" s="8"/>
      <c r="BR36" s="8">
        <f t="shared" ref="BR36" si="51">AW36+BB36+BF36+BH36+BJ36+BL36+BQ36</f>
        <v>10713.597890625</v>
      </c>
      <c r="BS36" s="8">
        <f t="shared" si="14"/>
        <v>24420.477421875003</v>
      </c>
      <c r="BT36" s="8">
        <f t="shared" si="15"/>
        <v>10713.597890625</v>
      </c>
      <c r="BU36" s="8">
        <f t="shared" si="16"/>
        <v>15305.139843750001</v>
      </c>
      <c r="BV36" s="8">
        <f t="shared" si="17"/>
        <v>50439.21515625</v>
      </c>
      <c r="BW36" s="37">
        <f t="shared" si="18"/>
        <v>605270.58187500003</v>
      </c>
    </row>
    <row r="37" spans="1:77" s="9" customFormat="1" ht="15" hidden="1" customHeight="1" x14ac:dyDescent="0.3">
      <c r="A37" s="15">
        <v>13</v>
      </c>
      <c r="B37" s="14" t="s">
        <v>72</v>
      </c>
      <c r="C37" s="14" t="s">
        <v>73</v>
      </c>
      <c r="D37" s="6" t="s">
        <v>60</v>
      </c>
      <c r="E37" s="93" t="s">
        <v>140</v>
      </c>
      <c r="F37" s="34">
        <v>78</v>
      </c>
      <c r="G37" s="30">
        <v>43304</v>
      </c>
      <c r="H37" s="30">
        <v>45130</v>
      </c>
      <c r="I37" s="34" t="s">
        <v>153</v>
      </c>
      <c r="J37" s="6" t="s">
        <v>309</v>
      </c>
      <c r="K37" s="6" t="s">
        <v>62</v>
      </c>
      <c r="L37" s="10">
        <v>30.01</v>
      </c>
      <c r="M37" s="6">
        <v>5.41</v>
      </c>
      <c r="N37" s="29">
        <v>17697</v>
      </c>
      <c r="O37" s="8">
        <f t="shared" si="30"/>
        <v>95740.77</v>
      </c>
      <c r="P37" s="6"/>
      <c r="Q37" s="6"/>
      <c r="R37" s="6"/>
      <c r="S37" s="6"/>
      <c r="T37" s="6">
        <v>9</v>
      </c>
      <c r="U37" s="6"/>
      <c r="V37" s="6">
        <f t="shared" ref="V37:X87" si="52">SUM(P37+S37)</f>
        <v>0</v>
      </c>
      <c r="W37" s="6">
        <f t="shared" si="52"/>
        <v>9</v>
      </c>
      <c r="X37" s="6">
        <f t="shared" si="52"/>
        <v>0</v>
      </c>
      <c r="Y37" s="8">
        <f t="shared" ref="Y37:Y45" si="53">SUM(O37/16*P37)</f>
        <v>0</v>
      </c>
      <c r="Z37" s="8">
        <f t="shared" ref="Z37:Z45" si="54">SUM(O37/16*Q37)</f>
        <v>0</v>
      </c>
      <c r="AA37" s="8">
        <f t="shared" ref="AA37:AA45" si="55">SUM(O37/16*R37)</f>
        <v>0</v>
      </c>
      <c r="AB37" s="8">
        <f t="shared" ref="AB37:AB45" si="56">SUM(O37/16*S37)</f>
        <v>0</v>
      </c>
      <c r="AC37" s="8">
        <f>SUM(O37/16*T37)</f>
        <v>53854.183125000003</v>
      </c>
      <c r="AD37" s="8">
        <f t="shared" ref="AD37:AD59" si="57">SUM(O37/16*U37)</f>
        <v>0</v>
      </c>
      <c r="AE37" s="8">
        <f t="shared" si="44"/>
        <v>53854.183125000003</v>
      </c>
      <c r="AF37" s="8">
        <f t="shared" si="40"/>
        <v>40390.637343750001</v>
      </c>
      <c r="AG37" s="8">
        <f t="shared" si="41"/>
        <v>9424.4820468750004</v>
      </c>
      <c r="AH37" s="8">
        <f t="shared" si="47"/>
        <v>1990.9125000000001</v>
      </c>
      <c r="AI37" s="8">
        <f t="shared" si="42"/>
        <v>105660.215015625</v>
      </c>
      <c r="AJ37" s="11"/>
      <c r="AK37" s="35">
        <f t="shared" si="6"/>
        <v>0</v>
      </c>
      <c r="AL37" s="11"/>
      <c r="AM37" s="35">
        <f t="shared" si="28"/>
        <v>0</v>
      </c>
      <c r="AN37" s="35">
        <f t="shared" ref="AN37:AO52" si="58">AJ37+AL37</f>
        <v>0</v>
      </c>
      <c r="AO37" s="35">
        <f t="shared" si="58"/>
        <v>0</v>
      </c>
      <c r="AP37" s="11">
        <v>6</v>
      </c>
      <c r="AQ37" s="35">
        <f t="shared" si="23"/>
        <v>3318.1875</v>
      </c>
      <c r="AR37" s="35"/>
      <c r="AS37" s="35">
        <f t="shared" si="8"/>
        <v>0</v>
      </c>
      <c r="AT37" s="36">
        <f t="shared" si="9"/>
        <v>6</v>
      </c>
      <c r="AU37" s="35">
        <f t="shared" si="9"/>
        <v>3318.1875</v>
      </c>
      <c r="AV37" s="36">
        <f t="shared" si="10"/>
        <v>6</v>
      </c>
      <c r="AW37" s="35">
        <f t="shared" si="10"/>
        <v>3318.1875</v>
      </c>
      <c r="AX37" s="12"/>
      <c r="AY37" s="12"/>
      <c r="AZ37" s="12"/>
      <c r="BA37" s="12"/>
      <c r="BB37" s="35">
        <f>SUM(N37*AY37)*50%+(N37*AZ37)*60%+(N37*BA37)*60%</f>
        <v>0</v>
      </c>
      <c r="BC37" s="6"/>
      <c r="BD37" s="6"/>
      <c r="BE37" s="6"/>
      <c r="BF37" s="8">
        <f t="shared" ref="BF37:BF45" si="59">SUM(N37*BC37*20%)+(N37*BD37)*30%</f>
        <v>0</v>
      </c>
      <c r="BG37" s="50">
        <f t="shared" si="12"/>
        <v>9</v>
      </c>
      <c r="BH37" s="8">
        <f t="shared" si="43"/>
        <v>28273.446140624997</v>
      </c>
      <c r="BI37" s="8"/>
      <c r="BJ37" s="8">
        <f>(O37/18*BI37)*30%</f>
        <v>0</v>
      </c>
      <c r="BK37" s="8">
        <f>V37+W37+X37</f>
        <v>9</v>
      </c>
      <c r="BL37" s="8">
        <f>(AE37+AF37)*40%</f>
        <v>37697.928187500002</v>
      </c>
      <c r="BM37" s="8"/>
      <c r="BN37" s="8"/>
      <c r="BO37" s="8"/>
      <c r="BP37" s="50"/>
      <c r="BQ37" s="8">
        <f t="shared" ref="BQ37:BQ79" si="60">7079/16*BP37</f>
        <v>0</v>
      </c>
      <c r="BR37" s="8">
        <f t="shared" ref="BR37:BR58" si="61">AW37+BB37+BF37+BH37+BJ37+BL37+BQ37+BM37+BN37</f>
        <v>69289.561828125006</v>
      </c>
      <c r="BS37" s="8">
        <f t="shared" si="14"/>
        <v>65269.577671875006</v>
      </c>
      <c r="BT37" s="8">
        <f t="shared" si="15"/>
        <v>31591.633640624997</v>
      </c>
      <c r="BU37" s="8">
        <f t="shared" si="16"/>
        <v>78088.565531250002</v>
      </c>
      <c r="BV37" s="8">
        <f t="shared" si="17"/>
        <v>174949.77684375001</v>
      </c>
      <c r="BW37" s="37">
        <f t="shared" si="18"/>
        <v>2099397.3221249999</v>
      </c>
      <c r="BX37" s="7" t="s">
        <v>209</v>
      </c>
      <c r="BY37" s="31"/>
    </row>
    <row r="38" spans="1:77" s="9" customFormat="1" ht="15" hidden="1" customHeight="1" x14ac:dyDescent="0.3">
      <c r="A38" s="15">
        <v>14</v>
      </c>
      <c r="B38" s="14" t="s">
        <v>307</v>
      </c>
      <c r="C38" s="14" t="s">
        <v>73</v>
      </c>
      <c r="D38" s="6" t="s">
        <v>60</v>
      </c>
      <c r="E38" s="93" t="s">
        <v>140</v>
      </c>
      <c r="F38" s="34">
        <v>78</v>
      </c>
      <c r="G38" s="30">
        <v>43304</v>
      </c>
      <c r="H38" s="30">
        <v>45130</v>
      </c>
      <c r="I38" s="34" t="s">
        <v>153</v>
      </c>
      <c r="J38" s="6" t="s">
        <v>309</v>
      </c>
      <c r="K38" s="6" t="s">
        <v>62</v>
      </c>
      <c r="L38" s="10">
        <v>30.01</v>
      </c>
      <c r="M38" s="6">
        <v>5.41</v>
      </c>
      <c r="N38" s="29">
        <v>17697</v>
      </c>
      <c r="O38" s="8">
        <f t="shared" si="30"/>
        <v>95740.77</v>
      </c>
      <c r="P38" s="6"/>
      <c r="Q38" s="6"/>
      <c r="R38" s="6"/>
      <c r="S38" s="6"/>
      <c r="T38" s="6">
        <v>3</v>
      </c>
      <c r="U38" s="6"/>
      <c r="V38" s="6">
        <f t="shared" si="52"/>
        <v>0</v>
      </c>
      <c r="W38" s="6">
        <f t="shared" si="52"/>
        <v>3</v>
      </c>
      <c r="X38" s="6">
        <f t="shared" si="52"/>
        <v>0</v>
      </c>
      <c r="Y38" s="8">
        <f t="shared" si="53"/>
        <v>0</v>
      </c>
      <c r="Z38" s="8">
        <f t="shared" si="54"/>
        <v>0</v>
      </c>
      <c r="AA38" s="8">
        <f t="shared" si="55"/>
        <v>0</v>
      </c>
      <c r="AB38" s="8">
        <f t="shared" si="56"/>
        <v>0</v>
      </c>
      <c r="AC38" s="8">
        <f>SUM(O38/16*T38)</f>
        <v>17951.394375</v>
      </c>
      <c r="AD38" s="8">
        <f t="shared" si="57"/>
        <v>0</v>
      </c>
      <c r="AE38" s="8">
        <f t="shared" si="44"/>
        <v>17951.394375</v>
      </c>
      <c r="AF38" s="8">
        <f t="shared" si="40"/>
        <v>13463.545781249999</v>
      </c>
      <c r="AG38" s="8">
        <f t="shared" si="41"/>
        <v>3141.494015625</v>
      </c>
      <c r="AH38" s="8">
        <f t="shared" ref="AH38" si="62">SUM(N38/16*S38+N38/16*T38+N38/16*U38)*20%</f>
        <v>663.63750000000005</v>
      </c>
      <c r="AI38" s="8">
        <f t="shared" si="42"/>
        <v>35220.071671875005</v>
      </c>
      <c r="AJ38" s="11"/>
      <c r="AK38" s="35">
        <f t="shared" si="6"/>
        <v>0</v>
      </c>
      <c r="AL38" s="11"/>
      <c r="AM38" s="35">
        <f t="shared" si="28"/>
        <v>0</v>
      </c>
      <c r="AN38" s="35">
        <f t="shared" si="58"/>
        <v>0</v>
      </c>
      <c r="AO38" s="35">
        <f t="shared" si="58"/>
        <v>0</v>
      </c>
      <c r="AP38" s="11">
        <v>1.5</v>
      </c>
      <c r="AQ38" s="35">
        <f t="shared" si="23"/>
        <v>829.546875</v>
      </c>
      <c r="AR38" s="35"/>
      <c r="AS38" s="35">
        <f t="shared" si="8"/>
        <v>0</v>
      </c>
      <c r="AT38" s="36">
        <f t="shared" si="9"/>
        <v>1.5</v>
      </c>
      <c r="AU38" s="35">
        <f t="shared" si="9"/>
        <v>829.546875</v>
      </c>
      <c r="AV38" s="36">
        <f t="shared" si="10"/>
        <v>1.5</v>
      </c>
      <c r="AW38" s="35">
        <f t="shared" si="10"/>
        <v>829.546875</v>
      </c>
      <c r="AX38" s="12"/>
      <c r="AY38" s="12"/>
      <c r="AZ38" s="12"/>
      <c r="BA38" s="12"/>
      <c r="BB38" s="35">
        <f>SUM(N38*AY38)*50%+(N38*AZ38)*60%+(N38*BA38)*60%</f>
        <v>0</v>
      </c>
      <c r="BC38" s="6"/>
      <c r="BD38" s="6"/>
      <c r="BE38" s="6"/>
      <c r="BF38" s="8">
        <f t="shared" si="59"/>
        <v>0</v>
      </c>
      <c r="BG38" s="50">
        <f t="shared" si="12"/>
        <v>3</v>
      </c>
      <c r="BH38" s="8">
        <f>(AE38+AF38)*30%</f>
        <v>9424.4820468749986</v>
      </c>
      <c r="BI38" s="8"/>
      <c r="BJ38" s="8">
        <f>(O38/18*BI38)*30%</f>
        <v>0</v>
      </c>
      <c r="BK38" s="8">
        <f>V38+W38+X38</f>
        <v>3</v>
      </c>
      <c r="BL38" s="8">
        <f>(AE38+AF38)*40%</f>
        <v>12565.9760625</v>
      </c>
      <c r="BM38" s="8"/>
      <c r="BN38" s="8"/>
      <c r="BO38" s="8"/>
      <c r="BP38" s="50"/>
      <c r="BQ38" s="8">
        <f t="shared" si="60"/>
        <v>0</v>
      </c>
      <c r="BR38" s="8">
        <f>AW38+BB38+BF38+BH38+BJ38+BL38+BQ38+BM38+BN38</f>
        <v>22820.004984374998</v>
      </c>
      <c r="BS38" s="8">
        <f t="shared" si="14"/>
        <v>21756.525890625002</v>
      </c>
      <c r="BT38" s="8">
        <f>AW38+BB38+BH38+BJ38</f>
        <v>10254.028921874999</v>
      </c>
      <c r="BU38" s="8">
        <f t="shared" si="16"/>
        <v>26029.521843750001</v>
      </c>
      <c r="BV38" s="8">
        <f t="shared" si="17"/>
        <v>58040.076656250007</v>
      </c>
      <c r="BW38" s="37">
        <f t="shared" si="18"/>
        <v>696480.91987500014</v>
      </c>
      <c r="BX38" s="7" t="s">
        <v>209</v>
      </c>
      <c r="BY38" s="31"/>
    </row>
    <row r="39" spans="1:77" s="65" customFormat="1" ht="15" hidden="1" customHeight="1" x14ac:dyDescent="0.3">
      <c r="A39" s="15">
        <v>15</v>
      </c>
      <c r="B39" s="14" t="s">
        <v>297</v>
      </c>
      <c r="C39" s="14" t="s">
        <v>519</v>
      </c>
      <c r="D39" s="6" t="s">
        <v>60</v>
      </c>
      <c r="E39" s="93" t="s">
        <v>292</v>
      </c>
      <c r="F39" s="34"/>
      <c r="G39" s="30"/>
      <c r="H39" s="30"/>
      <c r="I39" s="34"/>
      <c r="J39" s="6" t="s">
        <v>441</v>
      </c>
      <c r="K39" s="6" t="s">
        <v>215</v>
      </c>
      <c r="L39" s="10">
        <v>11</v>
      </c>
      <c r="M39" s="6">
        <v>4.38</v>
      </c>
      <c r="N39" s="29">
        <v>17697</v>
      </c>
      <c r="O39" s="8">
        <f t="shared" si="30"/>
        <v>77512.86</v>
      </c>
      <c r="P39" s="6"/>
      <c r="Q39" s="6"/>
      <c r="R39" s="6"/>
      <c r="S39" s="6">
        <v>15</v>
      </c>
      <c r="T39" s="6"/>
      <c r="U39" s="6"/>
      <c r="V39" s="6">
        <f t="shared" si="52"/>
        <v>15</v>
      </c>
      <c r="W39" s="6">
        <f t="shared" si="52"/>
        <v>0</v>
      </c>
      <c r="X39" s="6">
        <f t="shared" si="52"/>
        <v>0</v>
      </c>
      <c r="Y39" s="8">
        <f t="shared" si="53"/>
        <v>0</v>
      </c>
      <c r="Z39" s="8">
        <f t="shared" si="54"/>
        <v>0</v>
      </c>
      <c r="AA39" s="8">
        <f t="shared" si="55"/>
        <v>0</v>
      </c>
      <c r="AB39" s="8">
        <f t="shared" si="56"/>
        <v>72668.306249999994</v>
      </c>
      <c r="AC39" s="8">
        <f t="shared" ref="AC39:AC45" si="63">SUM(O39/16*T39)</f>
        <v>0</v>
      </c>
      <c r="AD39" s="8">
        <f t="shared" si="57"/>
        <v>0</v>
      </c>
      <c r="AE39" s="8">
        <f t="shared" si="44"/>
        <v>72668.306249999994</v>
      </c>
      <c r="AF39" s="8">
        <f t="shared" si="40"/>
        <v>54501.229687499996</v>
      </c>
      <c r="AG39" s="8">
        <f t="shared" si="41"/>
        <v>12716.953593749999</v>
      </c>
      <c r="AH39" s="8">
        <v>884</v>
      </c>
      <c r="AI39" s="8">
        <f t="shared" si="42"/>
        <v>140770.48953124997</v>
      </c>
      <c r="AJ39" s="11"/>
      <c r="AK39" s="35">
        <f t="shared" si="6"/>
        <v>0</v>
      </c>
      <c r="AL39" s="11"/>
      <c r="AM39" s="35">
        <f t="shared" si="28"/>
        <v>0</v>
      </c>
      <c r="AN39" s="35">
        <f t="shared" si="58"/>
        <v>0</v>
      </c>
      <c r="AO39" s="35">
        <f t="shared" si="58"/>
        <v>0</v>
      </c>
      <c r="AP39" s="11">
        <v>15</v>
      </c>
      <c r="AQ39" s="35">
        <f t="shared" si="23"/>
        <v>8295.46875</v>
      </c>
      <c r="AR39" s="35"/>
      <c r="AS39" s="35">
        <f t="shared" si="8"/>
        <v>0</v>
      </c>
      <c r="AT39" s="36">
        <f t="shared" si="9"/>
        <v>15</v>
      </c>
      <c r="AU39" s="35">
        <f t="shared" si="9"/>
        <v>8295.46875</v>
      </c>
      <c r="AV39" s="36">
        <f t="shared" si="10"/>
        <v>15</v>
      </c>
      <c r="AW39" s="35">
        <f t="shared" si="10"/>
        <v>8295.46875</v>
      </c>
      <c r="AX39" s="12" t="s">
        <v>263</v>
      </c>
      <c r="AY39" s="13">
        <v>0.5</v>
      </c>
      <c r="AZ39" s="12"/>
      <c r="BA39" s="13"/>
      <c r="BB39" s="35">
        <f>SUM(N39*AY39)*50%+(N39*AZ39)*60%+(N39*BA39)*60%</f>
        <v>4424.25</v>
      </c>
      <c r="BC39" s="6"/>
      <c r="BD39" s="6"/>
      <c r="BE39" s="6"/>
      <c r="BF39" s="8">
        <f t="shared" si="59"/>
        <v>0</v>
      </c>
      <c r="BG39" s="50">
        <f t="shared" si="12"/>
        <v>15</v>
      </c>
      <c r="BH39" s="8">
        <f t="shared" si="43"/>
        <v>38150.86078124999</v>
      </c>
      <c r="BI39" s="8"/>
      <c r="BJ39" s="8">
        <f>(O39/18*BI39)*30%</f>
        <v>0</v>
      </c>
      <c r="BK39" s="8"/>
      <c r="BL39" s="8"/>
      <c r="BM39" s="8"/>
      <c r="BN39" s="8"/>
      <c r="BO39" s="8"/>
      <c r="BP39" s="50"/>
      <c r="BQ39" s="8">
        <f t="shared" si="60"/>
        <v>0</v>
      </c>
      <c r="BR39" s="8">
        <f t="shared" si="61"/>
        <v>50870.57953124999</v>
      </c>
      <c r="BS39" s="8">
        <f t="shared" si="14"/>
        <v>86269.259843749998</v>
      </c>
      <c r="BT39" s="8">
        <f t="shared" si="15"/>
        <v>50870.57953124999</v>
      </c>
      <c r="BU39" s="8">
        <f t="shared" si="16"/>
        <v>54501.229687499996</v>
      </c>
      <c r="BV39" s="8">
        <f t="shared" si="17"/>
        <v>191641.06906249997</v>
      </c>
      <c r="BW39" s="37">
        <f t="shared" si="18"/>
        <v>2299692.8287499994</v>
      </c>
      <c r="BX39" s="7"/>
      <c r="BY39" s="9"/>
    </row>
    <row r="40" spans="1:77" s="9" customFormat="1" ht="15" hidden="1" customHeight="1" x14ac:dyDescent="0.3">
      <c r="A40" s="15">
        <v>16</v>
      </c>
      <c r="B40" s="14" t="s">
        <v>321</v>
      </c>
      <c r="C40" s="14" t="s">
        <v>104</v>
      </c>
      <c r="D40" s="6" t="s">
        <v>60</v>
      </c>
      <c r="E40" s="93" t="s">
        <v>322</v>
      </c>
      <c r="F40" s="34"/>
      <c r="G40" s="30"/>
      <c r="H40" s="30"/>
      <c r="I40" s="34"/>
      <c r="J40" s="6" t="s">
        <v>383</v>
      </c>
      <c r="K40" s="6" t="s">
        <v>61</v>
      </c>
      <c r="L40" s="10">
        <v>1.01</v>
      </c>
      <c r="M40" s="6">
        <v>4.1399999999999997</v>
      </c>
      <c r="N40" s="29">
        <v>17698</v>
      </c>
      <c r="O40" s="8">
        <f t="shared" si="30"/>
        <v>73269.72</v>
      </c>
      <c r="P40" s="6">
        <v>3</v>
      </c>
      <c r="Q40" s="6">
        <v>6</v>
      </c>
      <c r="R40" s="6"/>
      <c r="S40" s="6">
        <v>4</v>
      </c>
      <c r="T40" s="6">
        <v>2</v>
      </c>
      <c r="U40" s="6"/>
      <c r="V40" s="6">
        <f t="shared" si="52"/>
        <v>7</v>
      </c>
      <c r="W40" s="6">
        <f t="shared" si="52"/>
        <v>8</v>
      </c>
      <c r="X40" s="6">
        <f t="shared" si="52"/>
        <v>0</v>
      </c>
      <c r="Y40" s="8">
        <f>SUM(O40/16*P40)</f>
        <v>13738.0725</v>
      </c>
      <c r="Z40" s="8">
        <f>SUM(O40/16*Q40)</f>
        <v>27476.145</v>
      </c>
      <c r="AA40" s="8">
        <f t="shared" si="55"/>
        <v>0</v>
      </c>
      <c r="AB40" s="8">
        <f>SUM(O40/16*S40)</f>
        <v>18317.43</v>
      </c>
      <c r="AC40" s="8">
        <f>SUM(O40/16*T40)</f>
        <v>9158.7150000000001</v>
      </c>
      <c r="AD40" s="8">
        <f t="shared" si="57"/>
        <v>0</v>
      </c>
      <c r="AE40" s="8">
        <f>SUM(Y40:AD40)</f>
        <v>68690.362500000003</v>
      </c>
      <c r="AF40" s="8">
        <f t="shared" si="40"/>
        <v>51517.771875000006</v>
      </c>
      <c r="AG40" s="8">
        <f>(AE40+AF40)*10%</f>
        <v>12020.813437500001</v>
      </c>
      <c r="AH40" s="8">
        <f t="shared" si="47"/>
        <v>1327.3500000000001</v>
      </c>
      <c r="AI40" s="8">
        <f t="shared" si="42"/>
        <v>133556.29781250001</v>
      </c>
      <c r="AJ40" s="11"/>
      <c r="AK40" s="35">
        <f t="shared" si="6"/>
        <v>0</v>
      </c>
      <c r="AL40" s="11"/>
      <c r="AM40" s="35">
        <f t="shared" si="28"/>
        <v>0</v>
      </c>
      <c r="AN40" s="35">
        <f t="shared" si="58"/>
        <v>0</v>
      </c>
      <c r="AO40" s="35">
        <f t="shared" si="58"/>
        <v>0</v>
      </c>
      <c r="AP40" s="11"/>
      <c r="AQ40" s="35">
        <f t="shared" si="23"/>
        <v>0</v>
      </c>
      <c r="AR40" s="11"/>
      <c r="AS40" s="35">
        <f t="shared" si="8"/>
        <v>0</v>
      </c>
      <c r="AT40" s="36">
        <f t="shared" si="9"/>
        <v>0</v>
      </c>
      <c r="AU40" s="35">
        <f t="shared" si="9"/>
        <v>0</v>
      </c>
      <c r="AV40" s="36">
        <f t="shared" si="10"/>
        <v>0</v>
      </c>
      <c r="AW40" s="35">
        <f t="shared" si="10"/>
        <v>0</v>
      </c>
      <c r="AX40" s="12"/>
      <c r="AY40" s="13"/>
      <c r="AZ40" s="13"/>
      <c r="BA40" s="13"/>
      <c r="BB40" s="35"/>
      <c r="BC40" s="6"/>
      <c r="BD40" s="6"/>
      <c r="BE40" s="6"/>
      <c r="BF40" s="8">
        <f t="shared" si="59"/>
        <v>0</v>
      </c>
      <c r="BG40" s="50">
        <f t="shared" si="12"/>
        <v>15</v>
      </c>
      <c r="BH40" s="8">
        <f t="shared" si="43"/>
        <v>36062.440312500003</v>
      </c>
      <c r="BI40" s="8"/>
      <c r="BJ40" s="8">
        <f>(O40/18*BI40)*30%</f>
        <v>0</v>
      </c>
      <c r="BK40" s="8"/>
      <c r="BL40" s="8"/>
      <c r="BM40" s="8"/>
      <c r="BN40" s="8"/>
      <c r="BO40" s="8">
        <v>17697</v>
      </c>
      <c r="BP40" s="50"/>
      <c r="BQ40" s="8">
        <f t="shared" si="60"/>
        <v>0</v>
      </c>
      <c r="BR40" s="8">
        <f t="shared" si="61"/>
        <v>36062.440312500003</v>
      </c>
      <c r="BS40" s="8">
        <f t="shared" si="14"/>
        <v>82038.525937500002</v>
      </c>
      <c r="BT40" s="8">
        <f t="shared" si="15"/>
        <v>36062.440312500003</v>
      </c>
      <c r="BU40" s="8">
        <f t="shared" si="16"/>
        <v>51517.771875000006</v>
      </c>
      <c r="BV40" s="8">
        <f>SUM(AI40+BR40+BO40)</f>
        <v>187315.738125</v>
      </c>
      <c r="BW40" s="37">
        <f t="shared" si="18"/>
        <v>2247788.8574999999</v>
      </c>
      <c r="BX40" s="7"/>
      <c r="BY40" s="7"/>
    </row>
    <row r="41" spans="1:77" s="9" customFormat="1" ht="15" hidden="1" customHeight="1" x14ac:dyDescent="0.3">
      <c r="A41" s="15">
        <v>17</v>
      </c>
      <c r="B41" s="14" t="s">
        <v>239</v>
      </c>
      <c r="C41" s="14" t="s">
        <v>522</v>
      </c>
      <c r="D41" s="6" t="s">
        <v>60</v>
      </c>
      <c r="E41" s="93" t="s">
        <v>241</v>
      </c>
      <c r="F41" s="34">
        <v>89</v>
      </c>
      <c r="G41" s="30">
        <v>43453</v>
      </c>
      <c r="H41" s="30">
        <v>45279</v>
      </c>
      <c r="I41" s="34" t="s">
        <v>156</v>
      </c>
      <c r="J41" s="6" t="s">
        <v>308</v>
      </c>
      <c r="K41" s="6" t="s">
        <v>67</v>
      </c>
      <c r="L41" s="10">
        <v>19</v>
      </c>
      <c r="M41" s="6">
        <v>5.03</v>
      </c>
      <c r="N41" s="29">
        <v>17697</v>
      </c>
      <c r="O41" s="8">
        <f t="shared" si="30"/>
        <v>89015.91</v>
      </c>
      <c r="P41" s="6"/>
      <c r="Q41" s="6"/>
      <c r="R41" s="6"/>
      <c r="S41" s="6">
        <v>17</v>
      </c>
      <c r="T41" s="6"/>
      <c r="U41" s="6"/>
      <c r="V41" s="6">
        <f t="shared" si="52"/>
        <v>17</v>
      </c>
      <c r="W41" s="6">
        <f t="shared" si="52"/>
        <v>0</v>
      </c>
      <c r="X41" s="6">
        <f t="shared" si="52"/>
        <v>0</v>
      </c>
      <c r="Y41" s="8">
        <f t="shared" si="53"/>
        <v>0</v>
      </c>
      <c r="Z41" s="8">
        <f t="shared" si="54"/>
        <v>0</v>
      </c>
      <c r="AA41" s="8">
        <f t="shared" si="55"/>
        <v>0</v>
      </c>
      <c r="AB41" s="8">
        <f t="shared" si="56"/>
        <v>94579.404374999998</v>
      </c>
      <c r="AC41" s="8">
        <f t="shared" si="63"/>
        <v>0</v>
      </c>
      <c r="AD41" s="8">
        <f t="shared" si="57"/>
        <v>0</v>
      </c>
      <c r="AE41" s="8">
        <f t="shared" si="44"/>
        <v>94579.404374999998</v>
      </c>
      <c r="AF41" s="8">
        <f t="shared" si="40"/>
        <v>70934.553281250002</v>
      </c>
      <c r="AG41" s="8">
        <f t="shared" si="41"/>
        <v>16551.395765624999</v>
      </c>
      <c r="AH41" s="8">
        <f t="shared" si="47"/>
        <v>3760.6125000000002</v>
      </c>
      <c r="AI41" s="8">
        <f t="shared" si="42"/>
        <v>185825.965921875</v>
      </c>
      <c r="AJ41" s="11"/>
      <c r="AK41" s="35">
        <f t="shared" si="6"/>
        <v>0</v>
      </c>
      <c r="AL41" s="11">
        <v>15</v>
      </c>
      <c r="AM41" s="35">
        <f t="shared" si="28"/>
        <v>8295.46875</v>
      </c>
      <c r="AN41" s="35">
        <f t="shared" si="58"/>
        <v>15</v>
      </c>
      <c r="AO41" s="35">
        <f t="shared" si="58"/>
        <v>8295.46875</v>
      </c>
      <c r="AP41" s="11"/>
      <c r="AQ41" s="35">
        <f t="shared" si="23"/>
        <v>0</v>
      </c>
      <c r="AR41" s="35"/>
      <c r="AS41" s="35">
        <f t="shared" si="8"/>
        <v>0</v>
      </c>
      <c r="AT41" s="36">
        <f t="shared" ref="AT41:AU56" si="64">AP41+AR41</f>
        <v>0</v>
      </c>
      <c r="AU41" s="35">
        <f t="shared" si="64"/>
        <v>0</v>
      </c>
      <c r="AV41" s="36">
        <f t="shared" ref="AV41:AW56" si="65">AN41+AT41</f>
        <v>15</v>
      </c>
      <c r="AW41" s="35">
        <f t="shared" si="65"/>
        <v>8295.46875</v>
      </c>
      <c r="AX41" s="12" t="s">
        <v>267</v>
      </c>
      <c r="AY41" s="12">
        <v>0.5</v>
      </c>
      <c r="AZ41" s="12"/>
      <c r="BA41" s="12"/>
      <c r="BB41" s="35">
        <f>17697*25%</f>
        <v>4424.25</v>
      </c>
      <c r="BC41" s="6"/>
      <c r="BD41" s="6"/>
      <c r="BE41" s="6"/>
      <c r="BF41" s="8">
        <f t="shared" si="59"/>
        <v>0</v>
      </c>
      <c r="BG41" s="50">
        <f t="shared" si="12"/>
        <v>17</v>
      </c>
      <c r="BH41" s="8">
        <f t="shared" si="43"/>
        <v>49654.187296874996</v>
      </c>
      <c r="BI41" s="8"/>
      <c r="BJ41" s="8"/>
      <c r="BK41" s="8">
        <f>V41+W41+X41</f>
        <v>17</v>
      </c>
      <c r="BL41" s="8">
        <f>(AE41+AF41)*35%</f>
        <v>57929.885179687488</v>
      </c>
      <c r="BM41" s="8"/>
      <c r="BN41" s="8"/>
      <c r="BO41" s="8"/>
      <c r="BP41" s="50"/>
      <c r="BQ41" s="8">
        <f t="shared" si="60"/>
        <v>0</v>
      </c>
      <c r="BR41" s="8">
        <f t="shared" si="61"/>
        <v>120303.79122656249</v>
      </c>
      <c r="BS41" s="8">
        <f t="shared" si="14"/>
        <v>114891.412640625</v>
      </c>
      <c r="BT41" s="8">
        <f t="shared" si="15"/>
        <v>62373.906046874996</v>
      </c>
      <c r="BU41" s="8">
        <f t="shared" si="16"/>
        <v>128864.4384609375</v>
      </c>
      <c r="BV41" s="8">
        <f t="shared" si="17"/>
        <v>306129.75714843749</v>
      </c>
      <c r="BW41" s="37">
        <f t="shared" si="18"/>
        <v>3673557.0857812501</v>
      </c>
      <c r="BX41" s="7" t="s">
        <v>212</v>
      </c>
    </row>
    <row r="42" spans="1:77" s="9" customFormat="1" ht="15" hidden="1" customHeight="1" x14ac:dyDescent="0.3">
      <c r="A42" s="15">
        <v>18</v>
      </c>
      <c r="B42" s="104" t="s">
        <v>228</v>
      </c>
      <c r="C42" s="97" t="s">
        <v>230</v>
      </c>
      <c r="D42" s="98" t="s">
        <v>60</v>
      </c>
      <c r="E42" s="99" t="s">
        <v>229</v>
      </c>
      <c r="F42" s="100"/>
      <c r="G42" s="101"/>
      <c r="H42" s="101"/>
      <c r="I42" s="100"/>
      <c r="J42" s="98" t="s">
        <v>383</v>
      </c>
      <c r="K42" s="98" t="s">
        <v>61</v>
      </c>
      <c r="L42" s="103">
        <v>10.01</v>
      </c>
      <c r="M42" s="98">
        <v>4.33</v>
      </c>
      <c r="N42" s="104">
        <v>17697</v>
      </c>
      <c r="O42" s="105">
        <f t="shared" si="30"/>
        <v>76628.009999999995</v>
      </c>
      <c r="P42" s="98"/>
      <c r="Q42" s="98"/>
      <c r="R42" s="98">
        <v>4</v>
      </c>
      <c r="S42" s="98"/>
      <c r="T42" s="98">
        <v>8</v>
      </c>
      <c r="U42" s="98">
        <v>6</v>
      </c>
      <c r="V42" s="98">
        <f t="shared" si="52"/>
        <v>0</v>
      </c>
      <c r="W42" s="98">
        <f t="shared" si="52"/>
        <v>8</v>
      </c>
      <c r="X42" s="98">
        <f>SUM(R42+U42)</f>
        <v>10</v>
      </c>
      <c r="Y42" s="105">
        <f t="shared" si="53"/>
        <v>0</v>
      </c>
      <c r="Z42" s="105">
        <f t="shared" si="54"/>
        <v>0</v>
      </c>
      <c r="AA42" s="105">
        <f t="shared" si="55"/>
        <v>19157.002499999999</v>
      </c>
      <c r="AB42" s="105">
        <f t="shared" si="56"/>
        <v>0</v>
      </c>
      <c r="AC42" s="105">
        <f t="shared" si="63"/>
        <v>38314.004999999997</v>
      </c>
      <c r="AD42" s="105">
        <f>SUM(O42/16*U42)</f>
        <v>28735.503749999996</v>
      </c>
      <c r="AE42" s="105">
        <f t="shared" si="44"/>
        <v>86206.511249999981</v>
      </c>
      <c r="AF42" s="105">
        <f t="shared" si="40"/>
        <v>64654.883437499986</v>
      </c>
      <c r="AG42" s="105">
        <f t="shared" si="41"/>
        <v>15086.139468749998</v>
      </c>
      <c r="AH42" s="105">
        <f>SUM(N42/16*S42+N42/16*T42+N42/16*U42)*20%</f>
        <v>3096.9750000000004</v>
      </c>
      <c r="AI42" s="105">
        <f t="shared" si="42"/>
        <v>169044.50915624996</v>
      </c>
      <c r="AJ42" s="106"/>
      <c r="AK42" s="107">
        <f t="shared" si="6"/>
        <v>0</v>
      </c>
      <c r="AL42" s="106"/>
      <c r="AM42" s="107">
        <f t="shared" si="28"/>
        <v>0</v>
      </c>
      <c r="AN42" s="107">
        <f t="shared" si="58"/>
        <v>0</v>
      </c>
      <c r="AO42" s="107">
        <f t="shared" si="58"/>
        <v>0</v>
      </c>
      <c r="AP42" s="106"/>
      <c r="AQ42" s="107">
        <f t="shared" si="23"/>
        <v>0</v>
      </c>
      <c r="AR42" s="107">
        <v>12</v>
      </c>
      <c r="AS42" s="107">
        <f t="shared" si="8"/>
        <v>5309.1</v>
      </c>
      <c r="AT42" s="108">
        <f t="shared" si="64"/>
        <v>12</v>
      </c>
      <c r="AU42" s="107">
        <f t="shared" si="64"/>
        <v>5309.1</v>
      </c>
      <c r="AV42" s="108">
        <f t="shared" si="65"/>
        <v>12</v>
      </c>
      <c r="AW42" s="107">
        <f t="shared" si="65"/>
        <v>5309.1</v>
      </c>
      <c r="AX42" s="109" t="s">
        <v>258</v>
      </c>
      <c r="AY42" s="110"/>
      <c r="AZ42" s="110">
        <v>0.5</v>
      </c>
      <c r="BA42" s="110"/>
      <c r="BB42" s="107">
        <f>17697*30%</f>
        <v>5309.0999999999995</v>
      </c>
      <c r="BC42" s="98"/>
      <c r="BD42" s="98"/>
      <c r="BE42" s="98"/>
      <c r="BF42" s="105">
        <f t="shared" si="59"/>
        <v>0</v>
      </c>
      <c r="BG42" s="129">
        <f t="shared" si="12"/>
        <v>18</v>
      </c>
      <c r="BH42" s="105">
        <f t="shared" si="43"/>
        <v>45258.418406249992</v>
      </c>
      <c r="BI42" s="105"/>
      <c r="BJ42" s="105"/>
      <c r="BK42" s="105"/>
      <c r="BL42" s="105"/>
      <c r="BM42" s="105"/>
      <c r="BN42" s="105"/>
      <c r="BO42" s="105"/>
      <c r="BP42" s="129"/>
      <c r="BQ42" s="105">
        <f t="shared" si="60"/>
        <v>0</v>
      </c>
      <c r="BR42" s="105">
        <f t="shared" si="61"/>
        <v>55876.618406249996</v>
      </c>
      <c r="BS42" s="105">
        <f t="shared" si="14"/>
        <v>104389.62571874999</v>
      </c>
      <c r="BT42" s="105">
        <f t="shared" si="15"/>
        <v>55876.618406249996</v>
      </c>
      <c r="BU42" s="105">
        <f t="shared" si="16"/>
        <v>64654.883437499986</v>
      </c>
      <c r="BV42" s="105">
        <f t="shared" si="17"/>
        <v>224921.12756249995</v>
      </c>
      <c r="BW42" s="111">
        <f t="shared" si="18"/>
        <v>2699053.5307499995</v>
      </c>
    </row>
    <row r="43" spans="1:77" s="7" customFormat="1" ht="15" hidden="1" customHeight="1" x14ac:dyDescent="0.3">
      <c r="A43" s="15">
        <v>19</v>
      </c>
      <c r="B43" s="29" t="s">
        <v>228</v>
      </c>
      <c r="C43" s="14" t="s">
        <v>82</v>
      </c>
      <c r="D43" s="6" t="s">
        <v>60</v>
      </c>
      <c r="E43" s="93" t="s">
        <v>231</v>
      </c>
      <c r="F43" s="34"/>
      <c r="G43" s="30"/>
      <c r="H43" s="30"/>
      <c r="I43" s="34"/>
      <c r="J43" s="98" t="s">
        <v>383</v>
      </c>
      <c r="K43" s="6" t="s">
        <v>61</v>
      </c>
      <c r="L43" s="10">
        <v>10.01</v>
      </c>
      <c r="M43" s="6">
        <v>4.33</v>
      </c>
      <c r="N43" s="29">
        <v>17697</v>
      </c>
      <c r="O43" s="8">
        <f t="shared" si="30"/>
        <v>76628.009999999995</v>
      </c>
      <c r="P43" s="6"/>
      <c r="Q43" s="6"/>
      <c r="R43" s="6">
        <v>1</v>
      </c>
      <c r="S43" s="6"/>
      <c r="T43" s="6">
        <v>6</v>
      </c>
      <c r="U43" s="6"/>
      <c r="V43" s="6">
        <f t="shared" si="52"/>
        <v>0</v>
      </c>
      <c r="W43" s="6">
        <f t="shared" si="52"/>
        <v>6</v>
      </c>
      <c r="X43" s="6">
        <f>SUM(R43+U43)</f>
        <v>1</v>
      </c>
      <c r="Y43" s="8">
        <f t="shared" si="53"/>
        <v>0</v>
      </c>
      <c r="Z43" s="8">
        <f t="shared" si="54"/>
        <v>0</v>
      </c>
      <c r="AA43" s="8">
        <f t="shared" si="55"/>
        <v>4789.2506249999997</v>
      </c>
      <c r="AB43" s="8">
        <f t="shared" si="56"/>
        <v>0</v>
      </c>
      <c r="AC43" s="8">
        <f t="shared" si="63"/>
        <v>28735.503749999996</v>
      </c>
      <c r="AD43" s="8">
        <f t="shared" ref="AD43" si="66">SUM(O43/16*U43)</f>
        <v>0</v>
      </c>
      <c r="AE43" s="8">
        <f t="shared" si="44"/>
        <v>33524.754374999997</v>
      </c>
      <c r="AF43" s="8">
        <f t="shared" si="40"/>
        <v>25143.565781249999</v>
      </c>
      <c r="AG43" s="8">
        <f t="shared" si="41"/>
        <v>5866.8320156250002</v>
      </c>
      <c r="AH43" s="8">
        <f>SUM(N43/16*S43+N43/16*T43+N43/16*U43)*20%</f>
        <v>1327.2750000000001</v>
      </c>
      <c r="AI43" s="8">
        <f t="shared" si="42"/>
        <v>65862.427171874995</v>
      </c>
      <c r="AJ43" s="11"/>
      <c r="AK43" s="35">
        <f t="shared" si="6"/>
        <v>0</v>
      </c>
      <c r="AL43" s="11"/>
      <c r="AM43" s="35">
        <f t="shared" si="28"/>
        <v>0</v>
      </c>
      <c r="AN43" s="35">
        <f t="shared" si="58"/>
        <v>0</v>
      </c>
      <c r="AO43" s="35">
        <f t="shared" si="58"/>
        <v>0</v>
      </c>
      <c r="AP43" s="11"/>
      <c r="AQ43" s="35">
        <f t="shared" si="23"/>
        <v>0</v>
      </c>
      <c r="AR43" s="35">
        <v>3</v>
      </c>
      <c r="AS43" s="35">
        <f t="shared" si="8"/>
        <v>1327.2750000000001</v>
      </c>
      <c r="AT43" s="36">
        <f t="shared" si="64"/>
        <v>3</v>
      </c>
      <c r="AU43" s="35">
        <f t="shared" si="64"/>
        <v>1327.2750000000001</v>
      </c>
      <c r="AV43" s="36">
        <f t="shared" si="65"/>
        <v>3</v>
      </c>
      <c r="AW43" s="35">
        <f t="shared" si="65"/>
        <v>1327.2750000000001</v>
      </c>
      <c r="AX43" s="12"/>
      <c r="AY43" s="13"/>
      <c r="AZ43" s="13"/>
      <c r="BA43" s="13"/>
      <c r="BB43" s="35">
        <f>SUM(N43*AY43)*50%+(N43*AZ43)*60%+(N43*BA43)*60%</f>
        <v>0</v>
      </c>
      <c r="BC43" s="6"/>
      <c r="BD43" s="6"/>
      <c r="BE43" s="6"/>
      <c r="BF43" s="8">
        <f t="shared" si="59"/>
        <v>0</v>
      </c>
      <c r="BG43" s="50">
        <f t="shared" si="12"/>
        <v>7</v>
      </c>
      <c r="BH43" s="8">
        <f t="shared" si="43"/>
        <v>17600.496046875</v>
      </c>
      <c r="BI43" s="8"/>
      <c r="BJ43" s="8">
        <v>17697</v>
      </c>
      <c r="BK43" s="8"/>
      <c r="BL43" s="8"/>
      <c r="BM43" s="8"/>
      <c r="BN43" s="8"/>
      <c r="BO43" s="8"/>
      <c r="BP43" s="50"/>
      <c r="BQ43" s="8">
        <f t="shared" si="60"/>
        <v>0</v>
      </c>
      <c r="BR43" s="8">
        <f t="shared" si="61"/>
        <v>36624.771046875001</v>
      </c>
      <c r="BS43" s="8">
        <f t="shared" si="14"/>
        <v>40718.861390624996</v>
      </c>
      <c r="BT43" s="8">
        <f t="shared" si="15"/>
        <v>36624.771046875001</v>
      </c>
      <c r="BU43" s="8">
        <f t="shared" si="16"/>
        <v>25143.565781249999</v>
      </c>
      <c r="BV43" s="8">
        <f>SUM(AI43+BR43)</f>
        <v>102487.19821875</v>
      </c>
      <c r="BW43" s="37">
        <f t="shared" si="18"/>
        <v>1229846.3786249999</v>
      </c>
      <c r="BX43" s="65" t="s">
        <v>247</v>
      </c>
      <c r="BY43" s="65"/>
    </row>
    <row r="44" spans="1:77" s="9" customFormat="1" ht="15" hidden="1" customHeight="1" x14ac:dyDescent="0.3">
      <c r="A44" s="15">
        <v>20</v>
      </c>
      <c r="B44" s="29" t="s">
        <v>299</v>
      </c>
      <c r="C44" s="14" t="s">
        <v>243</v>
      </c>
      <c r="D44" s="6" t="s">
        <v>60</v>
      </c>
      <c r="E44" s="93" t="s">
        <v>227</v>
      </c>
      <c r="F44" s="14">
        <v>107</v>
      </c>
      <c r="G44" s="44">
        <v>44071</v>
      </c>
      <c r="H44" s="44">
        <v>45897</v>
      </c>
      <c r="I44" s="34" t="s">
        <v>243</v>
      </c>
      <c r="J44" s="6" t="s">
        <v>310</v>
      </c>
      <c r="K44" s="6" t="s">
        <v>64</v>
      </c>
      <c r="L44" s="10">
        <v>10.1</v>
      </c>
      <c r="M44" s="6">
        <v>4.8099999999999996</v>
      </c>
      <c r="N44" s="29">
        <v>17697</v>
      </c>
      <c r="O44" s="8">
        <f t="shared" si="30"/>
        <v>85122.569999999992</v>
      </c>
      <c r="P44" s="6">
        <v>3</v>
      </c>
      <c r="Q44" s="6">
        <v>6</v>
      </c>
      <c r="R44" s="6"/>
      <c r="S44" s="6"/>
      <c r="T44" s="6"/>
      <c r="U44" s="6"/>
      <c r="V44" s="6">
        <f t="shared" si="52"/>
        <v>3</v>
      </c>
      <c r="W44" s="6">
        <f t="shared" si="52"/>
        <v>6</v>
      </c>
      <c r="X44" s="6">
        <f>SUM(R44+U44)</f>
        <v>0</v>
      </c>
      <c r="Y44" s="8">
        <f t="shared" si="53"/>
        <v>15960.481874999998</v>
      </c>
      <c r="Z44" s="8">
        <f t="shared" si="54"/>
        <v>31920.963749999995</v>
      </c>
      <c r="AA44" s="8">
        <f t="shared" si="55"/>
        <v>0</v>
      </c>
      <c r="AB44" s="8">
        <f t="shared" si="56"/>
        <v>0</v>
      </c>
      <c r="AC44" s="8">
        <f t="shared" si="63"/>
        <v>0</v>
      </c>
      <c r="AD44" s="8">
        <f t="shared" si="57"/>
        <v>0</v>
      </c>
      <c r="AE44" s="8">
        <f t="shared" si="44"/>
        <v>47881.445624999993</v>
      </c>
      <c r="AF44" s="8">
        <f t="shared" si="40"/>
        <v>35911.084218749995</v>
      </c>
      <c r="AG44" s="8">
        <f t="shared" si="41"/>
        <v>8379.2529843749999</v>
      </c>
      <c r="AH44" s="8">
        <f t="shared" ref="AH44:AH45" si="67">SUM(N44/16*S44+N44/16*T44+N44/16*U44)*20%</f>
        <v>0</v>
      </c>
      <c r="AI44" s="8">
        <f t="shared" si="42"/>
        <v>92171.782828124997</v>
      </c>
      <c r="AJ44" s="11"/>
      <c r="AK44" s="35">
        <f t="shared" si="6"/>
        <v>0</v>
      </c>
      <c r="AL44" s="11"/>
      <c r="AM44" s="35">
        <f t="shared" si="28"/>
        <v>0</v>
      </c>
      <c r="AN44" s="35">
        <f t="shared" si="58"/>
        <v>0</v>
      </c>
      <c r="AO44" s="35">
        <f t="shared" si="58"/>
        <v>0</v>
      </c>
      <c r="AP44" s="11"/>
      <c r="AQ44" s="35">
        <f t="shared" si="23"/>
        <v>0</v>
      </c>
      <c r="AR44" s="35"/>
      <c r="AS44" s="35">
        <f t="shared" si="8"/>
        <v>0</v>
      </c>
      <c r="AT44" s="36">
        <f t="shared" si="64"/>
        <v>0</v>
      </c>
      <c r="AU44" s="35">
        <f t="shared" si="64"/>
        <v>0</v>
      </c>
      <c r="AV44" s="36">
        <f t="shared" si="65"/>
        <v>0</v>
      </c>
      <c r="AW44" s="35">
        <f t="shared" si="65"/>
        <v>0</v>
      </c>
      <c r="AX44" s="12" t="s">
        <v>428</v>
      </c>
      <c r="AY44" s="13"/>
      <c r="AZ44" s="13">
        <v>1</v>
      </c>
      <c r="BA44" s="13"/>
      <c r="BB44" s="35">
        <f>17697*60%</f>
        <v>10618.199999999999</v>
      </c>
      <c r="BC44" s="6"/>
      <c r="BD44" s="6"/>
      <c r="BE44" s="6"/>
      <c r="BF44" s="8">
        <f t="shared" si="59"/>
        <v>0</v>
      </c>
      <c r="BG44" s="50">
        <f t="shared" si="12"/>
        <v>9</v>
      </c>
      <c r="BH44" s="8">
        <f t="shared" si="43"/>
        <v>25137.758953124994</v>
      </c>
      <c r="BI44" s="8"/>
      <c r="BJ44" s="8"/>
      <c r="BK44" s="8">
        <f>V44+W44+X44</f>
        <v>9</v>
      </c>
      <c r="BL44" s="8">
        <f>(AE44+AF44)*30%</f>
        <v>25137.758953124994</v>
      </c>
      <c r="BM44" s="8"/>
      <c r="BN44" s="8"/>
      <c r="BO44" s="8">
        <v>17697</v>
      </c>
      <c r="BP44" s="50"/>
      <c r="BQ44" s="8">
        <f t="shared" si="60"/>
        <v>0</v>
      </c>
      <c r="BR44" s="8">
        <f t="shared" si="61"/>
        <v>60893.717906249993</v>
      </c>
      <c r="BS44" s="8">
        <f t="shared" si="14"/>
        <v>56260.698609374995</v>
      </c>
      <c r="BT44" s="8">
        <f t="shared" si="15"/>
        <v>35755.958953124995</v>
      </c>
      <c r="BU44" s="8">
        <f t="shared" si="16"/>
        <v>61048.843171874993</v>
      </c>
      <c r="BV44" s="8">
        <f t="shared" si="17"/>
        <v>153065.50073437497</v>
      </c>
      <c r="BW44" s="37">
        <f t="shared" si="18"/>
        <v>1836786.0088124997</v>
      </c>
      <c r="BX44" s="7" t="s">
        <v>213</v>
      </c>
    </row>
    <row r="45" spans="1:77" s="9" customFormat="1" ht="15" hidden="1" customHeight="1" x14ac:dyDescent="0.3">
      <c r="A45" s="15">
        <v>21</v>
      </c>
      <c r="B45" s="14" t="s">
        <v>391</v>
      </c>
      <c r="C45" s="48" t="s">
        <v>390</v>
      </c>
      <c r="D45" s="6" t="s">
        <v>60</v>
      </c>
      <c r="E45" s="93" t="s">
        <v>71</v>
      </c>
      <c r="F45" s="14"/>
      <c r="G45" s="44"/>
      <c r="H45" s="44"/>
      <c r="I45" s="14"/>
      <c r="J45" s="6">
        <v>1</v>
      </c>
      <c r="K45" s="6" t="s">
        <v>67</v>
      </c>
      <c r="L45" s="10">
        <v>22.11</v>
      </c>
      <c r="M45" s="10">
        <v>5.12</v>
      </c>
      <c r="N45" s="29">
        <v>17697</v>
      </c>
      <c r="O45" s="8">
        <f>N45*M45</f>
        <v>90608.639999999999</v>
      </c>
      <c r="P45" s="6">
        <v>17</v>
      </c>
      <c r="Q45" s="6"/>
      <c r="R45" s="6"/>
      <c r="S45" s="6"/>
      <c r="T45" s="6"/>
      <c r="U45" s="6"/>
      <c r="V45" s="6">
        <f t="shared" si="52"/>
        <v>17</v>
      </c>
      <c r="W45" s="6"/>
      <c r="X45" s="6">
        <f t="shared" ref="X45" si="68">SUM(R45+U45)</f>
        <v>0</v>
      </c>
      <c r="Y45" s="8">
        <f t="shared" si="53"/>
        <v>96271.679999999993</v>
      </c>
      <c r="Z45" s="8">
        <f t="shared" si="54"/>
        <v>0</v>
      </c>
      <c r="AA45" s="8">
        <f t="shared" si="55"/>
        <v>0</v>
      </c>
      <c r="AB45" s="8">
        <f t="shared" si="56"/>
        <v>0</v>
      </c>
      <c r="AC45" s="8">
        <f t="shared" si="63"/>
        <v>0</v>
      </c>
      <c r="AD45" s="8">
        <f t="shared" si="57"/>
        <v>0</v>
      </c>
      <c r="AE45" s="8">
        <f t="shared" ref="AE45" si="69">SUM(Y45:AD45)</f>
        <v>96271.679999999993</v>
      </c>
      <c r="AF45" s="8">
        <f t="shared" si="40"/>
        <v>72203.759999999995</v>
      </c>
      <c r="AG45" s="8">
        <f t="shared" si="41"/>
        <v>16847.544000000002</v>
      </c>
      <c r="AH45" s="8">
        <f t="shared" si="67"/>
        <v>0</v>
      </c>
      <c r="AI45" s="8">
        <f t="shared" si="42"/>
        <v>185322.984</v>
      </c>
      <c r="AJ45" s="12">
        <v>16</v>
      </c>
      <c r="AK45" s="35">
        <f t="shared" si="6"/>
        <v>7078.8</v>
      </c>
      <c r="AL45" s="11"/>
      <c r="AM45" s="35">
        <f t="shared" si="28"/>
        <v>0</v>
      </c>
      <c r="AN45" s="35">
        <f t="shared" si="58"/>
        <v>16</v>
      </c>
      <c r="AO45" s="35">
        <f t="shared" si="58"/>
        <v>7078.8</v>
      </c>
      <c r="AP45" s="11"/>
      <c r="AQ45" s="35">
        <f t="shared" si="23"/>
        <v>0</v>
      </c>
      <c r="AR45" s="35"/>
      <c r="AS45" s="35">
        <f t="shared" si="8"/>
        <v>0</v>
      </c>
      <c r="AT45" s="36">
        <f t="shared" si="64"/>
        <v>0</v>
      </c>
      <c r="AU45" s="35">
        <f t="shared" si="64"/>
        <v>0</v>
      </c>
      <c r="AV45" s="36">
        <f t="shared" si="65"/>
        <v>16</v>
      </c>
      <c r="AW45" s="35">
        <f t="shared" si="65"/>
        <v>7078.8</v>
      </c>
      <c r="AX45" s="12" t="s">
        <v>179</v>
      </c>
      <c r="AY45" s="13">
        <v>1</v>
      </c>
      <c r="AZ45" s="13"/>
      <c r="BA45" s="13"/>
      <c r="BB45" s="35">
        <f>17697*60%</f>
        <v>10618.199999999999</v>
      </c>
      <c r="BC45" s="6"/>
      <c r="BD45" s="6"/>
      <c r="BE45" s="6"/>
      <c r="BF45" s="8">
        <f t="shared" si="59"/>
        <v>0</v>
      </c>
      <c r="BG45" s="50">
        <f t="shared" si="12"/>
        <v>17</v>
      </c>
      <c r="BH45" s="8">
        <f t="shared" si="43"/>
        <v>50542.631999999998</v>
      </c>
      <c r="BI45" s="8"/>
      <c r="BJ45" s="8"/>
      <c r="BK45" s="50">
        <f>V45+W45+X45</f>
        <v>17</v>
      </c>
      <c r="BL45" s="8">
        <f>(AE45+AF45)*35%</f>
        <v>58966.403999999995</v>
      </c>
      <c r="BM45" s="8"/>
      <c r="BN45" s="8"/>
      <c r="BO45" s="8"/>
      <c r="BP45" s="50"/>
      <c r="BQ45" s="8">
        <f t="shared" si="60"/>
        <v>0</v>
      </c>
      <c r="BR45" s="8">
        <f t="shared" si="61"/>
        <v>127206.03599999999</v>
      </c>
      <c r="BS45" s="8">
        <f t="shared" si="14"/>
        <v>113119.22399999999</v>
      </c>
      <c r="BT45" s="8">
        <f t="shared" si="15"/>
        <v>68239.631999999998</v>
      </c>
      <c r="BU45" s="8">
        <f t="shared" si="16"/>
        <v>131170.16399999999</v>
      </c>
      <c r="BV45" s="8">
        <f>SUM(AI45+BR45)</f>
        <v>312529.02</v>
      </c>
      <c r="BW45" s="37">
        <f t="shared" si="18"/>
        <v>3750348.24</v>
      </c>
      <c r="BX45" s="7"/>
    </row>
    <row r="46" spans="1:77" s="7" customFormat="1" ht="15" hidden="1" customHeight="1" x14ac:dyDescent="0.3">
      <c r="A46" s="15">
        <v>22</v>
      </c>
      <c r="B46" s="14" t="s">
        <v>148</v>
      </c>
      <c r="C46" s="14" t="s">
        <v>110</v>
      </c>
      <c r="D46" s="6" t="s">
        <v>60</v>
      </c>
      <c r="E46" s="93" t="s">
        <v>214</v>
      </c>
      <c r="F46" s="14"/>
      <c r="G46" s="44"/>
      <c r="H46" s="44"/>
      <c r="I46" s="14"/>
      <c r="J46" s="6" t="s">
        <v>383</v>
      </c>
      <c r="K46" s="6" t="s">
        <v>215</v>
      </c>
      <c r="L46" s="10">
        <v>5.0999999999999996</v>
      </c>
      <c r="M46" s="6">
        <v>4.2699999999999996</v>
      </c>
      <c r="N46" s="29">
        <v>17697</v>
      </c>
      <c r="O46" s="8">
        <f t="shared" ref="O46:O58" si="70">N46*M46</f>
        <v>75566.189999999988</v>
      </c>
      <c r="P46" s="6">
        <v>5</v>
      </c>
      <c r="Q46" s="6">
        <v>4</v>
      </c>
      <c r="R46" s="6">
        <v>6</v>
      </c>
      <c r="S46" s="6">
        <v>3.5</v>
      </c>
      <c r="T46" s="6">
        <v>5</v>
      </c>
      <c r="U46" s="6"/>
      <c r="V46" s="6">
        <f t="shared" si="52"/>
        <v>8.5</v>
      </c>
      <c r="W46" s="6">
        <f t="shared" si="52"/>
        <v>9</v>
      </c>
      <c r="X46" s="6">
        <f t="shared" si="52"/>
        <v>6</v>
      </c>
      <c r="Y46" s="8">
        <f>SUM(O46/16*P46)</f>
        <v>23614.434374999997</v>
      </c>
      <c r="Z46" s="8">
        <f>SUM(O46/16*Q46)</f>
        <v>18891.547499999997</v>
      </c>
      <c r="AA46" s="8">
        <f>SUM(O46/16*R46)</f>
        <v>28337.321249999994</v>
      </c>
      <c r="AB46" s="8">
        <f>SUM(O46/16*S46)</f>
        <v>16530.104062499999</v>
      </c>
      <c r="AC46" s="8">
        <f>SUM(O46/16*T46)</f>
        <v>23614.434374999997</v>
      </c>
      <c r="AD46" s="8">
        <f t="shared" si="57"/>
        <v>0</v>
      </c>
      <c r="AE46" s="8">
        <f>SUM(Y46:AD46)</f>
        <v>110987.84156249999</v>
      </c>
      <c r="AF46" s="8">
        <f t="shared" si="40"/>
        <v>83240.881171874993</v>
      </c>
      <c r="AG46" s="8">
        <f t="shared" si="41"/>
        <v>19422.872273437501</v>
      </c>
      <c r="AH46" s="8">
        <f t="shared" ref="AH46:AH59" si="71">SUM(N46/16*S46+N46/16*T46+N46/16*U46)*20%</f>
        <v>1880.3062500000001</v>
      </c>
      <c r="AI46" s="8">
        <f t="shared" si="42"/>
        <v>215531.90125781248</v>
      </c>
      <c r="AJ46" s="11"/>
      <c r="AK46" s="35">
        <f t="shared" si="6"/>
        <v>0</v>
      </c>
      <c r="AL46" s="11"/>
      <c r="AM46" s="35">
        <f t="shared" si="28"/>
        <v>0</v>
      </c>
      <c r="AN46" s="35">
        <f t="shared" si="58"/>
        <v>0</v>
      </c>
      <c r="AO46" s="35">
        <f t="shared" si="58"/>
        <v>0</v>
      </c>
      <c r="AP46" s="11"/>
      <c r="AQ46" s="35">
        <f t="shared" si="23"/>
        <v>0</v>
      </c>
      <c r="AR46" s="11"/>
      <c r="AS46" s="35">
        <f t="shared" si="8"/>
        <v>0</v>
      </c>
      <c r="AT46" s="36">
        <f t="shared" si="64"/>
        <v>0</v>
      </c>
      <c r="AU46" s="35">
        <f t="shared" si="64"/>
        <v>0</v>
      </c>
      <c r="AV46" s="36">
        <f t="shared" si="65"/>
        <v>0</v>
      </c>
      <c r="AW46" s="35">
        <f t="shared" si="65"/>
        <v>0</v>
      </c>
      <c r="AX46" s="12" t="s">
        <v>175</v>
      </c>
      <c r="AY46" s="13"/>
      <c r="AZ46" s="13"/>
      <c r="BA46" s="13">
        <v>1</v>
      </c>
      <c r="BB46" s="35">
        <f>17697*60%</f>
        <v>10618.199999999999</v>
      </c>
      <c r="BC46" s="6"/>
      <c r="BD46" s="6"/>
      <c r="BE46" s="6"/>
      <c r="BF46" s="8">
        <f t="shared" ref="BF46:BF59" si="72">SUM(N46*BC46*20%)+(N46*BD46)*30%</f>
        <v>0</v>
      </c>
      <c r="BG46" s="10">
        <v>23.5</v>
      </c>
      <c r="BH46" s="8">
        <f t="shared" si="43"/>
        <v>58268.616820312491</v>
      </c>
      <c r="BI46" s="8"/>
      <c r="BJ46" s="8">
        <v>17697</v>
      </c>
      <c r="BK46" s="8"/>
      <c r="BL46" s="8"/>
      <c r="BM46" s="8"/>
      <c r="BN46" s="8"/>
      <c r="BO46" s="8"/>
      <c r="BP46" s="50"/>
      <c r="BQ46" s="8">
        <f t="shared" si="60"/>
        <v>0</v>
      </c>
      <c r="BR46" s="8">
        <f t="shared" si="61"/>
        <v>86583.816820312495</v>
      </c>
      <c r="BS46" s="8">
        <f t="shared" si="14"/>
        <v>132291.02008593749</v>
      </c>
      <c r="BT46" s="8">
        <f t="shared" si="15"/>
        <v>86583.816820312495</v>
      </c>
      <c r="BU46" s="8">
        <f t="shared" si="16"/>
        <v>83240.881171874993</v>
      </c>
      <c r="BV46" s="8">
        <f t="shared" ref="BV46:BV89" si="73">SUM(AI46+BR46)</f>
        <v>302115.71807812498</v>
      </c>
      <c r="BW46" s="37">
        <f t="shared" si="18"/>
        <v>3625388.6169374995</v>
      </c>
      <c r="BX46" s="7" t="s">
        <v>247</v>
      </c>
      <c r="BY46" s="9"/>
    </row>
    <row r="47" spans="1:77" s="7" customFormat="1" ht="15" hidden="1" customHeight="1" x14ac:dyDescent="0.3">
      <c r="A47" s="15">
        <v>23</v>
      </c>
      <c r="B47" s="32" t="s">
        <v>83</v>
      </c>
      <c r="C47" s="32" t="s">
        <v>74</v>
      </c>
      <c r="D47" s="33" t="s">
        <v>60</v>
      </c>
      <c r="E47" s="136" t="s">
        <v>84</v>
      </c>
      <c r="F47" s="34">
        <v>86</v>
      </c>
      <c r="G47" s="30">
        <v>43458</v>
      </c>
      <c r="H47" s="30">
        <v>45284</v>
      </c>
      <c r="I47" s="34" t="s">
        <v>157</v>
      </c>
      <c r="J47" s="6" t="s">
        <v>309</v>
      </c>
      <c r="K47" s="6" t="s">
        <v>62</v>
      </c>
      <c r="L47" s="10">
        <v>31.01</v>
      </c>
      <c r="M47" s="6">
        <v>5.41</v>
      </c>
      <c r="N47" s="29">
        <v>17697</v>
      </c>
      <c r="O47" s="8">
        <f t="shared" si="70"/>
        <v>95740.77</v>
      </c>
      <c r="P47" s="6"/>
      <c r="Q47" s="6"/>
      <c r="R47" s="6">
        <v>12</v>
      </c>
      <c r="S47" s="6"/>
      <c r="T47" s="6">
        <v>18</v>
      </c>
      <c r="U47" s="6"/>
      <c r="V47" s="6">
        <f t="shared" si="52"/>
        <v>0</v>
      </c>
      <c r="W47" s="6">
        <f t="shared" si="52"/>
        <v>18</v>
      </c>
      <c r="X47" s="6">
        <v>12</v>
      </c>
      <c r="Y47" s="8">
        <f t="shared" ref="Y47:Y59" si="74">SUM(O47/16*P47)</f>
        <v>0</v>
      </c>
      <c r="Z47" s="8">
        <f t="shared" ref="Z47:Z59" si="75">SUM(O47/16*Q47)</f>
        <v>0</v>
      </c>
      <c r="AA47" s="8">
        <f>SUM(O47/16*R47)</f>
        <v>71805.577499999999</v>
      </c>
      <c r="AB47" s="8">
        <f t="shared" ref="AB47:AB59" si="76">SUM(O47/16*S47)</f>
        <v>0</v>
      </c>
      <c r="AC47" s="8">
        <f>SUM(O47/16*T47)</f>
        <v>107708.36625000001</v>
      </c>
      <c r="AD47" s="8">
        <f t="shared" si="57"/>
        <v>0</v>
      </c>
      <c r="AE47" s="8">
        <f>SUM(Y47:AD47)</f>
        <v>179513.94375000001</v>
      </c>
      <c r="AF47" s="8">
        <f t="shared" si="40"/>
        <v>134635.45781250001</v>
      </c>
      <c r="AG47" s="8">
        <f t="shared" si="41"/>
        <v>31414.940156250006</v>
      </c>
      <c r="AH47" s="8">
        <f t="shared" si="71"/>
        <v>3981.8250000000003</v>
      </c>
      <c r="AI47" s="8">
        <f t="shared" si="42"/>
        <v>349546.16671875003</v>
      </c>
      <c r="AJ47" s="11"/>
      <c r="AK47" s="35">
        <f t="shared" si="6"/>
        <v>0</v>
      </c>
      <c r="AL47" s="11"/>
      <c r="AM47" s="35">
        <f t="shared" si="28"/>
        <v>0</v>
      </c>
      <c r="AN47" s="35">
        <f t="shared" si="58"/>
        <v>0</v>
      </c>
      <c r="AO47" s="35">
        <f t="shared" si="58"/>
        <v>0</v>
      </c>
      <c r="AP47" s="11"/>
      <c r="AQ47" s="35">
        <f t="shared" si="23"/>
        <v>0</v>
      </c>
      <c r="AR47" s="11">
        <v>25.5</v>
      </c>
      <c r="AS47" s="35">
        <f>N47/16*AR47*40%</f>
        <v>11281.837500000001</v>
      </c>
      <c r="AT47" s="36">
        <f t="shared" si="64"/>
        <v>25.5</v>
      </c>
      <c r="AU47" s="35">
        <f t="shared" si="64"/>
        <v>11281.837500000001</v>
      </c>
      <c r="AV47" s="36">
        <f t="shared" si="65"/>
        <v>25.5</v>
      </c>
      <c r="AW47" s="35">
        <f t="shared" si="65"/>
        <v>11281.837500000001</v>
      </c>
      <c r="AX47" s="12" t="s">
        <v>171</v>
      </c>
      <c r="AY47" s="13"/>
      <c r="AZ47" s="12"/>
      <c r="BA47" s="13">
        <v>1</v>
      </c>
      <c r="BB47" s="35">
        <f>17697*60%</f>
        <v>10618.199999999999</v>
      </c>
      <c r="BC47" s="6"/>
      <c r="BD47" s="6"/>
      <c r="BE47" s="6"/>
      <c r="BF47" s="8">
        <f t="shared" si="72"/>
        <v>0</v>
      </c>
      <c r="BG47" s="50">
        <f t="shared" si="12"/>
        <v>30</v>
      </c>
      <c r="BH47" s="8">
        <f t="shared" si="43"/>
        <v>94244.820468750011</v>
      </c>
      <c r="BI47" s="8"/>
      <c r="BJ47" s="8">
        <f t="shared" ref="BJ47:BJ55" si="77">(O47/18*BI47)*30%</f>
        <v>0</v>
      </c>
      <c r="BK47" s="8">
        <f t="shared" ref="BK47:BK55" si="78">V47+W47+X47</f>
        <v>30</v>
      </c>
      <c r="BL47" s="8">
        <f>(AE47+AF47)*40%</f>
        <v>125659.76062500002</v>
      </c>
      <c r="BM47" s="8"/>
      <c r="BN47" s="50">
        <v>17697</v>
      </c>
      <c r="BO47" s="50"/>
      <c r="BP47" s="50"/>
      <c r="BQ47" s="8">
        <f t="shared" si="60"/>
        <v>0</v>
      </c>
      <c r="BR47" s="8">
        <f t="shared" si="61"/>
        <v>259501.61859375003</v>
      </c>
      <c r="BS47" s="8">
        <f t="shared" si="14"/>
        <v>214910.70890625002</v>
      </c>
      <c r="BT47" s="8">
        <f t="shared" si="15"/>
        <v>116144.85796875</v>
      </c>
      <c r="BU47" s="8">
        <f t="shared" si="16"/>
        <v>260295.21843750004</v>
      </c>
      <c r="BV47" s="8">
        <f t="shared" si="73"/>
        <v>609047.78531250008</v>
      </c>
      <c r="BW47" s="37">
        <f t="shared" si="18"/>
        <v>7308573.423750001</v>
      </c>
      <c r="BX47" s="7" t="s">
        <v>209</v>
      </c>
      <c r="BY47" s="9"/>
    </row>
    <row r="48" spans="1:77" s="7" customFormat="1" ht="15" hidden="1" customHeight="1" x14ac:dyDescent="0.3">
      <c r="A48" s="15">
        <v>24</v>
      </c>
      <c r="B48" s="32" t="s">
        <v>497</v>
      </c>
      <c r="C48" s="32" t="s">
        <v>74</v>
      </c>
      <c r="D48" s="33" t="s">
        <v>60</v>
      </c>
      <c r="E48" s="136" t="s">
        <v>84</v>
      </c>
      <c r="F48" s="34">
        <v>86</v>
      </c>
      <c r="G48" s="30">
        <v>43458</v>
      </c>
      <c r="H48" s="30">
        <v>45284</v>
      </c>
      <c r="I48" s="34" t="s">
        <v>157</v>
      </c>
      <c r="J48" s="6" t="s">
        <v>309</v>
      </c>
      <c r="K48" s="6" t="s">
        <v>62</v>
      </c>
      <c r="L48" s="10">
        <v>31.01</v>
      </c>
      <c r="M48" s="6">
        <v>5.41</v>
      </c>
      <c r="N48" s="29">
        <v>17697</v>
      </c>
      <c r="O48" s="8">
        <f t="shared" si="70"/>
        <v>95740.77</v>
      </c>
      <c r="P48" s="6"/>
      <c r="Q48" s="6">
        <v>5</v>
      </c>
      <c r="R48" s="6"/>
      <c r="S48" s="6"/>
      <c r="T48" s="6"/>
      <c r="U48" s="6"/>
      <c r="V48" s="6">
        <f t="shared" ref="V48" si="79">SUM(P48+S48)</f>
        <v>0</v>
      </c>
      <c r="W48" s="6">
        <f t="shared" ref="W48:X48" si="80">SUM(Q48+T48)</f>
        <v>5</v>
      </c>
      <c r="X48" s="6">
        <f t="shared" si="80"/>
        <v>0</v>
      </c>
      <c r="Y48" s="8">
        <f t="shared" ref="Y48" si="81">SUM(O48/16*P48)</f>
        <v>0</v>
      </c>
      <c r="Z48" s="8">
        <f>SUM(O48/16*Q48)</f>
        <v>29918.990625000002</v>
      </c>
      <c r="AA48" s="8">
        <f t="shared" ref="AA48" si="82">SUM(O48/16*R48)</f>
        <v>0</v>
      </c>
      <c r="AB48" s="8">
        <f t="shared" ref="AB48" si="83">SUM(O48/16*S48)</f>
        <v>0</v>
      </c>
      <c r="AC48" s="8">
        <f>SUM(O48/16*T48)</f>
        <v>0</v>
      </c>
      <c r="AD48" s="8">
        <f t="shared" ref="AD48" si="84">SUM(O48/16*U48)</f>
        <v>0</v>
      </c>
      <c r="AE48" s="8">
        <f>SUM(Y48:AD48)</f>
        <v>29918.990625000002</v>
      </c>
      <c r="AF48" s="8">
        <f t="shared" si="40"/>
        <v>22439.242968750001</v>
      </c>
      <c r="AG48" s="8">
        <f t="shared" si="41"/>
        <v>5235.823359375001</v>
      </c>
      <c r="AH48" s="8">
        <v>3760</v>
      </c>
      <c r="AI48" s="8">
        <f t="shared" si="42"/>
        <v>61354.056953125008</v>
      </c>
      <c r="AJ48" s="11"/>
      <c r="AK48" s="35">
        <f t="shared" si="6"/>
        <v>0</v>
      </c>
      <c r="AL48" s="11"/>
      <c r="AM48" s="35">
        <f t="shared" si="28"/>
        <v>0</v>
      </c>
      <c r="AN48" s="35">
        <f t="shared" si="58"/>
        <v>0</v>
      </c>
      <c r="AO48" s="35">
        <f t="shared" si="58"/>
        <v>0</v>
      </c>
      <c r="AP48" s="11"/>
      <c r="AQ48" s="35">
        <f t="shared" si="23"/>
        <v>0</v>
      </c>
      <c r="AR48" s="11">
        <v>0</v>
      </c>
      <c r="AS48" s="35">
        <v>0</v>
      </c>
      <c r="AT48" s="36">
        <f t="shared" si="64"/>
        <v>0</v>
      </c>
      <c r="AU48" s="35">
        <f t="shared" si="64"/>
        <v>0</v>
      </c>
      <c r="AV48" s="36">
        <f t="shared" si="65"/>
        <v>0</v>
      </c>
      <c r="AW48" s="35">
        <f t="shared" si="65"/>
        <v>0</v>
      </c>
      <c r="AX48" s="12"/>
      <c r="AY48" s="13"/>
      <c r="AZ48" s="12"/>
      <c r="BA48" s="13"/>
      <c r="BB48" s="35"/>
      <c r="BC48" s="6"/>
      <c r="BD48" s="6"/>
      <c r="BE48" s="6"/>
      <c r="BF48" s="8">
        <f t="shared" si="72"/>
        <v>0</v>
      </c>
      <c r="BG48" s="50">
        <f t="shared" si="12"/>
        <v>5</v>
      </c>
      <c r="BH48" s="8">
        <f t="shared" si="43"/>
        <v>15707.470078124999</v>
      </c>
      <c r="BI48" s="8"/>
      <c r="BJ48" s="8">
        <f t="shared" si="77"/>
        <v>0</v>
      </c>
      <c r="BK48" s="8">
        <f t="shared" si="78"/>
        <v>5</v>
      </c>
      <c r="BL48" s="8">
        <f>(AE48+AF48)*40%</f>
        <v>20943.293437500004</v>
      </c>
      <c r="BM48" s="8"/>
      <c r="BN48" s="50"/>
      <c r="BO48" s="50"/>
      <c r="BP48" s="50"/>
      <c r="BQ48" s="8">
        <f t="shared" si="60"/>
        <v>0</v>
      </c>
      <c r="BR48" s="8">
        <f t="shared" si="61"/>
        <v>36650.763515625003</v>
      </c>
      <c r="BS48" s="8">
        <f t="shared" si="14"/>
        <v>38914.813984375003</v>
      </c>
      <c r="BT48" s="8">
        <f t="shared" si="15"/>
        <v>15707.470078124999</v>
      </c>
      <c r="BU48" s="8">
        <f t="shared" si="16"/>
        <v>43382.536406250001</v>
      </c>
      <c r="BV48" s="8">
        <f t="shared" si="73"/>
        <v>98004.820468750011</v>
      </c>
      <c r="BW48" s="37">
        <f t="shared" si="18"/>
        <v>1176057.8456250001</v>
      </c>
      <c r="BX48" s="7" t="s">
        <v>209</v>
      </c>
      <c r="BY48" s="9"/>
    </row>
    <row r="49" spans="1:77" s="7" customFormat="1" ht="15" hidden="1" customHeight="1" x14ac:dyDescent="0.3">
      <c r="A49" s="15">
        <v>25</v>
      </c>
      <c r="B49" s="32" t="s">
        <v>85</v>
      </c>
      <c r="C49" s="32" t="s">
        <v>86</v>
      </c>
      <c r="D49" s="33" t="s">
        <v>60</v>
      </c>
      <c r="E49" s="136" t="s">
        <v>87</v>
      </c>
      <c r="F49" s="34">
        <v>66</v>
      </c>
      <c r="G49" s="30">
        <v>42895</v>
      </c>
      <c r="H49" s="30">
        <v>44721</v>
      </c>
      <c r="I49" s="34" t="s">
        <v>158</v>
      </c>
      <c r="J49" s="6" t="s">
        <v>308</v>
      </c>
      <c r="K49" s="6" t="s">
        <v>67</v>
      </c>
      <c r="L49" s="10">
        <v>23</v>
      </c>
      <c r="M49" s="6">
        <v>5.12</v>
      </c>
      <c r="N49" s="29">
        <v>17697</v>
      </c>
      <c r="O49" s="8">
        <f>N49*M49</f>
        <v>90608.639999999999</v>
      </c>
      <c r="P49" s="6">
        <v>4</v>
      </c>
      <c r="Q49" s="6"/>
      <c r="R49" s="6"/>
      <c r="S49" s="6">
        <v>4</v>
      </c>
      <c r="T49" s="6"/>
      <c r="U49" s="6"/>
      <c r="V49" s="6">
        <f>SUM(P49+S49)</f>
        <v>8</v>
      </c>
      <c r="W49" s="6">
        <f>SUM(Q49+T49)</f>
        <v>0</v>
      </c>
      <c r="X49" s="6">
        <f>SUM(R49+U49)</f>
        <v>0</v>
      </c>
      <c r="Y49" s="8">
        <f>SUM(O50/16*P49)</f>
        <v>22652.16</v>
      </c>
      <c r="Z49" s="8">
        <f t="shared" ref="Z49:Z50" si="85">SUM(O49/16*Q49)</f>
        <v>0</v>
      </c>
      <c r="AA49" s="8">
        <f>SUM(O50/16*R49)</f>
        <v>0</v>
      </c>
      <c r="AB49" s="8">
        <f>SUM(O50/16*S49)</f>
        <v>22652.16</v>
      </c>
      <c r="AC49" s="8">
        <f t="shared" ref="AC49:AC50" si="86">SUM(O49/16*T49)</f>
        <v>0</v>
      </c>
      <c r="AD49" s="8">
        <f>SUM(O50/16*U49)</f>
        <v>0</v>
      </c>
      <c r="AE49" s="8">
        <f>SUM(Y49:AD49)</f>
        <v>45304.32</v>
      </c>
      <c r="AF49" s="8">
        <f>AE49*75%</f>
        <v>33978.239999999998</v>
      </c>
      <c r="AG49" s="8">
        <f>(AE49+AF49)*10%</f>
        <v>7928.2560000000003</v>
      </c>
      <c r="AH49" s="8">
        <v>2654</v>
      </c>
      <c r="AI49" s="8">
        <f>AH49+AG49+AF49+AE49</f>
        <v>89864.815999999992</v>
      </c>
      <c r="AJ49" s="11"/>
      <c r="AK49" s="35">
        <f>N49/16*AJ50*40%</f>
        <v>0</v>
      </c>
      <c r="AL49" s="35"/>
      <c r="AM49" s="127"/>
      <c r="AN49" s="35"/>
      <c r="AO49" s="127"/>
      <c r="AP49" s="11">
        <v>8</v>
      </c>
      <c r="AQ49" s="35">
        <f>N49/16*AP49*50%</f>
        <v>4424.25</v>
      </c>
      <c r="AR49" s="11"/>
      <c r="AS49" s="35">
        <f>N49/16*AR49*40%</f>
        <v>0</v>
      </c>
      <c r="AT49" s="36">
        <f>AP49+AR49</f>
        <v>8</v>
      </c>
      <c r="AU49" s="35">
        <f>AQ49+AS49</f>
        <v>4424.25</v>
      </c>
      <c r="AV49" s="36">
        <f t="shared" si="65"/>
        <v>8</v>
      </c>
      <c r="AW49" s="35">
        <f t="shared" si="65"/>
        <v>4424.25</v>
      </c>
      <c r="AX49" s="12"/>
      <c r="AY49" s="13"/>
      <c r="AZ49" s="12"/>
      <c r="BA49" s="13"/>
      <c r="BB49" s="35">
        <f>SUM(N49*AY50)*50%+(N49*AZ50)*60%+(N49*BA50)*60%</f>
        <v>0</v>
      </c>
      <c r="BC49" s="6"/>
      <c r="BD49" s="6"/>
      <c r="BE49" s="6"/>
      <c r="BF49" s="8">
        <f>SUM(N49*BC49*20%)+(N49*BD49)*30%</f>
        <v>0</v>
      </c>
      <c r="BG49" s="50">
        <f t="shared" si="12"/>
        <v>8</v>
      </c>
      <c r="BH49" s="8">
        <f>(AE49+AF49)*30%</f>
        <v>23784.768</v>
      </c>
      <c r="BI49" s="8"/>
      <c r="BJ49" s="8">
        <f>(O50/18*BI49)*30%</f>
        <v>0</v>
      </c>
      <c r="BK49" s="50">
        <f t="shared" si="78"/>
        <v>8</v>
      </c>
      <c r="BL49" s="8">
        <f>(AE49+AF49)*35%</f>
        <v>27748.895999999997</v>
      </c>
      <c r="BM49" s="8"/>
      <c r="BN49" s="50"/>
      <c r="BO49" s="50"/>
      <c r="BP49" s="50"/>
      <c r="BQ49" s="8">
        <f t="shared" si="60"/>
        <v>0</v>
      </c>
      <c r="BR49" s="8">
        <f>AW49+BH49+BL49</f>
        <v>55957.913999999997</v>
      </c>
      <c r="BS49" s="8">
        <f>AE49+AG49+AH49+BF49+BQ50</f>
        <v>55886.576000000001</v>
      </c>
      <c r="BT49" s="8">
        <f>AW49+BB49+BH49+BJ49</f>
        <v>28209.018</v>
      </c>
      <c r="BU49" s="8">
        <f>AF49+BL50</f>
        <v>53895.66046875</v>
      </c>
      <c r="BV49" s="8">
        <f>SUM(AI49+BR49)</f>
        <v>145822.72999999998</v>
      </c>
      <c r="BW49" s="37">
        <f>BV49*12</f>
        <v>1749872.7599999998</v>
      </c>
      <c r="BX49" s="7" t="s">
        <v>212</v>
      </c>
      <c r="BY49" s="9"/>
    </row>
    <row r="50" spans="1:77" s="7" customFormat="1" ht="15" hidden="1" customHeight="1" x14ac:dyDescent="0.3">
      <c r="A50" s="15">
        <v>26</v>
      </c>
      <c r="B50" s="32" t="s">
        <v>461</v>
      </c>
      <c r="C50" s="32" t="s">
        <v>86</v>
      </c>
      <c r="D50" s="33" t="s">
        <v>60</v>
      </c>
      <c r="E50" s="136" t="s">
        <v>87</v>
      </c>
      <c r="F50" s="34">
        <v>66</v>
      </c>
      <c r="G50" s="30">
        <v>42895</v>
      </c>
      <c r="H50" s="30">
        <v>44721</v>
      </c>
      <c r="I50" s="34" t="s">
        <v>158</v>
      </c>
      <c r="J50" s="6" t="s">
        <v>308</v>
      </c>
      <c r="K50" s="6" t="s">
        <v>67</v>
      </c>
      <c r="L50" s="10">
        <v>23</v>
      </c>
      <c r="M50" s="6">
        <v>5.12</v>
      </c>
      <c r="N50" s="29">
        <v>17697</v>
      </c>
      <c r="O50" s="8">
        <f t="shared" si="70"/>
        <v>90608.639999999999</v>
      </c>
      <c r="P50" s="6">
        <v>4</v>
      </c>
      <c r="Q50" s="6"/>
      <c r="R50" s="6"/>
      <c r="S50" s="33">
        <v>2</v>
      </c>
      <c r="T50" s="135"/>
      <c r="V50" s="6">
        <f>SUM(P50+S50)</f>
        <v>6</v>
      </c>
      <c r="W50" s="6"/>
      <c r="X50" s="6"/>
      <c r="Y50" s="8">
        <f>SUM(O51/16*P50)</f>
        <v>21678.825000000001</v>
      </c>
      <c r="Z50" s="8">
        <f t="shared" si="85"/>
        <v>0</v>
      </c>
      <c r="AA50" s="8">
        <f>SUM(O51/16*R50)</f>
        <v>0</v>
      </c>
      <c r="AB50" s="8">
        <f>SUM(O51/16*S50)</f>
        <v>10839.4125</v>
      </c>
      <c r="AC50" s="8">
        <f t="shared" si="86"/>
        <v>0</v>
      </c>
      <c r="AD50" s="8">
        <f>SUM(O51/16*U50)</f>
        <v>0</v>
      </c>
      <c r="AE50" s="8">
        <f>SUM(Y50:AD50)</f>
        <v>32518.237500000003</v>
      </c>
      <c r="AF50" s="8">
        <f>AE50*75%</f>
        <v>24388.678125000002</v>
      </c>
      <c r="AG50" s="8">
        <f>(AE50+AF50)*10%</f>
        <v>5690.6915625000011</v>
      </c>
      <c r="AH50" s="8">
        <f>SUM(N50/16*S50+N50/16*T50+N50/16*U50)*20%</f>
        <v>442.42500000000001</v>
      </c>
      <c r="AI50" s="8">
        <f>AH50+AG50+AF50+AE50</f>
        <v>63040.032187500008</v>
      </c>
      <c r="AJ50" s="11"/>
      <c r="AK50" s="35">
        <f>N50/16*AJ51*40%</f>
        <v>0</v>
      </c>
      <c r="AL50" s="35"/>
      <c r="AM50" s="127"/>
      <c r="AN50" s="35"/>
      <c r="AO50" s="127"/>
      <c r="AP50" s="11"/>
      <c r="AQ50" s="35">
        <f>N50/16*AP50*50%</f>
        <v>0</v>
      </c>
      <c r="AR50" s="11"/>
      <c r="AS50" s="35">
        <f>N50/16*AR50*40%</f>
        <v>0</v>
      </c>
      <c r="AT50" s="36">
        <f>AP50+AR50</f>
        <v>0</v>
      </c>
      <c r="AU50" s="35">
        <f>AQ50+AS50</f>
        <v>0</v>
      </c>
      <c r="AV50" s="36">
        <f t="shared" si="65"/>
        <v>0</v>
      </c>
      <c r="AW50" s="35">
        <f t="shared" si="65"/>
        <v>0</v>
      </c>
      <c r="AX50" s="12"/>
      <c r="AY50" s="13"/>
      <c r="AZ50" s="12"/>
      <c r="BA50" s="13"/>
      <c r="BB50" s="35"/>
      <c r="BC50" s="6"/>
      <c r="BD50" s="6"/>
      <c r="BE50" s="6"/>
      <c r="BF50" s="8">
        <f>SUM(N50*BC50*20%)+(N50*BD50)*30%</f>
        <v>0</v>
      </c>
      <c r="BG50" s="50">
        <f t="shared" si="12"/>
        <v>6</v>
      </c>
      <c r="BH50" s="8">
        <f>(AE50+AF50)*30%</f>
        <v>17072.0746875</v>
      </c>
      <c r="BI50" s="8"/>
      <c r="BJ50" s="8">
        <f>(O51/18*BI50)*30%</f>
        <v>0</v>
      </c>
      <c r="BK50" s="50">
        <f t="shared" si="78"/>
        <v>6</v>
      </c>
      <c r="BL50" s="8">
        <f>(AE50+AF50)*35%</f>
        <v>19917.420468750002</v>
      </c>
      <c r="BM50" s="8"/>
      <c r="BN50" s="50"/>
      <c r="BO50" s="50"/>
      <c r="BP50" s="50"/>
      <c r="BQ50" s="8">
        <f t="shared" si="60"/>
        <v>0</v>
      </c>
      <c r="BR50" s="8">
        <f>AW50+BB50+BF50+BH50+BJ50+BL51+BQ51+BM51+BN51</f>
        <v>104329.34531250002</v>
      </c>
      <c r="BS50" s="8">
        <f>AE50+AG50+AH50+BF50+BQ51</f>
        <v>38651.35406250001</v>
      </c>
      <c r="BT50" s="8">
        <f>AW50+BB50+BH50+BJ50</f>
        <v>17072.0746875</v>
      </c>
      <c r="BU50" s="8">
        <f>AF50+BL51</f>
        <v>111645.94875000003</v>
      </c>
      <c r="BV50" s="8">
        <f>SUM(AI50+BR50)</f>
        <v>167369.37750000003</v>
      </c>
      <c r="BW50" s="37">
        <f>BV50*12</f>
        <v>2008432.5300000003</v>
      </c>
      <c r="BX50" s="7" t="s">
        <v>212</v>
      </c>
      <c r="BY50" s="9"/>
    </row>
    <row r="51" spans="1:77" s="7" customFormat="1" ht="15" hidden="1" customHeight="1" x14ac:dyDescent="0.3">
      <c r="A51" s="15">
        <v>27</v>
      </c>
      <c r="B51" s="14" t="s">
        <v>201</v>
      </c>
      <c r="C51" s="14" t="s">
        <v>198</v>
      </c>
      <c r="D51" s="6" t="s">
        <v>60</v>
      </c>
      <c r="E51" s="93" t="s">
        <v>202</v>
      </c>
      <c r="F51" s="34">
        <v>108</v>
      </c>
      <c r="G51" s="44">
        <v>44071</v>
      </c>
      <c r="H51" s="44">
        <v>45897</v>
      </c>
      <c r="I51" s="34" t="s">
        <v>294</v>
      </c>
      <c r="J51" s="6" t="s">
        <v>310</v>
      </c>
      <c r="K51" s="6" t="s">
        <v>64</v>
      </c>
      <c r="L51" s="10">
        <v>13</v>
      </c>
      <c r="M51" s="6">
        <v>4.9000000000000004</v>
      </c>
      <c r="N51" s="29">
        <v>17697</v>
      </c>
      <c r="O51" s="8">
        <f t="shared" si="70"/>
        <v>86715.3</v>
      </c>
      <c r="P51" s="6"/>
      <c r="Q51" s="6">
        <v>3</v>
      </c>
      <c r="R51" s="6">
        <v>3</v>
      </c>
      <c r="S51" s="6">
        <v>6</v>
      </c>
      <c r="T51" s="6">
        <v>9</v>
      </c>
      <c r="U51" s="6">
        <v>2</v>
      </c>
      <c r="V51" s="6">
        <f t="shared" si="52"/>
        <v>6</v>
      </c>
      <c r="W51" s="6">
        <f t="shared" si="52"/>
        <v>12</v>
      </c>
      <c r="X51" s="6">
        <f t="shared" si="52"/>
        <v>5</v>
      </c>
      <c r="Y51" s="8">
        <f t="shared" si="74"/>
        <v>0</v>
      </c>
      <c r="Z51" s="8">
        <f>SUM(O51/16*Q51)</f>
        <v>16259.118750000001</v>
      </c>
      <c r="AA51" s="8">
        <f>SUM(O51/16*R51)</f>
        <v>16259.118750000001</v>
      </c>
      <c r="AB51" s="8">
        <f>SUM(O51/16*S51)</f>
        <v>32518.237500000003</v>
      </c>
      <c r="AC51" s="8">
        <f>SUM(O51/16*T51)</f>
        <v>48777.356250000004</v>
      </c>
      <c r="AD51" s="8">
        <f t="shared" si="57"/>
        <v>10839.4125</v>
      </c>
      <c r="AE51" s="8">
        <f t="shared" ref="AE51:AE58" si="87">SUM(Y51:AD51)</f>
        <v>124653.24375000002</v>
      </c>
      <c r="AF51" s="8">
        <f t="shared" si="40"/>
        <v>93489.932812500017</v>
      </c>
      <c r="AG51" s="8">
        <f t="shared" si="41"/>
        <v>21814.317656250005</v>
      </c>
      <c r="AH51" s="8">
        <f t="shared" si="71"/>
        <v>3760.6125000000002</v>
      </c>
      <c r="AI51" s="8">
        <f t="shared" si="42"/>
        <v>243718.10671875003</v>
      </c>
      <c r="AJ51" s="11"/>
      <c r="AK51" s="35">
        <f t="shared" si="6"/>
        <v>0</v>
      </c>
      <c r="AL51" s="11"/>
      <c r="AM51" s="35">
        <f t="shared" si="28"/>
        <v>0</v>
      </c>
      <c r="AN51" s="35">
        <f t="shared" si="58"/>
        <v>0</v>
      </c>
      <c r="AO51" s="35">
        <f t="shared" si="58"/>
        <v>0</v>
      </c>
      <c r="AP51" s="11"/>
      <c r="AQ51" s="35">
        <f t="shared" si="23"/>
        <v>0</v>
      </c>
      <c r="AR51" s="11">
        <v>16</v>
      </c>
      <c r="AS51" s="35">
        <f t="shared" si="8"/>
        <v>7078.8</v>
      </c>
      <c r="AT51" s="36">
        <f t="shared" si="64"/>
        <v>16</v>
      </c>
      <c r="AU51" s="35">
        <f t="shared" si="64"/>
        <v>7078.8</v>
      </c>
      <c r="AV51" s="36">
        <f t="shared" si="65"/>
        <v>16</v>
      </c>
      <c r="AW51" s="35">
        <f t="shared" si="65"/>
        <v>7078.8</v>
      </c>
      <c r="AX51" s="12" t="s">
        <v>262</v>
      </c>
      <c r="AY51" s="13"/>
      <c r="AZ51" s="12">
        <v>0.5</v>
      </c>
      <c r="BA51" s="13"/>
      <c r="BB51" s="35">
        <v>10618</v>
      </c>
      <c r="BC51" s="6"/>
      <c r="BD51" s="6"/>
      <c r="BE51" s="6"/>
      <c r="BF51" s="8">
        <f t="shared" si="72"/>
        <v>0</v>
      </c>
      <c r="BG51" s="50">
        <f t="shared" si="12"/>
        <v>23</v>
      </c>
      <c r="BH51" s="8">
        <f t="shared" si="43"/>
        <v>65442.952968750011</v>
      </c>
      <c r="BI51" s="8"/>
      <c r="BJ51" s="8">
        <f t="shared" si="77"/>
        <v>0</v>
      </c>
      <c r="BK51" s="8">
        <f t="shared" si="78"/>
        <v>23</v>
      </c>
      <c r="BL51" s="8">
        <f>(AE51+AF51)*40%</f>
        <v>87257.270625000019</v>
      </c>
      <c r="BM51" s="8"/>
      <c r="BN51" s="8"/>
      <c r="BO51" s="8"/>
      <c r="BP51" s="50"/>
      <c r="BQ51" s="8">
        <f t="shared" si="60"/>
        <v>0</v>
      </c>
      <c r="BR51" s="8">
        <f t="shared" si="61"/>
        <v>170397.02359375003</v>
      </c>
      <c r="BS51" s="8">
        <f t="shared" si="14"/>
        <v>150228.17390625001</v>
      </c>
      <c r="BT51" s="8">
        <f t="shared" si="15"/>
        <v>83139.752968750006</v>
      </c>
      <c r="BU51" s="8">
        <f t="shared" si="16"/>
        <v>180747.20343750005</v>
      </c>
      <c r="BV51" s="8">
        <f t="shared" si="73"/>
        <v>414115.13031250006</v>
      </c>
      <c r="BW51" s="37">
        <f t="shared" si="18"/>
        <v>4969381.5637500007</v>
      </c>
      <c r="BX51" s="7" t="s">
        <v>213</v>
      </c>
    </row>
    <row r="52" spans="1:77" s="7" customFormat="1" ht="15" hidden="1" customHeight="1" x14ac:dyDescent="0.3">
      <c r="A52" s="15">
        <v>28</v>
      </c>
      <c r="B52" s="14" t="s">
        <v>145</v>
      </c>
      <c r="C52" s="14" t="s">
        <v>523</v>
      </c>
      <c r="D52" s="6" t="s">
        <v>75</v>
      </c>
      <c r="E52" s="93" t="s">
        <v>146</v>
      </c>
      <c r="F52" s="14">
        <v>103</v>
      </c>
      <c r="G52" s="44">
        <v>43817</v>
      </c>
      <c r="H52" s="44">
        <v>45644</v>
      </c>
      <c r="I52" s="14" t="s">
        <v>156</v>
      </c>
      <c r="J52" s="6" t="s">
        <v>310</v>
      </c>
      <c r="K52" s="6" t="s">
        <v>80</v>
      </c>
      <c r="L52" s="10">
        <v>8.08</v>
      </c>
      <c r="M52" s="10">
        <v>3.97</v>
      </c>
      <c r="N52" s="29">
        <v>17697</v>
      </c>
      <c r="O52" s="8">
        <f t="shared" si="70"/>
        <v>70257.09</v>
      </c>
      <c r="P52" s="6">
        <v>17</v>
      </c>
      <c r="Q52" s="6"/>
      <c r="R52" s="6"/>
      <c r="S52" s="6"/>
      <c r="T52" s="6"/>
      <c r="U52" s="6"/>
      <c r="V52" s="6">
        <f t="shared" si="52"/>
        <v>17</v>
      </c>
      <c r="W52" s="6">
        <f t="shared" si="52"/>
        <v>0</v>
      </c>
      <c r="X52" s="6">
        <f t="shared" si="52"/>
        <v>0</v>
      </c>
      <c r="Y52" s="8">
        <f t="shared" si="74"/>
        <v>74648.158125000002</v>
      </c>
      <c r="Z52" s="8">
        <f t="shared" si="75"/>
        <v>0</v>
      </c>
      <c r="AA52" s="8">
        <f t="shared" ref="AA52:AA69" si="88">SUM(O52/16*R52)</f>
        <v>0</v>
      </c>
      <c r="AB52" s="8">
        <f t="shared" si="76"/>
        <v>0</v>
      </c>
      <c r="AC52" s="8">
        <f t="shared" ref="AC52:AC69" si="89">SUM(O52/16*T52)</f>
        <v>0</v>
      </c>
      <c r="AD52" s="8">
        <f t="shared" si="57"/>
        <v>0</v>
      </c>
      <c r="AE52" s="8">
        <f t="shared" si="87"/>
        <v>74648.158125000002</v>
      </c>
      <c r="AF52" s="8">
        <f t="shared" si="40"/>
        <v>55986.118593749998</v>
      </c>
      <c r="AG52" s="8">
        <f t="shared" si="41"/>
        <v>13063.427671875001</v>
      </c>
      <c r="AH52" s="8">
        <f t="shared" si="71"/>
        <v>0</v>
      </c>
      <c r="AI52" s="8">
        <f t="shared" si="42"/>
        <v>143697.704390625</v>
      </c>
      <c r="AJ52" s="11">
        <v>16</v>
      </c>
      <c r="AK52" s="35">
        <f t="shared" si="6"/>
        <v>7078.8</v>
      </c>
      <c r="AL52" s="11"/>
      <c r="AM52" s="35">
        <f t="shared" si="28"/>
        <v>0</v>
      </c>
      <c r="AN52" s="35">
        <f t="shared" si="58"/>
        <v>16</v>
      </c>
      <c r="AO52" s="35">
        <f t="shared" si="58"/>
        <v>7078.8</v>
      </c>
      <c r="AP52" s="11"/>
      <c r="AQ52" s="35">
        <f t="shared" si="23"/>
        <v>0</v>
      </c>
      <c r="AR52" s="11"/>
      <c r="AS52" s="35">
        <f t="shared" si="8"/>
        <v>0</v>
      </c>
      <c r="AT52" s="36">
        <f t="shared" si="64"/>
        <v>0</v>
      </c>
      <c r="AU52" s="35">
        <f t="shared" si="64"/>
        <v>0</v>
      </c>
      <c r="AV52" s="36">
        <f t="shared" si="65"/>
        <v>16</v>
      </c>
      <c r="AW52" s="35">
        <f t="shared" si="65"/>
        <v>7078.8</v>
      </c>
      <c r="AX52" s="12" t="s">
        <v>166</v>
      </c>
      <c r="AY52" s="13">
        <v>1</v>
      </c>
      <c r="AZ52" s="12"/>
      <c r="BA52" s="13"/>
      <c r="BB52" s="35">
        <f>17697*50%</f>
        <v>8848.5</v>
      </c>
      <c r="BC52" s="6"/>
      <c r="BD52" s="6"/>
      <c r="BE52" s="6"/>
      <c r="BF52" s="8">
        <f t="shared" si="72"/>
        <v>0</v>
      </c>
      <c r="BG52" s="50">
        <v>17</v>
      </c>
      <c r="BH52" s="8">
        <f t="shared" si="43"/>
        <v>39190.283015624998</v>
      </c>
      <c r="BI52" s="8"/>
      <c r="BJ52" s="8">
        <f t="shared" si="77"/>
        <v>0</v>
      </c>
      <c r="BK52" s="8">
        <v>17</v>
      </c>
      <c r="BL52" s="8">
        <f>(AE52+AF52)*30%</f>
        <v>39190.283015624998</v>
      </c>
      <c r="BM52" s="8"/>
      <c r="BN52" s="8"/>
      <c r="BO52" s="8"/>
      <c r="BP52" s="50"/>
      <c r="BQ52" s="8">
        <f t="shared" si="60"/>
        <v>0</v>
      </c>
      <c r="BR52" s="8">
        <f t="shared" si="61"/>
        <v>94307.86603125</v>
      </c>
      <c r="BS52" s="8">
        <f t="shared" si="14"/>
        <v>87711.585796875006</v>
      </c>
      <c r="BT52" s="8">
        <f t="shared" si="15"/>
        <v>55117.583015625001</v>
      </c>
      <c r="BU52" s="8">
        <f t="shared" si="16"/>
        <v>95176.401609374996</v>
      </c>
      <c r="BV52" s="8">
        <f t="shared" si="73"/>
        <v>238005.57042187499</v>
      </c>
      <c r="BW52" s="37">
        <f t="shared" si="18"/>
        <v>2856066.8450624999</v>
      </c>
      <c r="BX52" s="7" t="s">
        <v>213</v>
      </c>
    </row>
    <row r="53" spans="1:77" s="7" customFormat="1" ht="15" hidden="1" customHeight="1" x14ac:dyDescent="0.3">
      <c r="A53" s="15">
        <v>29</v>
      </c>
      <c r="B53" s="14" t="s">
        <v>115</v>
      </c>
      <c r="C53" s="14" t="s">
        <v>524</v>
      </c>
      <c r="D53" s="6" t="s">
        <v>75</v>
      </c>
      <c r="E53" s="93" t="s">
        <v>116</v>
      </c>
      <c r="F53" s="34">
        <v>113</v>
      </c>
      <c r="G53" s="30">
        <v>44071</v>
      </c>
      <c r="H53" s="30">
        <v>45897</v>
      </c>
      <c r="I53" s="34" t="s">
        <v>156</v>
      </c>
      <c r="J53" s="6" t="s">
        <v>308</v>
      </c>
      <c r="K53" s="6" t="s">
        <v>103</v>
      </c>
      <c r="L53" s="10">
        <v>26.03</v>
      </c>
      <c r="M53" s="10">
        <v>4.3899999999999997</v>
      </c>
      <c r="N53" s="29">
        <v>17697</v>
      </c>
      <c r="O53" s="8">
        <f t="shared" si="70"/>
        <v>77689.829999999987</v>
      </c>
      <c r="P53" s="6">
        <v>15</v>
      </c>
      <c r="Q53" s="6"/>
      <c r="R53" s="6"/>
      <c r="S53" s="6"/>
      <c r="T53" s="6"/>
      <c r="U53" s="6"/>
      <c r="V53" s="6">
        <f t="shared" si="52"/>
        <v>15</v>
      </c>
      <c r="W53" s="6">
        <f t="shared" si="52"/>
        <v>0</v>
      </c>
      <c r="X53" s="6">
        <f t="shared" si="52"/>
        <v>0</v>
      </c>
      <c r="Y53" s="8">
        <f t="shared" si="74"/>
        <v>72834.215624999983</v>
      </c>
      <c r="Z53" s="8">
        <f t="shared" si="75"/>
        <v>0</v>
      </c>
      <c r="AA53" s="8">
        <f t="shared" si="88"/>
        <v>0</v>
      </c>
      <c r="AB53" s="8">
        <f t="shared" si="76"/>
        <v>0</v>
      </c>
      <c r="AC53" s="8">
        <f t="shared" si="89"/>
        <v>0</v>
      </c>
      <c r="AD53" s="8">
        <f t="shared" si="57"/>
        <v>0</v>
      </c>
      <c r="AE53" s="8">
        <f t="shared" si="87"/>
        <v>72834.215624999983</v>
      </c>
      <c r="AF53" s="8">
        <f t="shared" si="40"/>
        <v>54625.661718749987</v>
      </c>
      <c r="AG53" s="8">
        <f t="shared" si="41"/>
        <v>12745.987734374998</v>
      </c>
      <c r="AH53" s="8">
        <f t="shared" si="71"/>
        <v>0</v>
      </c>
      <c r="AI53" s="8">
        <f t="shared" si="42"/>
        <v>140205.86507812497</v>
      </c>
      <c r="AJ53" s="11">
        <v>15</v>
      </c>
      <c r="AK53" s="35">
        <f t="shared" si="6"/>
        <v>6636.375</v>
      </c>
      <c r="AL53" s="11"/>
      <c r="AM53" s="35">
        <f t="shared" si="28"/>
        <v>0</v>
      </c>
      <c r="AN53" s="35">
        <f t="shared" ref="AN53:AO55" si="90">AJ53+AL53</f>
        <v>15</v>
      </c>
      <c r="AO53" s="35">
        <f t="shared" si="90"/>
        <v>6636.375</v>
      </c>
      <c r="AP53" s="11"/>
      <c r="AQ53" s="35">
        <f t="shared" si="23"/>
        <v>0</v>
      </c>
      <c r="AR53" s="11"/>
      <c r="AS53" s="35">
        <f t="shared" si="8"/>
        <v>0</v>
      </c>
      <c r="AT53" s="36">
        <f t="shared" si="64"/>
        <v>0</v>
      </c>
      <c r="AU53" s="35">
        <f t="shared" si="64"/>
        <v>0</v>
      </c>
      <c r="AV53" s="36">
        <f t="shared" si="65"/>
        <v>15</v>
      </c>
      <c r="AW53" s="35">
        <f t="shared" si="65"/>
        <v>6636.375</v>
      </c>
      <c r="AX53" s="12" t="s">
        <v>168</v>
      </c>
      <c r="AY53" s="13">
        <v>1</v>
      </c>
      <c r="AZ53" s="12"/>
      <c r="BA53" s="13"/>
      <c r="BB53" s="35">
        <f>17697*50%</f>
        <v>8848.5</v>
      </c>
      <c r="BC53" s="6"/>
      <c r="BD53" s="6"/>
      <c r="BE53" s="6"/>
      <c r="BF53" s="8">
        <f t="shared" si="72"/>
        <v>0</v>
      </c>
      <c r="BG53" s="50">
        <f t="shared" ref="BG53:BG59" si="91">V53+W53+X53</f>
        <v>15</v>
      </c>
      <c r="BH53" s="8">
        <f t="shared" si="43"/>
        <v>38237.963203124993</v>
      </c>
      <c r="BI53" s="8"/>
      <c r="BJ53" s="8">
        <f t="shared" si="77"/>
        <v>0</v>
      </c>
      <c r="BK53" s="8">
        <f t="shared" si="78"/>
        <v>15</v>
      </c>
      <c r="BL53" s="8">
        <f>(AE53+AF53)*35%</f>
        <v>44610.957070312492</v>
      </c>
      <c r="BM53" s="8"/>
      <c r="BN53" s="8"/>
      <c r="BO53" s="8"/>
      <c r="BP53" s="50"/>
      <c r="BQ53" s="8">
        <f t="shared" si="60"/>
        <v>0</v>
      </c>
      <c r="BR53" s="8">
        <f t="shared" si="61"/>
        <v>98333.795273437485</v>
      </c>
      <c r="BS53" s="8">
        <f t="shared" si="14"/>
        <v>85580.20335937498</v>
      </c>
      <c r="BT53" s="8">
        <f t="shared" si="15"/>
        <v>53722.838203124993</v>
      </c>
      <c r="BU53" s="8">
        <f t="shared" si="16"/>
        <v>99236.618789062486</v>
      </c>
      <c r="BV53" s="8">
        <f t="shared" si="73"/>
        <v>238539.66035156246</v>
      </c>
      <c r="BW53" s="37">
        <f t="shared" si="18"/>
        <v>2862475.9242187496</v>
      </c>
      <c r="BX53" s="7" t="s">
        <v>212</v>
      </c>
    </row>
    <row r="54" spans="1:77" s="7" customFormat="1" ht="15" hidden="1" customHeight="1" x14ac:dyDescent="0.3">
      <c r="A54" s="15">
        <v>30</v>
      </c>
      <c r="B54" s="29" t="s">
        <v>144</v>
      </c>
      <c r="C54" s="14" t="s">
        <v>59</v>
      </c>
      <c r="D54" s="6" t="s">
        <v>60</v>
      </c>
      <c r="E54" s="93" t="s">
        <v>88</v>
      </c>
      <c r="F54" s="14">
        <v>77</v>
      </c>
      <c r="G54" s="44">
        <v>43304</v>
      </c>
      <c r="H54" s="30">
        <v>45130</v>
      </c>
      <c r="I54" s="14" t="s">
        <v>153</v>
      </c>
      <c r="J54" s="6" t="s">
        <v>309</v>
      </c>
      <c r="K54" s="6" t="s">
        <v>62</v>
      </c>
      <c r="L54" s="10">
        <v>37.01</v>
      </c>
      <c r="M54" s="6">
        <v>5.41</v>
      </c>
      <c r="N54" s="29">
        <v>17697</v>
      </c>
      <c r="O54" s="8">
        <f t="shared" si="70"/>
        <v>95740.77</v>
      </c>
      <c r="P54" s="6"/>
      <c r="Q54" s="6">
        <v>5</v>
      </c>
      <c r="R54" s="6">
        <v>2</v>
      </c>
      <c r="S54" s="6">
        <v>6</v>
      </c>
      <c r="T54" s="6">
        <v>3</v>
      </c>
      <c r="U54" s="6">
        <v>2</v>
      </c>
      <c r="V54" s="6">
        <f t="shared" si="52"/>
        <v>6</v>
      </c>
      <c r="W54" s="6">
        <f t="shared" si="52"/>
        <v>8</v>
      </c>
      <c r="X54" s="6">
        <f t="shared" si="52"/>
        <v>4</v>
      </c>
      <c r="Y54" s="8">
        <f t="shared" si="74"/>
        <v>0</v>
      </c>
      <c r="Z54" s="8">
        <f>SUM(O54/16*Q54)</f>
        <v>29918.990625000002</v>
      </c>
      <c r="AA54" s="8">
        <f>SUM(O54/16*R54)</f>
        <v>11967.596250000001</v>
      </c>
      <c r="AB54" s="8">
        <f>SUM(O54/16*S54)</f>
        <v>35902.78875</v>
      </c>
      <c r="AC54" s="8">
        <f>SUM(O54/16*T54)</f>
        <v>17951.394375</v>
      </c>
      <c r="AD54" s="8">
        <f>SUM(O54/16*U54)</f>
        <v>11967.596250000001</v>
      </c>
      <c r="AE54" s="8">
        <f>SUM(Y54:AD54)</f>
        <v>107708.36625000001</v>
      </c>
      <c r="AF54" s="8">
        <f t="shared" si="40"/>
        <v>80781.274687500001</v>
      </c>
      <c r="AG54" s="8">
        <f t="shared" si="41"/>
        <v>18848.964093750001</v>
      </c>
      <c r="AH54" s="8">
        <v>1328</v>
      </c>
      <c r="AI54" s="8">
        <f t="shared" si="42"/>
        <v>208666.60503124999</v>
      </c>
      <c r="AJ54" s="11"/>
      <c r="AK54" s="35">
        <f t="shared" si="6"/>
        <v>0</v>
      </c>
      <c r="AL54" s="11"/>
      <c r="AM54" s="35"/>
      <c r="AN54" s="35">
        <f t="shared" si="90"/>
        <v>0</v>
      </c>
      <c r="AO54" s="35">
        <f t="shared" si="90"/>
        <v>0</v>
      </c>
      <c r="AP54" s="11">
        <v>11.5</v>
      </c>
      <c r="AQ54" s="35">
        <f t="shared" si="23"/>
        <v>6359.859375</v>
      </c>
      <c r="AR54" s="11"/>
      <c r="AS54" s="35">
        <f t="shared" si="8"/>
        <v>0</v>
      </c>
      <c r="AT54" s="36">
        <f t="shared" si="64"/>
        <v>11.5</v>
      </c>
      <c r="AU54" s="35">
        <f t="shared" si="64"/>
        <v>6359.859375</v>
      </c>
      <c r="AV54" s="36">
        <f t="shared" si="65"/>
        <v>11.5</v>
      </c>
      <c r="AW54" s="35">
        <f t="shared" si="65"/>
        <v>6359.859375</v>
      </c>
      <c r="AX54" s="12"/>
      <c r="AY54" s="13"/>
      <c r="AZ54" s="12"/>
      <c r="BA54" s="13"/>
      <c r="BB54" s="35"/>
      <c r="BC54" s="6"/>
      <c r="BD54" s="6"/>
      <c r="BE54" s="6"/>
      <c r="BF54" s="8">
        <f t="shared" si="72"/>
        <v>0</v>
      </c>
      <c r="BG54" s="50">
        <f t="shared" si="91"/>
        <v>18</v>
      </c>
      <c r="BH54" s="8">
        <f t="shared" si="43"/>
        <v>56546.892281249995</v>
      </c>
      <c r="BI54" s="8"/>
      <c r="BJ54" s="8">
        <f t="shared" si="77"/>
        <v>0</v>
      </c>
      <c r="BK54" s="8">
        <f t="shared" si="78"/>
        <v>18</v>
      </c>
      <c r="BL54" s="8">
        <f>(AE54+AF54)*40%</f>
        <v>75395.856375000003</v>
      </c>
      <c r="BM54" s="86"/>
      <c r="BN54" s="50">
        <v>17697</v>
      </c>
      <c r="BO54" s="86"/>
      <c r="BP54" s="50"/>
      <c r="BQ54" s="8">
        <f t="shared" si="60"/>
        <v>0</v>
      </c>
      <c r="BR54" s="8">
        <f t="shared" si="61"/>
        <v>155999.60803125001</v>
      </c>
      <c r="BS54" s="8">
        <f t="shared" si="14"/>
        <v>127885.33034375001</v>
      </c>
      <c r="BT54" s="8">
        <f t="shared" si="15"/>
        <v>62906.751656249995</v>
      </c>
      <c r="BU54" s="8">
        <f t="shared" si="16"/>
        <v>156177.1310625</v>
      </c>
      <c r="BV54" s="8">
        <f t="shared" si="73"/>
        <v>364666.2130625</v>
      </c>
      <c r="BW54" s="37">
        <f t="shared" si="18"/>
        <v>4375994.5567499995</v>
      </c>
      <c r="BX54" s="7" t="s">
        <v>209</v>
      </c>
    </row>
    <row r="55" spans="1:77" s="7" customFormat="1" ht="15" hidden="1" customHeight="1" x14ac:dyDescent="0.3">
      <c r="A55" s="15">
        <v>31</v>
      </c>
      <c r="B55" s="29" t="s">
        <v>197</v>
      </c>
      <c r="C55" s="14" t="s">
        <v>524</v>
      </c>
      <c r="D55" s="6" t="s">
        <v>60</v>
      </c>
      <c r="E55" s="93" t="s">
        <v>142</v>
      </c>
      <c r="F55" s="34">
        <v>112</v>
      </c>
      <c r="G55" s="30">
        <v>44071</v>
      </c>
      <c r="H55" s="30">
        <v>45897</v>
      </c>
      <c r="I55" s="34" t="s">
        <v>156</v>
      </c>
      <c r="J55" s="6" t="s">
        <v>308</v>
      </c>
      <c r="K55" s="6" t="s">
        <v>67</v>
      </c>
      <c r="L55" s="10">
        <v>39.01</v>
      </c>
      <c r="M55" s="6">
        <v>5.2</v>
      </c>
      <c r="N55" s="29">
        <v>17697</v>
      </c>
      <c r="O55" s="8">
        <f t="shared" si="70"/>
        <v>92024.400000000009</v>
      </c>
      <c r="P55" s="6"/>
      <c r="Q55" s="6"/>
      <c r="R55" s="6"/>
      <c r="S55" s="6">
        <v>15</v>
      </c>
      <c r="T55" s="6"/>
      <c r="U55" s="6"/>
      <c r="V55" s="6">
        <f t="shared" si="52"/>
        <v>15</v>
      </c>
      <c r="W55" s="6">
        <f t="shared" si="52"/>
        <v>0</v>
      </c>
      <c r="X55" s="6">
        <f t="shared" si="52"/>
        <v>0</v>
      </c>
      <c r="Y55" s="8">
        <f t="shared" si="74"/>
        <v>0</v>
      </c>
      <c r="Z55" s="8">
        <f t="shared" si="75"/>
        <v>0</v>
      </c>
      <c r="AA55" s="8">
        <f t="shared" si="88"/>
        <v>0</v>
      </c>
      <c r="AB55" s="8">
        <f t="shared" si="76"/>
        <v>86272.875000000015</v>
      </c>
      <c r="AC55" s="8">
        <f t="shared" si="89"/>
        <v>0</v>
      </c>
      <c r="AD55" s="8">
        <f t="shared" si="57"/>
        <v>0</v>
      </c>
      <c r="AE55" s="8">
        <f t="shared" si="87"/>
        <v>86272.875000000015</v>
      </c>
      <c r="AF55" s="8">
        <f t="shared" si="40"/>
        <v>64704.656250000015</v>
      </c>
      <c r="AG55" s="8">
        <f t="shared" si="41"/>
        <v>15097.753125000003</v>
      </c>
      <c r="AH55" s="8">
        <f t="shared" si="71"/>
        <v>3318.1875</v>
      </c>
      <c r="AI55" s="8">
        <f t="shared" si="42"/>
        <v>169393.47187500005</v>
      </c>
      <c r="AJ55" s="11">
        <v>15</v>
      </c>
      <c r="AK55" s="35">
        <f t="shared" si="6"/>
        <v>6636.375</v>
      </c>
      <c r="AL55" s="11"/>
      <c r="AM55" s="35">
        <f t="shared" si="28"/>
        <v>0</v>
      </c>
      <c r="AN55" s="35">
        <f t="shared" si="90"/>
        <v>15</v>
      </c>
      <c r="AO55" s="35">
        <f t="shared" si="90"/>
        <v>6636.375</v>
      </c>
      <c r="AP55" s="11"/>
      <c r="AQ55" s="35">
        <f t="shared" si="23"/>
        <v>0</v>
      </c>
      <c r="AR55" s="11"/>
      <c r="AS55" s="35">
        <f t="shared" si="8"/>
        <v>0</v>
      </c>
      <c r="AT55" s="36">
        <f t="shared" si="64"/>
        <v>0</v>
      </c>
      <c r="AU55" s="35">
        <f t="shared" si="64"/>
        <v>0</v>
      </c>
      <c r="AV55" s="36">
        <f t="shared" si="65"/>
        <v>15</v>
      </c>
      <c r="AW55" s="35">
        <f t="shared" si="65"/>
        <v>6636.375</v>
      </c>
      <c r="AX55" s="12" t="s">
        <v>176</v>
      </c>
      <c r="AY55" s="12">
        <v>1</v>
      </c>
      <c r="AZ55" s="12"/>
      <c r="BA55" s="12"/>
      <c r="BB55" s="35">
        <f>17697*50%</f>
        <v>8848.5</v>
      </c>
      <c r="BC55" s="6"/>
      <c r="BD55" s="6"/>
      <c r="BE55" s="6"/>
      <c r="BF55" s="8">
        <f t="shared" si="72"/>
        <v>0</v>
      </c>
      <c r="BG55" s="50">
        <f t="shared" si="91"/>
        <v>15</v>
      </c>
      <c r="BH55" s="8">
        <f t="shared" si="43"/>
        <v>45293.259375000009</v>
      </c>
      <c r="BI55" s="8"/>
      <c r="BJ55" s="8">
        <f t="shared" si="77"/>
        <v>0</v>
      </c>
      <c r="BK55" s="8">
        <f t="shared" si="78"/>
        <v>15</v>
      </c>
      <c r="BL55" s="8">
        <f>(AE55+AF55)*35%</f>
        <v>52842.13593750001</v>
      </c>
      <c r="BM55" s="8"/>
      <c r="BN55" s="8"/>
      <c r="BO55" s="8"/>
      <c r="BP55" s="50"/>
      <c r="BQ55" s="8">
        <f t="shared" si="60"/>
        <v>0</v>
      </c>
      <c r="BR55" s="8">
        <f t="shared" si="61"/>
        <v>113620.27031250001</v>
      </c>
      <c r="BS55" s="8">
        <f t="shared" si="14"/>
        <v>104688.81562500002</v>
      </c>
      <c r="BT55" s="8">
        <f t="shared" si="15"/>
        <v>60778.134375000009</v>
      </c>
      <c r="BU55" s="8">
        <f t="shared" si="16"/>
        <v>117546.79218750002</v>
      </c>
      <c r="BV55" s="8">
        <f t="shared" si="73"/>
        <v>283013.74218750006</v>
      </c>
      <c r="BW55" s="37">
        <f t="shared" si="18"/>
        <v>3396164.9062500009</v>
      </c>
      <c r="BX55" s="7" t="s">
        <v>212</v>
      </c>
    </row>
    <row r="56" spans="1:77" s="7" customFormat="1" ht="15" hidden="1" customHeight="1" x14ac:dyDescent="0.3">
      <c r="A56" s="15">
        <v>32</v>
      </c>
      <c r="B56" s="14" t="s">
        <v>240</v>
      </c>
      <c r="C56" s="14" t="s">
        <v>110</v>
      </c>
      <c r="D56" s="6" t="s">
        <v>60</v>
      </c>
      <c r="E56" s="93" t="s">
        <v>268</v>
      </c>
      <c r="F56" s="34"/>
      <c r="G56" s="30"/>
      <c r="H56" s="30"/>
      <c r="I56" s="34"/>
      <c r="J56" s="6" t="s">
        <v>383</v>
      </c>
      <c r="K56" s="6" t="s">
        <v>61</v>
      </c>
      <c r="L56" s="10">
        <v>4.01</v>
      </c>
      <c r="M56" s="6">
        <v>4.2300000000000004</v>
      </c>
      <c r="N56" s="29">
        <v>17697</v>
      </c>
      <c r="O56" s="8">
        <f t="shared" si="70"/>
        <v>74858.310000000012</v>
      </c>
      <c r="P56" s="6"/>
      <c r="Q56" s="6">
        <v>2</v>
      </c>
      <c r="R56" s="6">
        <v>1</v>
      </c>
      <c r="S56" s="6">
        <v>3.5</v>
      </c>
      <c r="T56" s="6">
        <v>7</v>
      </c>
      <c r="U56" s="6">
        <v>2</v>
      </c>
      <c r="V56" s="6">
        <f t="shared" si="52"/>
        <v>3.5</v>
      </c>
      <c r="W56" s="6">
        <f t="shared" si="52"/>
        <v>9</v>
      </c>
      <c r="X56" s="6">
        <f t="shared" si="52"/>
        <v>3</v>
      </c>
      <c r="Y56" s="8">
        <f t="shared" si="74"/>
        <v>0</v>
      </c>
      <c r="Z56" s="8">
        <f>SUM(O56/16*Q56)</f>
        <v>9357.2887500000015</v>
      </c>
      <c r="AA56" s="8">
        <f>SUM(O56/16*R56)</f>
        <v>4678.6443750000008</v>
      </c>
      <c r="AB56" s="8">
        <f>SUM(O56/16*S56)</f>
        <v>16375.255312500003</v>
      </c>
      <c r="AC56" s="8">
        <f>SUM(O56/16*T56)</f>
        <v>32750.510625000006</v>
      </c>
      <c r="AD56" s="8">
        <f>SUM(O56/16*U56)</f>
        <v>9357.2887500000015</v>
      </c>
      <c r="AE56" s="8">
        <f>SUM(Y56:AD56)</f>
        <v>72518.987812500025</v>
      </c>
      <c r="AF56" s="8">
        <f t="shared" si="40"/>
        <v>54389.240859375015</v>
      </c>
      <c r="AG56" s="8">
        <f t="shared" si="41"/>
        <v>12690.822867187504</v>
      </c>
      <c r="AH56" s="8">
        <f t="shared" si="71"/>
        <v>2765.15625</v>
      </c>
      <c r="AI56" s="8">
        <f>AH56+AG56+AF56+AE56</f>
        <v>142364.20778906252</v>
      </c>
      <c r="AJ56" s="11"/>
      <c r="AK56" s="35">
        <f t="shared" si="6"/>
        <v>0</v>
      </c>
      <c r="AL56" s="11"/>
      <c r="AM56" s="35">
        <f t="shared" si="28"/>
        <v>0</v>
      </c>
      <c r="AN56" s="35"/>
      <c r="AO56" s="35">
        <f>AK56+AM56</f>
        <v>0</v>
      </c>
      <c r="AP56" s="11"/>
      <c r="AQ56" s="35">
        <f t="shared" si="23"/>
        <v>0</v>
      </c>
      <c r="AR56" s="11"/>
      <c r="AS56" s="35">
        <f t="shared" si="8"/>
        <v>0</v>
      </c>
      <c r="AT56" s="36">
        <f t="shared" si="64"/>
        <v>0</v>
      </c>
      <c r="AU56" s="35">
        <f t="shared" si="64"/>
        <v>0</v>
      </c>
      <c r="AV56" s="36">
        <f t="shared" si="65"/>
        <v>0</v>
      </c>
      <c r="AW56" s="35">
        <f t="shared" si="65"/>
        <v>0</v>
      </c>
      <c r="AX56" s="12"/>
      <c r="AY56" s="13"/>
      <c r="AZ56" s="13"/>
      <c r="BA56" s="13"/>
      <c r="BB56" s="35">
        <f>SUM(N56*AY56)*50%+(N56*AZ56)*60%+(N56*BA56)*60%</f>
        <v>0</v>
      </c>
      <c r="BC56" s="6"/>
      <c r="BD56" s="6"/>
      <c r="BE56" s="6"/>
      <c r="BF56" s="8">
        <f t="shared" si="72"/>
        <v>0</v>
      </c>
      <c r="BG56" s="10">
        <v>15.5</v>
      </c>
      <c r="BH56" s="8">
        <f t="shared" si="43"/>
        <v>38072.468601562512</v>
      </c>
      <c r="BI56" s="8"/>
      <c r="BJ56" s="8"/>
      <c r="BK56" s="8"/>
      <c r="BL56" s="8"/>
      <c r="BM56" s="8"/>
      <c r="BN56" s="8"/>
      <c r="BO56" s="8"/>
      <c r="BP56" s="50"/>
      <c r="BQ56" s="8">
        <f t="shared" si="60"/>
        <v>0</v>
      </c>
      <c r="BR56" s="8">
        <f t="shared" si="61"/>
        <v>38072.468601562512</v>
      </c>
      <c r="BS56" s="8">
        <f t="shared" si="14"/>
        <v>87974.966929687536</v>
      </c>
      <c r="BT56" s="8">
        <f t="shared" si="15"/>
        <v>38072.468601562512</v>
      </c>
      <c r="BU56" s="8">
        <f t="shared" si="16"/>
        <v>54389.240859375015</v>
      </c>
      <c r="BV56" s="8">
        <f>SUM(AI56+BR56)</f>
        <v>180436.67639062504</v>
      </c>
      <c r="BW56" s="37">
        <f t="shared" si="18"/>
        <v>2165240.1166875004</v>
      </c>
    </row>
    <row r="57" spans="1:77" s="7" customFormat="1" ht="15" hidden="1" customHeight="1" x14ac:dyDescent="0.3">
      <c r="A57" s="15">
        <v>33</v>
      </c>
      <c r="B57" s="29" t="s">
        <v>323</v>
      </c>
      <c r="C57" s="14" t="s">
        <v>221</v>
      </c>
      <c r="D57" s="6" t="s">
        <v>60</v>
      </c>
      <c r="E57" s="93" t="s">
        <v>324</v>
      </c>
      <c r="F57" s="34"/>
      <c r="G57" s="30"/>
      <c r="H57" s="30"/>
      <c r="I57" s="34"/>
      <c r="J57" s="6" t="s">
        <v>383</v>
      </c>
      <c r="K57" s="6" t="s">
        <v>61</v>
      </c>
      <c r="L57" s="10">
        <v>1.01</v>
      </c>
      <c r="M57" s="6">
        <v>4.1399999999999997</v>
      </c>
      <c r="N57" s="29">
        <v>17697</v>
      </c>
      <c r="O57" s="8">
        <f t="shared" si="70"/>
        <v>73265.579999999987</v>
      </c>
      <c r="P57" s="6"/>
      <c r="Q57" s="6">
        <v>1</v>
      </c>
      <c r="R57" s="6"/>
      <c r="S57" s="6"/>
      <c r="T57" s="6">
        <v>9</v>
      </c>
      <c r="U57" s="6"/>
      <c r="V57" s="6">
        <f t="shared" si="52"/>
        <v>0</v>
      </c>
      <c r="W57" s="6">
        <f t="shared" si="52"/>
        <v>10</v>
      </c>
      <c r="X57" s="6">
        <f t="shared" si="52"/>
        <v>0</v>
      </c>
      <c r="Y57" s="8">
        <f t="shared" si="74"/>
        <v>0</v>
      </c>
      <c r="Z57" s="8">
        <f t="shared" si="75"/>
        <v>4579.0987499999992</v>
      </c>
      <c r="AA57" s="8">
        <f t="shared" si="88"/>
        <v>0</v>
      </c>
      <c r="AB57" s="8">
        <f t="shared" si="76"/>
        <v>0</v>
      </c>
      <c r="AC57" s="8">
        <f t="shared" si="89"/>
        <v>41211.888749999991</v>
      </c>
      <c r="AD57" s="8">
        <f t="shared" si="57"/>
        <v>0</v>
      </c>
      <c r="AE57" s="8">
        <f t="shared" si="87"/>
        <v>45790.987499999988</v>
      </c>
      <c r="AF57" s="8">
        <f t="shared" si="40"/>
        <v>34343.240624999991</v>
      </c>
      <c r="AG57" s="8">
        <f t="shared" si="41"/>
        <v>8013.4228124999981</v>
      </c>
      <c r="AH57" s="8">
        <f t="shared" si="71"/>
        <v>1990.9125000000001</v>
      </c>
      <c r="AI57" s="8">
        <f t="shared" si="42"/>
        <v>90138.563437499979</v>
      </c>
      <c r="AJ57" s="11"/>
      <c r="AK57" s="35">
        <f t="shared" si="6"/>
        <v>0</v>
      </c>
      <c r="AL57" s="11"/>
      <c r="AM57" s="35">
        <f t="shared" si="28"/>
        <v>0</v>
      </c>
      <c r="AN57" s="35">
        <f>AJ57+AL57</f>
        <v>0</v>
      </c>
      <c r="AO57" s="35">
        <f>AK57+AM57</f>
        <v>0</v>
      </c>
      <c r="AP57" s="11"/>
      <c r="AQ57" s="35">
        <f t="shared" si="23"/>
        <v>0</v>
      </c>
      <c r="AR57" s="35"/>
      <c r="AS57" s="35">
        <f t="shared" si="8"/>
        <v>0</v>
      </c>
      <c r="AT57" s="36">
        <f t="shared" ref="AT57:AU72" si="92">AP57+AR57</f>
        <v>0</v>
      </c>
      <c r="AU57" s="35">
        <f t="shared" si="92"/>
        <v>0</v>
      </c>
      <c r="AV57" s="36">
        <f t="shared" ref="AV57:AW70" si="93">AN57+AT57</f>
        <v>0</v>
      </c>
      <c r="AW57" s="35">
        <f t="shared" si="93"/>
        <v>0</v>
      </c>
      <c r="AX57" s="12"/>
      <c r="AY57" s="13"/>
      <c r="AZ57" s="13"/>
      <c r="BA57" s="13"/>
      <c r="BB57" s="35">
        <f>SUM(N57*AY57)*50%+(N57*AZ57)*60%+(N57*BA57)*60%</f>
        <v>0</v>
      </c>
      <c r="BC57" s="6"/>
      <c r="BD57" s="6"/>
      <c r="BE57" s="6"/>
      <c r="BF57" s="8">
        <f t="shared" si="72"/>
        <v>0</v>
      </c>
      <c r="BG57" s="50">
        <f t="shared" si="91"/>
        <v>10</v>
      </c>
      <c r="BH57" s="8">
        <f t="shared" si="43"/>
        <v>24040.268437499992</v>
      </c>
      <c r="BI57" s="8"/>
      <c r="BJ57" s="8">
        <f>(O57/18*BI57)*30%</f>
        <v>0</v>
      </c>
      <c r="BK57" s="8"/>
      <c r="BL57" s="8"/>
      <c r="BM57" s="8"/>
      <c r="BN57" s="8"/>
      <c r="BO57" s="8"/>
      <c r="BP57" s="50"/>
      <c r="BQ57" s="8">
        <f t="shared" si="60"/>
        <v>0</v>
      </c>
      <c r="BR57" s="8">
        <f t="shared" si="61"/>
        <v>24040.268437499992</v>
      </c>
      <c r="BS57" s="8">
        <f t="shared" si="14"/>
        <v>55795.322812499988</v>
      </c>
      <c r="BT57" s="8">
        <f t="shared" si="15"/>
        <v>24040.268437499992</v>
      </c>
      <c r="BU57" s="8">
        <f t="shared" si="16"/>
        <v>34343.240624999991</v>
      </c>
      <c r="BV57" s="8">
        <f t="shared" si="73"/>
        <v>114178.83187499997</v>
      </c>
      <c r="BW57" s="37">
        <f t="shared" si="18"/>
        <v>1370145.9824999997</v>
      </c>
      <c r="BX57" s="38"/>
      <c r="BY57" s="38"/>
    </row>
    <row r="58" spans="1:77" s="7" customFormat="1" ht="15" hidden="1" customHeight="1" x14ac:dyDescent="0.3">
      <c r="A58" s="15">
        <v>34</v>
      </c>
      <c r="B58" s="14" t="s">
        <v>89</v>
      </c>
      <c r="C58" s="14" t="s">
        <v>90</v>
      </c>
      <c r="D58" s="6" t="s">
        <v>60</v>
      </c>
      <c r="E58" s="93" t="s">
        <v>91</v>
      </c>
      <c r="F58" s="34">
        <v>120</v>
      </c>
      <c r="G58" s="30">
        <v>44377</v>
      </c>
      <c r="H58" s="30">
        <v>46203</v>
      </c>
      <c r="I58" s="34" t="s">
        <v>154</v>
      </c>
      <c r="J58" s="6" t="s">
        <v>308</v>
      </c>
      <c r="K58" s="6" t="s">
        <v>67</v>
      </c>
      <c r="L58" s="10">
        <v>38.1</v>
      </c>
      <c r="M58" s="6">
        <v>5.2</v>
      </c>
      <c r="N58" s="29">
        <v>17697</v>
      </c>
      <c r="O58" s="8">
        <f t="shared" si="70"/>
        <v>92024.400000000009</v>
      </c>
      <c r="P58" s="6"/>
      <c r="Q58" s="6">
        <v>12</v>
      </c>
      <c r="R58" s="6"/>
      <c r="S58" s="6"/>
      <c r="T58" s="6">
        <v>9</v>
      </c>
      <c r="U58" s="6"/>
      <c r="V58" s="6">
        <f t="shared" si="52"/>
        <v>0</v>
      </c>
      <c r="W58" s="6">
        <f t="shared" si="52"/>
        <v>21</v>
      </c>
      <c r="X58" s="6">
        <f t="shared" si="52"/>
        <v>0</v>
      </c>
      <c r="Y58" s="8">
        <f t="shared" si="74"/>
        <v>0</v>
      </c>
      <c r="Z58" s="8">
        <f t="shared" si="75"/>
        <v>69018.3</v>
      </c>
      <c r="AA58" s="8">
        <f t="shared" si="88"/>
        <v>0</v>
      </c>
      <c r="AB58" s="8">
        <f t="shared" si="76"/>
        <v>0</v>
      </c>
      <c r="AC58" s="8">
        <f t="shared" si="89"/>
        <v>51763.725000000006</v>
      </c>
      <c r="AD58" s="8">
        <f t="shared" si="57"/>
        <v>0</v>
      </c>
      <c r="AE58" s="8">
        <f t="shared" si="87"/>
        <v>120782.02500000001</v>
      </c>
      <c r="AF58" s="8">
        <f t="shared" si="40"/>
        <v>90586.518750000003</v>
      </c>
      <c r="AG58" s="8">
        <f t="shared" si="41"/>
        <v>21136.854375000003</v>
      </c>
      <c r="AH58" s="8">
        <f t="shared" si="71"/>
        <v>1990.9125000000001</v>
      </c>
      <c r="AI58" s="8">
        <f t="shared" si="42"/>
        <v>234496.31062500001</v>
      </c>
      <c r="AJ58" s="11"/>
      <c r="AK58" s="35">
        <f t="shared" si="6"/>
        <v>0</v>
      </c>
      <c r="AL58" s="11"/>
      <c r="AM58" s="35">
        <f t="shared" si="28"/>
        <v>0</v>
      </c>
      <c r="AN58" s="35">
        <f>AJ58+AL58</f>
        <v>0</v>
      </c>
      <c r="AO58" s="35">
        <f>AK58+AM58</f>
        <v>0</v>
      </c>
      <c r="AP58" s="11">
        <v>19.5</v>
      </c>
      <c r="AQ58" s="35">
        <f t="shared" si="23"/>
        <v>10784.109375</v>
      </c>
      <c r="AR58" s="11"/>
      <c r="AS58" s="35">
        <f t="shared" si="8"/>
        <v>0</v>
      </c>
      <c r="AT58" s="36">
        <f t="shared" si="92"/>
        <v>19.5</v>
      </c>
      <c r="AU58" s="35">
        <f t="shared" si="92"/>
        <v>10784.109375</v>
      </c>
      <c r="AV58" s="36">
        <f t="shared" si="93"/>
        <v>19.5</v>
      </c>
      <c r="AW58" s="35">
        <f t="shared" si="93"/>
        <v>10784.109375</v>
      </c>
      <c r="AX58" s="12"/>
      <c r="AY58" s="13"/>
      <c r="AZ58" s="12"/>
      <c r="BA58" s="13"/>
      <c r="BB58" s="35">
        <f>SUM(N58*AY58)*50%+(N58*AZ58)*60%+(N58*BA58)*60%</f>
        <v>0</v>
      </c>
      <c r="BC58" s="6"/>
      <c r="BD58" s="6"/>
      <c r="BE58" s="6"/>
      <c r="BF58" s="8">
        <f t="shared" si="72"/>
        <v>0</v>
      </c>
      <c r="BG58" s="50">
        <f t="shared" si="91"/>
        <v>21</v>
      </c>
      <c r="BH58" s="8">
        <f t="shared" si="43"/>
        <v>63410.563125000001</v>
      </c>
      <c r="BI58" s="8"/>
      <c r="BJ58" s="8">
        <f>(O58/18*BI58)*30%</f>
        <v>0</v>
      </c>
      <c r="BK58" s="8">
        <v>21</v>
      </c>
      <c r="BL58" s="8">
        <f>(AE58+AF58)*35%</f>
        <v>73978.990312499998</v>
      </c>
      <c r="BM58" s="8"/>
      <c r="BN58" s="8"/>
      <c r="BO58" s="8"/>
      <c r="BP58" s="50"/>
      <c r="BQ58" s="8">
        <f t="shared" si="60"/>
        <v>0</v>
      </c>
      <c r="BR58" s="8">
        <f t="shared" si="61"/>
        <v>148173.6628125</v>
      </c>
      <c r="BS58" s="8">
        <f t="shared" si="14"/>
        <v>143909.79187500002</v>
      </c>
      <c r="BT58" s="8">
        <f t="shared" si="15"/>
        <v>74194.672500000001</v>
      </c>
      <c r="BU58" s="8">
        <f t="shared" si="16"/>
        <v>164565.5090625</v>
      </c>
      <c r="BV58" s="8">
        <f t="shared" si="73"/>
        <v>382669.97343750001</v>
      </c>
      <c r="BW58" s="37">
        <f t="shared" si="18"/>
        <v>4592039.6812500004</v>
      </c>
      <c r="BX58" s="7" t="s">
        <v>212</v>
      </c>
    </row>
    <row r="59" spans="1:77" s="7" customFormat="1" ht="15" hidden="1" customHeight="1" x14ac:dyDescent="0.3">
      <c r="A59" s="15">
        <v>35</v>
      </c>
      <c r="B59" s="14" t="s">
        <v>385</v>
      </c>
      <c r="C59" s="14" t="s">
        <v>157</v>
      </c>
      <c r="D59" s="6" t="s">
        <v>75</v>
      </c>
      <c r="E59" s="93" t="s">
        <v>438</v>
      </c>
      <c r="F59" s="34"/>
      <c r="G59" s="30"/>
      <c r="H59" s="30"/>
      <c r="I59" s="34"/>
      <c r="J59" s="6" t="s">
        <v>441</v>
      </c>
      <c r="K59" s="6" t="s">
        <v>76</v>
      </c>
      <c r="L59" s="10">
        <v>0</v>
      </c>
      <c r="M59" s="6">
        <v>3.32</v>
      </c>
      <c r="N59" s="29">
        <v>17697</v>
      </c>
      <c r="O59" s="8">
        <f>N59*M59</f>
        <v>58754.039999999994</v>
      </c>
      <c r="P59" s="6"/>
      <c r="Q59" s="6">
        <v>5</v>
      </c>
      <c r="R59" s="6"/>
      <c r="S59" s="6"/>
      <c r="T59" s="6">
        <v>14</v>
      </c>
      <c r="U59" s="6"/>
      <c r="V59" s="6">
        <f t="shared" si="52"/>
        <v>0</v>
      </c>
      <c r="W59" s="6">
        <v>19</v>
      </c>
      <c r="X59" s="6">
        <f>SUM(R59+U59)</f>
        <v>0</v>
      </c>
      <c r="Y59" s="8">
        <f t="shared" si="74"/>
        <v>0</v>
      </c>
      <c r="Z59" s="8">
        <f t="shared" si="75"/>
        <v>18360.637499999997</v>
      </c>
      <c r="AA59" s="8">
        <f t="shared" si="88"/>
        <v>0</v>
      </c>
      <c r="AB59" s="8">
        <f t="shared" si="76"/>
        <v>0</v>
      </c>
      <c r="AC59" s="8">
        <f t="shared" si="89"/>
        <v>51409.784999999996</v>
      </c>
      <c r="AD59" s="8">
        <f t="shared" si="57"/>
        <v>0</v>
      </c>
      <c r="AE59" s="8">
        <f t="shared" ref="AE59" si="94">SUM(Y59:AD59)</f>
        <v>69770.422499999986</v>
      </c>
      <c r="AF59" s="8">
        <f t="shared" si="40"/>
        <v>52327.81687499999</v>
      </c>
      <c r="AG59" s="8">
        <f t="shared" si="41"/>
        <v>12209.823937499998</v>
      </c>
      <c r="AH59" s="8">
        <f t="shared" si="71"/>
        <v>3096.9750000000004</v>
      </c>
      <c r="AI59" s="8">
        <f t="shared" si="42"/>
        <v>137405.03831249999</v>
      </c>
      <c r="AJ59" s="11"/>
      <c r="AK59" s="35">
        <f t="shared" si="6"/>
        <v>0</v>
      </c>
      <c r="AL59" s="11"/>
      <c r="AM59" s="35">
        <f t="shared" si="28"/>
        <v>0</v>
      </c>
      <c r="AN59" s="35">
        <f>AJ59+AL59</f>
        <v>0</v>
      </c>
      <c r="AO59" s="35">
        <f>AK59+AM59</f>
        <v>0</v>
      </c>
      <c r="AP59" s="11">
        <v>16.5</v>
      </c>
      <c r="AQ59" s="35">
        <f t="shared" si="23"/>
        <v>9125.015625</v>
      </c>
      <c r="AR59" s="11">
        <v>0</v>
      </c>
      <c r="AS59" s="35">
        <f>N243/16*AR59*40%</f>
        <v>0</v>
      </c>
      <c r="AT59" s="36">
        <f t="shared" si="92"/>
        <v>16.5</v>
      </c>
      <c r="AU59" s="35">
        <f t="shared" si="92"/>
        <v>9125.015625</v>
      </c>
      <c r="AV59" s="36">
        <f t="shared" si="93"/>
        <v>16.5</v>
      </c>
      <c r="AW59" s="35">
        <f t="shared" si="93"/>
        <v>9125.015625</v>
      </c>
      <c r="AX59" s="12"/>
      <c r="AY59" s="13"/>
      <c r="AZ59" s="12"/>
      <c r="BA59" s="13"/>
      <c r="BB59" s="35">
        <f>SUM(N59*AY59)*50%+(N59*AZ59)*60%+(N59*BA59)*60%</f>
        <v>0</v>
      </c>
      <c r="BC59" s="6"/>
      <c r="BD59" s="6"/>
      <c r="BE59" s="6"/>
      <c r="BF59" s="8">
        <f t="shared" si="72"/>
        <v>0</v>
      </c>
      <c r="BG59" s="50">
        <f t="shared" si="91"/>
        <v>19</v>
      </c>
      <c r="BH59" s="8">
        <f t="shared" si="43"/>
        <v>36629.471812499993</v>
      </c>
      <c r="BI59" s="8"/>
      <c r="BJ59" s="8">
        <f>(O59/18*BI59)*30%</f>
        <v>0</v>
      </c>
      <c r="BK59" s="8"/>
      <c r="BL59" s="8"/>
      <c r="BM59" s="8"/>
      <c r="BN59" s="8"/>
      <c r="BO59" s="8"/>
      <c r="BP59" s="50"/>
      <c r="BQ59" s="8">
        <f t="shared" si="60"/>
        <v>0</v>
      </c>
      <c r="BR59" s="8">
        <f>AW59+BB59+BF59+BH59+BJ59+BL59+BQ59+BM59+BN59</f>
        <v>45754.487437499993</v>
      </c>
      <c r="BS59" s="8">
        <f t="shared" si="14"/>
        <v>85077.221437499989</v>
      </c>
      <c r="BT59" s="8">
        <f t="shared" si="15"/>
        <v>45754.487437499993</v>
      </c>
      <c r="BU59" s="8">
        <f t="shared" si="16"/>
        <v>52327.81687499999</v>
      </c>
      <c r="BV59" s="8">
        <f t="shared" si="73"/>
        <v>183159.52574999997</v>
      </c>
      <c r="BW59" s="37">
        <f t="shared" si="18"/>
        <v>2197914.3089999994</v>
      </c>
    </row>
    <row r="60" spans="1:77" s="7" customFormat="1" ht="15" hidden="1" customHeight="1" x14ac:dyDescent="0.3">
      <c r="A60" s="15">
        <v>36</v>
      </c>
      <c r="B60" s="29" t="s">
        <v>302</v>
      </c>
      <c r="C60" s="14" t="s">
        <v>90</v>
      </c>
      <c r="D60" s="6" t="s">
        <v>60</v>
      </c>
      <c r="E60" s="93" t="s">
        <v>303</v>
      </c>
      <c r="F60" s="34">
        <v>83</v>
      </c>
      <c r="G60" s="30">
        <v>43308</v>
      </c>
      <c r="H60" s="30">
        <v>45134</v>
      </c>
      <c r="I60" s="34" t="s">
        <v>154</v>
      </c>
      <c r="J60" s="6" t="s">
        <v>310</v>
      </c>
      <c r="K60" s="6" t="s">
        <v>64</v>
      </c>
      <c r="L60" s="10">
        <v>13</v>
      </c>
      <c r="M60" s="6">
        <v>4.8099999999999996</v>
      </c>
      <c r="N60" s="29">
        <v>17697</v>
      </c>
      <c r="O60" s="8">
        <f>M60*N60</f>
        <v>85122.569999999992</v>
      </c>
      <c r="P60" s="6"/>
      <c r="Q60" s="6"/>
      <c r="R60" s="6">
        <v>4</v>
      </c>
      <c r="S60" s="6">
        <v>3</v>
      </c>
      <c r="T60" s="6">
        <v>4</v>
      </c>
      <c r="U60" s="6">
        <v>3</v>
      </c>
      <c r="V60" s="6">
        <f t="shared" si="52"/>
        <v>3</v>
      </c>
      <c r="W60" s="6">
        <f t="shared" si="52"/>
        <v>4</v>
      </c>
      <c r="X60" s="6">
        <f t="shared" si="52"/>
        <v>7</v>
      </c>
      <c r="Y60" s="8">
        <f t="shared" ref="Y60:Y69" si="95">SUM(O60/16*P60)</f>
        <v>0</v>
      </c>
      <c r="Z60" s="8">
        <f t="shared" ref="Z60:Z69" si="96">SUM(O60/16*Q60)</f>
        <v>0</v>
      </c>
      <c r="AA60" s="8">
        <f t="shared" si="88"/>
        <v>21280.642499999998</v>
      </c>
      <c r="AB60" s="8">
        <f t="shared" ref="AB60:AB69" si="97">SUM(O60/16*S60)</f>
        <v>15960.481874999998</v>
      </c>
      <c r="AC60" s="8">
        <f t="shared" si="89"/>
        <v>21280.642499999998</v>
      </c>
      <c r="AD60" s="8">
        <f t="shared" ref="AD60:AD69" si="98">SUM(O60/16*U60)</f>
        <v>15960.481874999998</v>
      </c>
      <c r="AE60" s="8">
        <f t="shared" ref="AE60:AE89" si="99">SUM(Y60:AD60)</f>
        <v>74482.248749999999</v>
      </c>
      <c r="AF60" s="8">
        <f t="shared" si="40"/>
        <v>55861.686562499999</v>
      </c>
      <c r="AG60" s="8">
        <f t="shared" si="41"/>
        <v>13034.39353125</v>
      </c>
      <c r="AH60" s="8">
        <f t="shared" ref="AH60:AH70" si="100">SUM(N60/16*S60+N60/16*T60+N60/16*U60)*20%</f>
        <v>2212.125</v>
      </c>
      <c r="AI60" s="8">
        <f t="shared" si="42"/>
        <v>145590.45384375</v>
      </c>
      <c r="AJ60" s="11"/>
      <c r="AK60" s="35">
        <f t="shared" si="6"/>
        <v>0</v>
      </c>
      <c r="AL60" s="11">
        <v>3</v>
      </c>
      <c r="AM60" s="35">
        <f t="shared" si="28"/>
        <v>1659.09375</v>
      </c>
      <c r="AN60" s="35">
        <f t="shared" ref="AN60:AO75" si="101">AJ60+AL60</f>
        <v>3</v>
      </c>
      <c r="AO60" s="35">
        <f t="shared" si="101"/>
        <v>1659.09375</v>
      </c>
      <c r="AP60" s="11">
        <v>9.5</v>
      </c>
      <c r="AQ60" s="35">
        <f t="shared" si="23"/>
        <v>5253.796875</v>
      </c>
      <c r="AR60" s="11"/>
      <c r="AS60" s="35">
        <f t="shared" si="8"/>
        <v>0</v>
      </c>
      <c r="AT60" s="36">
        <f t="shared" si="92"/>
        <v>9.5</v>
      </c>
      <c r="AU60" s="35">
        <f t="shared" si="92"/>
        <v>5253.796875</v>
      </c>
      <c r="AV60" s="36">
        <f t="shared" si="93"/>
        <v>12.5</v>
      </c>
      <c r="AW60" s="35">
        <f t="shared" si="93"/>
        <v>6912.890625</v>
      </c>
      <c r="AX60" s="12"/>
      <c r="AY60" s="12"/>
      <c r="AZ60" s="12"/>
      <c r="BA60" s="12"/>
      <c r="BB60" s="35"/>
      <c r="BC60" s="6"/>
      <c r="BD60" s="6"/>
      <c r="BE60" s="6"/>
      <c r="BF60" s="8"/>
      <c r="BG60" s="50">
        <v>11</v>
      </c>
      <c r="BH60" s="8">
        <f t="shared" si="43"/>
        <v>39103.180593749996</v>
      </c>
      <c r="BI60" s="8"/>
      <c r="BJ60" s="8"/>
      <c r="BK60" s="8">
        <v>11</v>
      </c>
      <c r="BL60" s="8">
        <f>(AE60+AF60)*30%</f>
        <v>39103.180593749996</v>
      </c>
      <c r="BM60" s="8"/>
      <c r="BN60" s="8"/>
      <c r="BO60" s="8"/>
      <c r="BP60" s="50"/>
      <c r="BQ60" s="8">
        <f t="shared" si="60"/>
        <v>0</v>
      </c>
      <c r="BR60" s="8">
        <f t="shared" ref="BR60:BR78" si="102">AW60+BB60+BF60+BH60+BJ60+BL60+BQ60+BM60+BN60</f>
        <v>85119.251812499992</v>
      </c>
      <c r="BS60" s="8">
        <f t="shared" si="14"/>
        <v>89728.767281249995</v>
      </c>
      <c r="BT60" s="8">
        <f t="shared" si="15"/>
        <v>46016.071218749996</v>
      </c>
      <c r="BU60" s="8">
        <f t="shared" si="16"/>
        <v>94964.867156249995</v>
      </c>
      <c r="BV60" s="8">
        <f t="shared" si="73"/>
        <v>230709.70565625001</v>
      </c>
      <c r="BW60" s="37">
        <f t="shared" si="18"/>
        <v>2768516.4678750001</v>
      </c>
      <c r="BX60" s="7" t="s">
        <v>213</v>
      </c>
    </row>
    <row r="61" spans="1:77" s="9" customFormat="1" ht="15" hidden="1" customHeight="1" x14ac:dyDescent="0.3">
      <c r="A61" s="96">
        <v>37</v>
      </c>
      <c r="B61" s="97" t="s">
        <v>92</v>
      </c>
      <c r="C61" s="181" t="s">
        <v>93</v>
      </c>
      <c r="D61" s="121" t="s">
        <v>60</v>
      </c>
      <c r="E61" s="182" t="s">
        <v>246</v>
      </c>
      <c r="F61" s="100">
        <v>118</v>
      </c>
      <c r="G61" s="101">
        <v>44365</v>
      </c>
      <c r="H61" s="102" t="s">
        <v>332</v>
      </c>
      <c r="I61" s="100" t="s">
        <v>159</v>
      </c>
      <c r="J61" s="98" t="s">
        <v>310</v>
      </c>
      <c r="K61" s="98" t="s">
        <v>64</v>
      </c>
      <c r="L61" s="103">
        <v>31.08</v>
      </c>
      <c r="M61" s="98">
        <v>5.16</v>
      </c>
      <c r="N61" s="104">
        <v>17697</v>
      </c>
      <c r="O61" s="105">
        <f t="shared" ref="O61:O87" si="103">N61*M61</f>
        <v>91316.52</v>
      </c>
      <c r="P61" s="98"/>
      <c r="Q61" s="98">
        <v>2</v>
      </c>
      <c r="R61" s="98">
        <v>1</v>
      </c>
      <c r="S61" s="98"/>
      <c r="T61" s="98"/>
      <c r="U61" s="98"/>
      <c r="V61" s="98"/>
      <c r="W61" s="98">
        <f t="shared" si="52"/>
        <v>2</v>
      </c>
      <c r="X61" s="98">
        <f t="shared" si="52"/>
        <v>1</v>
      </c>
      <c r="Y61" s="105">
        <f t="shared" si="95"/>
        <v>0</v>
      </c>
      <c r="Z61" s="105">
        <f t="shared" si="96"/>
        <v>11414.565000000001</v>
      </c>
      <c r="AA61" s="105">
        <f t="shared" si="88"/>
        <v>5707.2825000000003</v>
      </c>
      <c r="AB61" s="105">
        <f t="shared" si="97"/>
        <v>0</v>
      </c>
      <c r="AC61" s="105">
        <f t="shared" si="89"/>
        <v>0</v>
      </c>
      <c r="AD61" s="105">
        <f t="shared" si="98"/>
        <v>0</v>
      </c>
      <c r="AE61" s="105">
        <f t="shared" si="99"/>
        <v>17121.8475</v>
      </c>
      <c r="AF61" s="105">
        <f t="shared" si="40"/>
        <v>12841.385624999999</v>
      </c>
      <c r="AG61" s="105">
        <f t="shared" si="41"/>
        <v>2996.3233125000002</v>
      </c>
      <c r="AH61" s="105">
        <f t="shared" si="100"/>
        <v>0</v>
      </c>
      <c r="AI61" s="105">
        <f t="shared" si="42"/>
        <v>32959.556437499996</v>
      </c>
      <c r="AJ61" s="106"/>
      <c r="AK61" s="107">
        <f t="shared" si="6"/>
        <v>0</v>
      </c>
      <c r="AL61" s="106"/>
      <c r="AM61" s="107">
        <f t="shared" si="28"/>
        <v>0</v>
      </c>
      <c r="AN61" s="107">
        <f t="shared" si="101"/>
        <v>0</v>
      </c>
      <c r="AO61" s="107">
        <f t="shared" si="101"/>
        <v>0</v>
      </c>
      <c r="AP61" s="106"/>
      <c r="AQ61" s="107">
        <f t="shared" si="23"/>
        <v>0</v>
      </c>
      <c r="AR61" s="106">
        <v>4.5</v>
      </c>
      <c r="AS61" s="107">
        <f t="shared" si="8"/>
        <v>1990.9125000000001</v>
      </c>
      <c r="AT61" s="108">
        <f t="shared" si="92"/>
        <v>4.5</v>
      </c>
      <c r="AU61" s="107">
        <f t="shared" si="92"/>
        <v>1990.9125000000001</v>
      </c>
      <c r="AV61" s="108">
        <f t="shared" si="93"/>
        <v>4.5</v>
      </c>
      <c r="AW61" s="107">
        <f t="shared" si="93"/>
        <v>1990.9125000000001</v>
      </c>
      <c r="AX61" s="109" t="s">
        <v>163</v>
      </c>
      <c r="AY61" s="110"/>
      <c r="AZ61" s="110">
        <v>1</v>
      </c>
      <c r="BA61" s="110"/>
      <c r="BB61" s="107">
        <f>SUM(N61*AY61)*50%+(N61*AZ61)*60%+(N61*BA61)*60%</f>
        <v>10618.199999999999</v>
      </c>
      <c r="BC61" s="98"/>
      <c r="BD61" s="98"/>
      <c r="BE61" s="98"/>
      <c r="BF61" s="105">
        <f t="shared" ref="BF61:BF70" si="104">SUM(N61*BC61*20%)+(N61*BD61)*30%</f>
        <v>0</v>
      </c>
      <c r="BG61" s="129">
        <f>V61+W61+X61</f>
        <v>3</v>
      </c>
      <c r="BH61" s="105">
        <f t="shared" si="43"/>
        <v>8988.9699375</v>
      </c>
      <c r="BI61" s="105"/>
      <c r="BJ61" s="105">
        <f t="shared" ref="BJ61:BJ66" si="105">(O61/18*BI61)*30%</f>
        <v>0</v>
      </c>
      <c r="BK61" s="8">
        <f>V61+W61+X61</f>
        <v>3</v>
      </c>
      <c r="BL61" s="8">
        <f>(AE61+AF61)*30%</f>
        <v>8988.9699375</v>
      </c>
      <c r="BM61" s="105"/>
      <c r="BN61" s="105"/>
      <c r="BO61" s="105"/>
      <c r="BP61" s="129"/>
      <c r="BQ61" s="105">
        <f t="shared" si="60"/>
        <v>0</v>
      </c>
      <c r="BR61" s="105">
        <f t="shared" si="102"/>
        <v>30587.052374999999</v>
      </c>
      <c r="BS61" s="105">
        <f t="shared" si="14"/>
        <v>20118.1708125</v>
      </c>
      <c r="BT61" s="105">
        <f t="shared" si="15"/>
        <v>21598.082437500001</v>
      </c>
      <c r="BU61" s="105">
        <f t="shared" si="16"/>
        <v>21830.355562500001</v>
      </c>
      <c r="BV61" s="105">
        <f t="shared" si="73"/>
        <v>63546.608812499995</v>
      </c>
      <c r="BW61" s="111">
        <f t="shared" si="18"/>
        <v>762559.30574999994</v>
      </c>
      <c r="BX61" s="9" t="s">
        <v>213</v>
      </c>
    </row>
    <row r="62" spans="1:77" s="7" customFormat="1" ht="15" hidden="1" customHeight="1" x14ac:dyDescent="0.3">
      <c r="A62" s="15">
        <v>38</v>
      </c>
      <c r="B62" s="14" t="s">
        <v>92</v>
      </c>
      <c r="C62" s="40" t="s">
        <v>82</v>
      </c>
      <c r="D62" s="41" t="s">
        <v>60</v>
      </c>
      <c r="E62" s="175" t="s">
        <v>246</v>
      </c>
      <c r="F62" s="34">
        <v>118</v>
      </c>
      <c r="G62" s="30">
        <v>44365</v>
      </c>
      <c r="H62" s="46" t="s">
        <v>332</v>
      </c>
      <c r="I62" s="34" t="s">
        <v>82</v>
      </c>
      <c r="J62" s="6" t="s">
        <v>310</v>
      </c>
      <c r="K62" s="6" t="s">
        <v>64</v>
      </c>
      <c r="L62" s="10">
        <v>31.08</v>
      </c>
      <c r="M62" s="6">
        <v>5.16</v>
      </c>
      <c r="N62" s="29">
        <v>17697</v>
      </c>
      <c r="O62" s="8">
        <f t="shared" si="103"/>
        <v>91316.52</v>
      </c>
      <c r="P62" s="6"/>
      <c r="Q62" s="6">
        <v>6</v>
      </c>
      <c r="R62" s="6">
        <v>8</v>
      </c>
      <c r="S62" s="6"/>
      <c r="T62" s="6">
        <v>6</v>
      </c>
      <c r="U62" s="6"/>
      <c r="V62" s="6">
        <f t="shared" si="52"/>
        <v>0</v>
      </c>
      <c r="W62" s="6">
        <f t="shared" si="52"/>
        <v>12</v>
      </c>
      <c r="X62" s="6">
        <f t="shared" si="52"/>
        <v>8</v>
      </c>
      <c r="Y62" s="8">
        <f t="shared" si="95"/>
        <v>0</v>
      </c>
      <c r="Z62" s="8">
        <f t="shared" si="96"/>
        <v>34243.695</v>
      </c>
      <c r="AA62" s="8">
        <f t="shared" si="88"/>
        <v>45658.26</v>
      </c>
      <c r="AB62" s="8">
        <f t="shared" si="97"/>
        <v>0</v>
      </c>
      <c r="AC62" s="8">
        <f t="shared" si="89"/>
        <v>34243.695</v>
      </c>
      <c r="AD62" s="8">
        <f t="shared" si="98"/>
        <v>0</v>
      </c>
      <c r="AE62" s="8">
        <f t="shared" si="99"/>
        <v>114145.65</v>
      </c>
      <c r="AF62" s="8">
        <f t="shared" si="40"/>
        <v>85609.237499999988</v>
      </c>
      <c r="AG62" s="8">
        <f t="shared" si="41"/>
        <v>19975.48875</v>
      </c>
      <c r="AH62" s="8">
        <f t="shared" si="100"/>
        <v>1327.2750000000001</v>
      </c>
      <c r="AI62" s="8">
        <f t="shared" si="42"/>
        <v>221057.65125</v>
      </c>
      <c r="AJ62" s="11"/>
      <c r="AK62" s="35">
        <f t="shared" si="6"/>
        <v>0</v>
      </c>
      <c r="AL62" s="11"/>
      <c r="AM62" s="35">
        <f t="shared" si="28"/>
        <v>0</v>
      </c>
      <c r="AN62" s="35">
        <f t="shared" si="101"/>
        <v>0</v>
      </c>
      <c r="AO62" s="35">
        <f t="shared" si="101"/>
        <v>0</v>
      </c>
      <c r="AP62" s="11"/>
      <c r="AQ62" s="35">
        <f t="shared" si="23"/>
        <v>0</v>
      </c>
      <c r="AR62" s="11">
        <v>11</v>
      </c>
      <c r="AS62" s="35">
        <f t="shared" si="8"/>
        <v>4866.6750000000002</v>
      </c>
      <c r="AT62" s="36">
        <f t="shared" si="92"/>
        <v>11</v>
      </c>
      <c r="AU62" s="35">
        <f t="shared" si="92"/>
        <v>4866.6750000000002</v>
      </c>
      <c r="AV62" s="36">
        <f t="shared" si="93"/>
        <v>11</v>
      </c>
      <c r="AW62" s="35">
        <f t="shared" si="93"/>
        <v>4866.6750000000002</v>
      </c>
      <c r="AX62" s="12"/>
      <c r="AY62" s="13"/>
      <c r="AZ62" s="13"/>
      <c r="BA62" s="13"/>
      <c r="BB62" s="35">
        <f>SUM(N62*AY62)*50%+(N62*AZ62)*60%+(N62*BA62)*60%</f>
        <v>0</v>
      </c>
      <c r="BC62" s="6"/>
      <c r="BD62" s="6"/>
      <c r="BE62" s="6"/>
      <c r="BF62" s="8">
        <f t="shared" si="104"/>
        <v>0</v>
      </c>
      <c r="BG62" s="50">
        <f>V62+W62+X62</f>
        <v>20</v>
      </c>
      <c r="BH62" s="8">
        <f t="shared" si="43"/>
        <v>59926.46624999999</v>
      </c>
      <c r="BI62" s="8"/>
      <c r="BJ62" s="8">
        <f t="shared" si="105"/>
        <v>0</v>
      </c>
      <c r="BK62" s="8">
        <f>V62+W62+X62</f>
        <v>20</v>
      </c>
      <c r="BL62" s="8">
        <f>(AE62+AF62)*30%</f>
        <v>59926.46624999999</v>
      </c>
      <c r="BM62" s="8"/>
      <c r="BN62" s="8"/>
      <c r="BO62" s="8"/>
      <c r="BP62" s="50"/>
      <c r="BQ62" s="8">
        <f t="shared" si="60"/>
        <v>0</v>
      </c>
      <c r="BR62" s="8">
        <f t="shared" si="102"/>
        <v>124719.60749999998</v>
      </c>
      <c r="BS62" s="8">
        <f t="shared" si="14"/>
        <v>135448.41374999998</v>
      </c>
      <c r="BT62" s="8">
        <f t="shared" si="15"/>
        <v>64793.141249999993</v>
      </c>
      <c r="BU62" s="8">
        <f t="shared" si="16"/>
        <v>145535.70374999999</v>
      </c>
      <c r="BV62" s="8">
        <f t="shared" si="73"/>
        <v>345777.25874999998</v>
      </c>
      <c r="BW62" s="37">
        <f t="shared" si="18"/>
        <v>4149327.1049999995</v>
      </c>
      <c r="BX62" s="7" t="s">
        <v>213</v>
      </c>
    </row>
    <row r="63" spans="1:77" s="7" customFormat="1" ht="15" hidden="1" customHeight="1" x14ac:dyDescent="0.3">
      <c r="A63" s="15">
        <v>39</v>
      </c>
      <c r="B63" s="14" t="s">
        <v>280</v>
      </c>
      <c r="C63" s="14" t="s">
        <v>104</v>
      </c>
      <c r="D63" s="6" t="s">
        <v>60</v>
      </c>
      <c r="E63" s="93" t="s">
        <v>281</v>
      </c>
      <c r="F63" s="34"/>
      <c r="G63" s="30"/>
      <c r="H63" s="30"/>
      <c r="I63" s="34"/>
      <c r="J63" s="6" t="s">
        <v>441</v>
      </c>
      <c r="K63" s="6" t="s">
        <v>61</v>
      </c>
      <c r="L63" s="10">
        <v>14.06</v>
      </c>
      <c r="M63" s="6">
        <v>4.49</v>
      </c>
      <c r="N63" s="29">
        <v>17697</v>
      </c>
      <c r="O63" s="8">
        <f t="shared" si="103"/>
        <v>79459.53</v>
      </c>
      <c r="P63" s="6">
        <v>6</v>
      </c>
      <c r="Q63" s="6"/>
      <c r="R63" s="6">
        <v>7</v>
      </c>
      <c r="S63" s="6">
        <v>2</v>
      </c>
      <c r="T63" s="6">
        <v>4</v>
      </c>
      <c r="U63" s="6"/>
      <c r="V63" s="6">
        <f t="shared" si="52"/>
        <v>8</v>
      </c>
      <c r="W63" s="6">
        <f t="shared" si="52"/>
        <v>4</v>
      </c>
      <c r="X63" s="6">
        <f t="shared" si="52"/>
        <v>7</v>
      </c>
      <c r="Y63" s="8">
        <f t="shared" si="95"/>
        <v>29797.32375</v>
      </c>
      <c r="Z63" s="8">
        <f t="shared" si="96"/>
        <v>0</v>
      </c>
      <c r="AA63" s="8">
        <f t="shared" si="88"/>
        <v>34763.544374999998</v>
      </c>
      <c r="AB63" s="8">
        <f t="shared" si="97"/>
        <v>9932.4412499999999</v>
      </c>
      <c r="AC63" s="8">
        <f t="shared" si="89"/>
        <v>19864.8825</v>
      </c>
      <c r="AD63" s="8">
        <f t="shared" si="98"/>
        <v>0</v>
      </c>
      <c r="AE63" s="8">
        <f t="shared" si="99"/>
        <v>94358.19187499999</v>
      </c>
      <c r="AF63" s="8">
        <f t="shared" si="40"/>
        <v>70768.643906249985</v>
      </c>
      <c r="AG63" s="8">
        <f t="shared" si="41"/>
        <v>16512.683578124997</v>
      </c>
      <c r="AH63" s="8">
        <f t="shared" si="100"/>
        <v>1327.2750000000001</v>
      </c>
      <c r="AI63" s="8">
        <f t="shared" si="42"/>
        <v>182966.79435937497</v>
      </c>
      <c r="AJ63" s="11"/>
      <c r="AK63" s="35">
        <f t="shared" si="6"/>
        <v>0</v>
      </c>
      <c r="AL63" s="11"/>
      <c r="AM63" s="35">
        <f t="shared" si="28"/>
        <v>0</v>
      </c>
      <c r="AN63" s="35">
        <f t="shared" si="101"/>
        <v>0</v>
      </c>
      <c r="AO63" s="35">
        <f t="shared" si="101"/>
        <v>0</v>
      </c>
      <c r="AP63" s="11"/>
      <c r="AQ63" s="35">
        <f t="shared" si="23"/>
        <v>0</v>
      </c>
      <c r="AR63" s="11"/>
      <c r="AS63" s="35">
        <f t="shared" si="8"/>
        <v>0</v>
      </c>
      <c r="AT63" s="36">
        <f t="shared" si="92"/>
        <v>0</v>
      </c>
      <c r="AU63" s="35">
        <f t="shared" si="92"/>
        <v>0</v>
      </c>
      <c r="AV63" s="36">
        <f t="shared" si="93"/>
        <v>0</v>
      </c>
      <c r="AW63" s="35">
        <f t="shared" si="93"/>
        <v>0</v>
      </c>
      <c r="AX63" s="12"/>
      <c r="AY63" s="13"/>
      <c r="AZ63" s="13"/>
      <c r="BA63" s="13"/>
      <c r="BB63" s="35">
        <f>SUM(N63*AY63)*50%+(N63*AZ63)*60%+(N63*BA63)*60%</f>
        <v>0</v>
      </c>
      <c r="BC63" s="6"/>
      <c r="BD63" s="6"/>
      <c r="BE63" s="6"/>
      <c r="BF63" s="8">
        <f t="shared" si="104"/>
        <v>0</v>
      </c>
      <c r="BG63" s="50">
        <f>V63+W63+X63</f>
        <v>19</v>
      </c>
      <c r="BH63" s="8">
        <f>(AE63+AF63)*30%</f>
        <v>49538.050734374992</v>
      </c>
      <c r="BI63" s="8"/>
      <c r="BJ63" s="8">
        <f t="shared" si="105"/>
        <v>0</v>
      </c>
      <c r="BK63" s="8"/>
      <c r="BL63" s="8"/>
      <c r="BM63" s="8"/>
      <c r="BN63" s="8"/>
      <c r="BO63" s="8">
        <v>17697</v>
      </c>
      <c r="BP63" s="50">
        <v>3</v>
      </c>
      <c r="BQ63" s="8">
        <f t="shared" si="60"/>
        <v>1327.3125</v>
      </c>
      <c r="BR63" s="8">
        <f>AW63+BB63+BF63+BH63+BJ63+BL63+BQ63+BM63+BN63</f>
        <v>50865.363234374992</v>
      </c>
      <c r="BS63" s="8">
        <f>AE63+AG63+AH63+BF63+BQ63</f>
        <v>113525.46295312498</v>
      </c>
      <c r="BT63" s="8">
        <f>AW63+BB63+BH63+BJ63</f>
        <v>49538.050734374992</v>
      </c>
      <c r="BU63" s="8">
        <f>AF63+BL63</f>
        <v>70768.643906249985</v>
      </c>
      <c r="BV63" s="8">
        <f>SUM(AI63+BR63)</f>
        <v>233832.15759374996</v>
      </c>
      <c r="BW63" s="37">
        <f>BV63*12</f>
        <v>2805985.8911249996</v>
      </c>
    </row>
    <row r="64" spans="1:77" s="38" customFormat="1" ht="15" hidden="1" customHeight="1" x14ac:dyDescent="0.3">
      <c r="A64" s="15">
        <v>40</v>
      </c>
      <c r="B64" s="14" t="s">
        <v>217</v>
      </c>
      <c r="C64" s="40" t="s">
        <v>114</v>
      </c>
      <c r="D64" s="6" t="s">
        <v>60</v>
      </c>
      <c r="E64" s="175" t="s">
        <v>256</v>
      </c>
      <c r="F64" s="34">
        <v>116</v>
      </c>
      <c r="G64" s="30">
        <v>44365</v>
      </c>
      <c r="H64" s="46" t="s">
        <v>332</v>
      </c>
      <c r="I64" s="34" t="s">
        <v>333</v>
      </c>
      <c r="J64" s="6" t="s">
        <v>310</v>
      </c>
      <c r="K64" s="6" t="s">
        <v>64</v>
      </c>
      <c r="L64" s="10">
        <v>16.04</v>
      </c>
      <c r="M64" s="6">
        <v>4.99</v>
      </c>
      <c r="N64" s="29">
        <v>17697</v>
      </c>
      <c r="O64" s="8">
        <f t="shared" si="103"/>
        <v>88308.03</v>
      </c>
      <c r="P64" s="6"/>
      <c r="Q64" s="6"/>
      <c r="R64" s="6">
        <v>5</v>
      </c>
      <c r="S64" s="6"/>
      <c r="T64" s="6"/>
      <c r="U64" s="6">
        <v>1</v>
      </c>
      <c r="V64" s="6">
        <f t="shared" si="52"/>
        <v>0</v>
      </c>
      <c r="W64" s="6">
        <f t="shared" si="52"/>
        <v>0</v>
      </c>
      <c r="X64" s="6">
        <f t="shared" si="52"/>
        <v>6</v>
      </c>
      <c r="Y64" s="8">
        <f t="shared" si="95"/>
        <v>0</v>
      </c>
      <c r="Z64" s="8">
        <f t="shared" si="96"/>
        <v>0</v>
      </c>
      <c r="AA64" s="8">
        <f t="shared" si="88"/>
        <v>27596.259375000001</v>
      </c>
      <c r="AB64" s="8">
        <f t="shared" si="97"/>
        <v>0</v>
      </c>
      <c r="AC64" s="8">
        <f t="shared" si="89"/>
        <v>0</v>
      </c>
      <c r="AD64" s="8">
        <f t="shared" si="98"/>
        <v>5519.2518749999999</v>
      </c>
      <c r="AE64" s="8">
        <f t="shared" si="99"/>
        <v>33115.511250000003</v>
      </c>
      <c r="AF64" s="8">
        <f t="shared" si="40"/>
        <v>24836.633437500001</v>
      </c>
      <c r="AG64" s="8">
        <f t="shared" si="41"/>
        <v>5795.2144687500004</v>
      </c>
      <c r="AH64" s="8">
        <f t="shared" si="100"/>
        <v>221.21250000000001</v>
      </c>
      <c r="AI64" s="8">
        <f t="shared" si="42"/>
        <v>63968.571656250002</v>
      </c>
      <c r="AJ64" s="11"/>
      <c r="AK64" s="35">
        <f t="shared" si="6"/>
        <v>0</v>
      </c>
      <c r="AL64" s="11"/>
      <c r="AM64" s="35">
        <f t="shared" si="28"/>
        <v>0</v>
      </c>
      <c r="AN64" s="35">
        <f t="shared" si="101"/>
        <v>0</v>
      </c>
      <c r="AO64" s="35">
        <f t="shared" si="101"/>
        <v>0</v>
      </c>
      <c r="AP64" s="11"/>
      <c r="AQ64" s="35">
        <f t="shared" si="23"/>
        <v>0</v>
      </c>
      <c r="AR64" s="11"/>
      <c r="AS64" s="35">
        <f t="shared" si="8"/>
        <v>0</v>
      </c>
      <c r="AT64" s="36">
        <f t="shared" si="92"/>
        <v>0</v>
      </c>
      <c r="AU64" s="35">
        <f t="shared" si="92"/>
        <v>0</v>
      </c>
      <c r="AV64" s="36">
        <f t="shared" si="93"/>
        <v>0</v>
      </c>
      <c r="AW64" s="35">
        <f t="shared" si="93"/>
        <v>0</v>
      </c>
      <c r="AX64" s="12"/>
      <c r="AY64" s="13"/>
      <c r="AZ64" s="13"/>
      <c r="BA64" s="13"/>
      <c r="BB64" s="35">
        <f>SUM(N64*AY64)*50%+(N64*AZ64)*60%+(N64*BA64)*60%</f>
        <v>0</v>
      </c>
      <c r="BC64" s="6"/>
      <c r="BD64" s="6"/>
      <c r="BE64" s="6"/>
      <c r="BF64" s="8">
        <f t="shared" si="104"/>
        <v>0</v>
      </c>
      <c r="BG64" s="50">
        <v>5</v>
      </c>
      <c r="BH64" s="8">
        <f t="shared" si="43"/>
        <v>17385.643406250001</v>
      </c>
      <c r="BI64" s="8"/>
      <c r="BJ64" s="8">
        <f t="shared" si="105"/>
        <v>0</v>
      </c>
      <c r="BK64" s="8">
        <f>V64+W64+X64</f>
        <v>6</v>
      </c>
      <c r="BL64" s="8">
        <f>(AE64+AF64)*30%</f>
        <v>17385.643406250001</v>
      </c>
      <c r="BM64" s="8"/>
      <c r="BN64" s="8"/>
      <c r="BO64" s="8"/>
      <c r="BP64" s="50"/>
      <c r="BQ64" s="8">
        <f t="shared" si="60"/>
        <v>0</v>
      </c>
      <c r="BR64" s="8">
        <f t="shared" si="102"/>
        <v>34771.286812500002</v>
      </c>
      <c r="BS64" s="8">
        <f t="shared" si="14"/>
        <v>39131.938218750009</v>
      </c>
      <c r="BT64" s="8">
        <f t="shared" si="15"/>
        <v>17385.643406250001</v>
      </c>
      <c r="BU64" s="8">
        <f t="shared" si="16"/>
        <v>42222.276843750005</v>
      </c>
      <c r="BV64" s="8">
        <f t="shared" si="73"/>
        <v>98739.858468749997</v>
      </c>
      <c r="BW64" s="37">
        <f t="shared" si="18"/>
        <v>1184878.3016249998</v>
      </c>
      <c r="BX64" s="7" t="s">
        <v>213</v>
      </c>
      <c r="BY64" s="39"/>
    </row>
    <row r="65" spans="1:77" s="92" customFormat="1" ht="15" hidden="1" customHeight="1" x14ac:dyDescent="0.3">
      <c r="A65" s="15">
        <v>41</v>
      </c>
      <c r="B65" s="14" t="s">
        <v>94</v>
      </c>
      <c r="C65" s="14" t="s">
        <v>95</v>
      </c>
      <c r="D65" s="6" t="s">
        <v>60</v>
      </c>
      <c r="E65" s="93" t="s">
        <v>245</v>
      </c>
      <c r="F65" s="34">
        <v>79</v>
      </c>
      <c r="G65" s="44">
        <v>43304</v>
      </c>
      <c r="H65" s="30">
        <v>45130</v>
      </c>
      <c r="I65" s="34" t="s">
        <v>153</v>
      </c>
      <c r="J65" s="6" t="s">
        <v>309</v>
      </c>
      <c r="K65" s="6" t="s">
        <v>62</v>
      </c>
      <c r="L65" s="10">
        <v>27.01</v>
      </c>
      <c r="M65" s="6">
        <v>5.41</v>
      </c>
      <c r="N65" s="29">
        <v>17697</v>
      </c>
      <c r="O65" s="8">
        <f t="shared" si="103"/>
        <v>95740.77</v>
      </c>
      <c r="P65" s="6"/>
      <c r="Q65" s="6"/>
      <c r="R65" s="6">
        <v>8</v>
      </c>
      <c r="S65" s="6"/>
      <c r="T65" s="6">
        <v>13</v>
      </c>
      <c r="U65" s="6"/>
      <c r="V65" s="6">
        <f t="shared" si="52"/>
        <v>0</v>
      </c>
      <c r="W65" s="6">
        <f t="shared" si="52"/>
        <v>13</v>
      </c>
      <c r="X65" s="6">
        <f t="shared" si="52"/>
        <v>8</v>
      </c>
      <c r="Y65" s="8">
        <f t="shared" si="95"/>
        <v>0</v>
      </c>
      <c r="Z65" s="8">
        <f t="shared" si="96"/>
        <v>0</v>
      </c>
      <c r="AA65" s="8">
        <f t="shared" si="88"/>
        <v>47870.385000000002</v>
      </c>
      <c r="AB65" s="8">
        <f t="shared" si="97"/>
        <v>0</v>
      </c>
      <c r="AC65" s="8">
        <f t="shared" si="89"/>
        <v>77789.375625000001</v>
      </c>
      <c r="AD65" s="8">
        <f t="shared" si="98"/>
        <v>0</v>
      </c>
      <c r="AE65" s="8">
        <f t="shared" si="99"/>
        <v>125659.760625</v>
      </c>
      <c r="AF65" s="8">
        <f t="shared" si="40"/>
        <v>94244.820468749997</v>
      </c>
      <c r="AG65" s="8">
        <f t="shared" si="41"/>
        <v>21990.458109375002</v>
      </c>
      <c r="AH65" s="8">
        <f t="shared" si="100"/>
        <v>2875.7625000000003</v>
      </c>
      <c r="AI65" s="8">
        <f t="shared" si="42"/>
        <v>244770.80170312501</v>
      </c>
      <c r="AJ65" s="11"/>
      <c r="AK65" s="35">
        <f t="shared" si="6"/>
        <v>0</v>
      </c>
      <c r="AL65" s="11"/>
      <c r="AM65" s="35">
        <f t="shared" si="28"/>
        <v>0</v>
      </c>
      <c r="AN65" s="35">
        <f t="shared" si="101"/>
        <v>0</v>
      </c>
      <c r="AO65" s="35">
        <f t="shared" si="101"/>
        <v>0</v>
      </c>
      <c r="AP65" s="11">
        <v>16.5</v>
      </c>
      <c r="AQ65" s="35">
        <f t="shared" si="23"/>
        <v>9125.015625</v>
      </c>
      <c r="AR65" s="11"/>
      <c r="AS65" s="35">
        <f t="shared" si="8"/>
        <v>0</v>
      </c>
      <c r="AT65" s="36">
        <f t="shared" si="92"/>
        <v>16.5</v>
      </c>
      <c r="AU65" s="35">
        <f t="shared" si="92"/>
        <v>9125.015625</v>
      </c>
      <c r="AV65" s="36">
        <f t="shared" si="93"/>
        <v>16.5</v>
      </c>
      <c r="AW65" s="35">
        <f t="shared" si="93"/>
        <v>9125.015625</v>
      </c>
      <c r="AX65" s="12" t="s">
        <v>162</v>
      </c>
      <c r="AY65" s="13"/>
      <c r="AZ65" s="13">
        <v>1</v>
      </c>
      <c r="BA65" s="13"/>
      <c r="BB65" s="35">
        <f>17697*60%</f>
        <v>10618.199999999999</v>
      </c>
      <c r="BC65" s="6"/>
      <c r="BD65" s="6"/>
      <c r="BE65" s="6"/>
      <c r="BF65" s="8">
        <f t="shared" si="104"/>
        <v>0</v>
      </c>
      <c r="BG65" s="50">
        <f t="shared" ref="BG65:BG78" si="106">V65+W65+X65</f>
        <v>21</v>
      </c>
      <c r="BH65" s="8">
        <f t="shared" si="43"/>
        <v>65971.374328124992</v>
      </c>
      <c r="BI65" s="8"/>
      <c r="BJ65" s="8">
        <f t="shared" si="105"/>
        <v>0</v>
      </c>
      <c r="BK65" s="8">
        <f>V65+W65+X65</f>
        <v>21</v>
      </c>
      <c r="BL65" s="8">
        <f>(AE65+AF65)*40%</f>
        <v>87961.832437500008</v>
      </c>
      <c r="BM65" s="8"/>
      <c r="BN65" s="8"/>
      <c r="BO65" s="8"/>
      <c r="BP65" s="50"/>
      <c r="BQ65" s="8">
        <f t="shared" si="60"/>
        <v>0</v>
      </c>
      <c r="BR65" s="8">
        <f>AW65+BB65+BF65+BH65+BJ65+BL65+BQ65+BM65+BN65</f>
        <v>173676.422390625</v>
      </c>
      <c r="BS65" s="8">
        <f t="shared" si="14"/>
        <v>150525.98123437501</v>
      </c>
      <c r="BT65" s="8">
        <f t="shared" si="15"/>
        <v>85714.589953124989</v>
      </c>
      <c r="BU65" s="8">
        <f t="shared" si="16"/>
        <v>182206.65290625</v>
      </c>
      <c r="BV65" s="8">
        <f t="shared" si="73"/>
        <v>418447.22409375</v>
      </c>
      <c r="BW65" s="37">
        <f t="shared" si="18"/>
        <v>5021366.6891249996</v>
      </c>
      <c r="BX65" s="7" t="s">
        <v>209</v>
      </c>
      <c r="BY65" s="7"/>
    </row>
    <row r="66" spans="1:77" s="7" customFormat="1" ht="15" hidden="1" customHeight="1" x14ac:dyDescent="0.3">
      <c r="A66" s="15">
        <v>42</v>
      </c>
      <c r="B66" s="14" t="s">
        <v>96</v>
      </c>
      <c r="C66" s="14" t="s">
        <v>97</v>
      </c>
      <c r="D66" s="6" t="s">
        <v>60</v>
      </c>
      <c r="E66" s="93" t="s">
        <v>98</v>
      </c>
      <c r="F66" s="34">
        <v>80</v>
      </c>
      <c r="G66" s="44">
        <v>43304</v>
      </c>
      <c r="H66" s="30">
        <v>45130</v>
      </c>
      <c r="I66" s="34" t="s">
        <v>153</v>
      </c>
      <c r="J66" s="6" t="s">
        <v>309</v>
      </c>
      <c r="K66" s="6" t="s">
        <v>62</v>
      </c>
      <c r="L66" s="10">
        <v>22.06</v>
      </c>
      <c r="M66" s="6">
        <v>5.32</v>
      </c>
      <c r="N66" s="29">
        <v>17697</v>
      </c>
      <c r="O66" s="8">
        <f t="shared" si="103"/>
        <v>94148.040000000008</v>
      </c>
      <c r="P66" s="6"/>
      <c r="Q66" s="6">
        <v>15</v>
      </c>
      <c r="R66" s="6">
        <v>4</v>
      </c>
      <c r="S66" s="6"/>
      <c r="T66" s="6">
        <v>5</v>
      </c>
      <c r="U66" s="6"/>
      <c r="V66" s="6">
        <f t="shared" si="52"/>
        <v>0</v>
      </c>
      <c r="W66" s="6">
        <f t="shared" si="52"/>
        <v>20</v>
      </c>
      <c r="X66" s="6">
        <f t="shared" si="52"/>
        <v>4</v>
      </c>
      <c r="Y66" s="8">
        <f t="shared" si="95"/>
        <v>0</v>
      </c>
      <c r="Z66" s="8">
        <f t="shared" si="96"/>
        <v>88263.787500000006</v>
      </c>
      <c r="AA66" s="8">
        <f t="shared" si="88"/>
        <v>23537.010000000002</v>
      </c>
      <c r="AB66" s="8">
        <f t="shared" si="97"/>
        <v>0</v>
      </c>
      <c r="AC66" s="8">
        <f t="shared" si="89"/>
        <v>29421.262500000004</v>
      </c>
      <c r="AD66" s="8">
        <f t="shared" si="98"/>
        <v>0</v>
      </c>
      <c r="AE66" s="8">
        <f t="shared" si="99"/>
        <v>141222.06000000003</v>
      </c>
      <c r="AF66" s="8">
        <f t="shared" si="40"/>
        <v>105916.54500000001</v>
      </c>
      <c r="AG66" s="8">
        <f t="shared" si="41"/>
        <v>24713.860500000006</v>
      </c>
      <c r="AH66" s="8">
        <f t="shared" si="100"/>
        <v>1106.0625</v>
      </c>
      <c r="AI66" s="8">
        <f t="shared" si="42"/>
        <v>272958.52800000005</v>
      </c>
      <c r="AJ66" s="11"/>
      <c r="AK66" s="35">
        <f t="shared" si="6"/>
        <v>0</v>
      </c>
      <c r="AL66" s="11"/>
      <c r="AM66" s="35">
        <f t="shared" si="28"/>
        <v>0</v>
      </c>
      <c r="AN66" s="35">
        <f t="shared" si="101"/>
        <v>0</v>
      </c>
      <c r="AO66" s="35">
        <f t="shared" si="101"/>
        <v>0</v>
      </c>
      <c r="AP66" s="11">
        <v>22</v>
      </c>
      <c r="AQ66" s="35">
        <f t="shared" si="23"/>
        <v>12166.6875</v>
      </c>
      <c r="AR66" s="11"/>
      <c r="AS66" s="35">
        <f t="shared" si="8"/>
        <v>0</v>
      </c>
      <c r="AT66" s="36">
        <f t="shared" si="92"/>
        <v>22</v>
      </c>
      <c r="AU66" s="35">
        <f t="shared" si="92"/>
        <v>12166.6875</v>
      </c>
      <c r="AV66" s="36">
        <f t="shared" si="93"/>
        <v>22</v>
      </c>
      <c r="AW66" s="35">
        <f t="shared" si="93"/>
        <v>12166.6875</v>
      </c>
      <c r="AX66" s="12"/>
      <c r="AY66" s="13"/>
      <c r="AZ66" s="13"/>
      <c r="BA66" s="13"/>
      <c r="BB66" s="35">
        <f t="shared" ref="BB66:BB72" si="107">SUM(N66*AY66)*50%+(N66*AZ66)*60%+(N66*BA66)*60%</f>
        <v>0</v>
      </c>
      <c r="BC66" s="6"/>
      <c r="BD66" s="6"/>
      <c r="BE66" s="6"/>
      <c r="BF66" s="8">
        <f t="shared" si="104"/>
        <v>0</v>
      </c>
      <c r="BG66" s="50">
        <f t="shared" si="106"/>
        <v>24</v>
      </c>
      <c r="BH66" s="8">
        <f t="shared" si="43"/>
        <v>74141.581500000015</v>
      </c>
      <c r="BI66" s="8"/>
      <c r="BJ66" s="8">
        <f t="shared" si="105"/>
        <v>0</v>
      </c>
      <c r="BK66" s="8">
        <f>V66+W66+X66</f>
        <v>24</v>
      </c>
      <c r="BL66" s="8">
        <f>(AE66+AF66)*40%</f>
        <v>98855.442000000025</v>
      </c>
      <c r="BM66" s="8"/>
      <c r="BN66" s="8"/>
      <c r="BO66" s="8"/>
      <c r="BP66" s="50"/>
      <c r="BQ66" s="8">
        <f t="shared" si="60"/>
        <v>0</v>
      </c>
      <c r="BR66" s="8">
        <f t="shared" si="102"/>
        <v>185163.71100000004</v>
      </c>
      <c r="BS66" s="8">
        <f t="shared" si="14"/>
        <v>167041.98300000004</v>
      </c>
      <c r="BT66" s="8">
        <f t="shared" si="15"/>
        <v>86308.269000000015</v>
      </c>
      <c r="BU66" s="8">
        <f t="shared" si="16"/>
        <v>204771.98700000002</v>
      </c>
      <c r="BV66" s="8">
        <f t="shared" si="73"/>
        <v>458122.23900000006</v>
      </c>
      <c r="BW66" s="37">
        <f t="shared" si="18"/>
        <v>5497466.8680000007</v>
      </c>
      <c r="BX66" s="7" t="s">
        <v>209</v>
      </c>
    </row>
    <row r="67" spans="1:77" s="92" customFormat="1" ht="15" hidden="1" customHeight="1" x14ac:dyDescent="0.3">
      <c r="A67" s="15">
        <v>43</v>
      </c>
      <c r="B67" s="14" t="s">
        <v>111</v>
      </c>
      <c r="C67" s="14" t="s">
        <v>99</v>
      </c>
      <c r="D67" s="6" t="s">
        <v>60</v>
      </c>
      <c r="E67" s="93" t="s">
        <v>220</v>
      </c>
      <c r="F67" s="14">
        <v>59</v>
      </c>
      <c r="G67" s="44" t="s">
        <v>304</v>
      </c>
      <c r="H67" s="44">
        <v>44646</v>
      </c>
      <c r="I67" s="14" t="s">
        <v>99</v>
      </c>
      <c r="J67" s="6" t="s">
        <v>308</v>
      </c>
      <c r="K67" s="6" t="s">
        <v>67</v>
      </c>
      <c r="L67" s="10">
        <v>13.01</v>
      </c>
      <c r="M67" s="6">
        <v>4.9000000000000004</v>
      </c>
      <c r="N67" s="29">
        <v>17697</v>
      </c>
      <c r="O67" s="8">
        <f t="shared" si="103"/>
        <v>86715.3</v>
      </c>
      <c r="P67" s="6"/>
      <c r="Q67" s="6">
        <v>8</v>
      </c>
      <c r="R67" s="6">
        <v>3</v>
      </c>
      <c r="S67" s="6"/>
      <c r="T67" s="6">
        <v>6</v>
      </c>
      <c r="U67" s="6"/>
      <c r="V67" s="6">
        <f t="shared" si="52"/>
        <v>0</v>
      </c>
      <c r="W67" s="6">
        <f t="shared" si="52"/>
        <v>14</v>
      </c>
      <c r="X67" s="6">
        <f t="shared" si="52"/>
        <v>3</v>
      </c>
      <c r="Y67" s="8">
        <f t="shared" si="95"/>
        <v>0</v>
      </c>
      <c r="Z67" s="8">
        <f t="shared" si="96"/>
        <v>43357.65</v>
      </c>
      <c r="AA67" s="8">
        <f t="shared" si="88"/>
        <v>16259.118750000001</v>
      </c>
      <c r="AB67" s="8">
        <f t="shared" si="97"/>
        <v>0</v>
      </c>
      <c r="AC67" s="8">
        <f t="shared" si="89"/>
        <v>32518.237500000003</v>
      </c>
      <c r="AD67" s="8">
        <f t="shared" si="98"/>
        <v>0</v>
      </c>
      <c r="AE67" s="8">
        <f t="shared" si="99"/>
        <v>92135.006250000006</v>
      </c>
      <c r="AF67" s="8">
        <f t="shared" si="40"/>
        <v>69101.254687500012</v>
      </c>
      <c r="AG67" s="8">
        <f t="shared" si="41"/>
        <v>16123.626093750003</v>
      </c>
      <c r="AH67" s="8">
        <f t="shared" si="100"/>
        <v>1327.2750000000001</v>
      </c>
      <c r="AI67" s="8">
        <f t="shared" si="42"/>
        <v>178687.16203125002</v>
      </c>
      <c r="AJ67" s="11"/>
      <c r="AK67" s="35">
        <f t="shared" si="6"/>
        <v>0</v>
      </c>
      <c r="AL67" s="11"/>
      <c r="AM67" s="35">
        <f t="shared" si="28"/>
        <v>0</v>
      </c>
      <c r="AN67" s="35">
        <f t="shared" si="101"/>
        <v>0</v>
      </c>
      <c r="AO67" s="35">
        <f t="shared" si="101"/>
        <v>0</v>
      </c>
      <c r="AP67" s="11"/>
      <c r="AQ67" s="35">
        <f t="shared" si="23"/>
        <v>0</v>
      </c>
      <c r="AR67" s="11">
        <v>12</v>
      </c>
      <c r="AS67" s="35">
        <f t="shared" si="8"/>
        <v>5309.1</v>
      </c>
      <c r="AT67" s="36">
        <f t="shared" si="92"/>
        <v>12</v>
      </c>
      <c r="AU67" s="35">
        <f t="shared" si="92"/>
        <v>5309.1</v>
      </c>
      <c r="AV67" s="36">
        <f t="shared" si="93"/>
        <v>12</v>
      </c>
      <c r="AW67" s="35">
        <f t="shared" si="93"/>
        <v>5309.1</v>
      </c>
      <c r="AX67" s="12" t="s">
        <v>173</v>
      </c>
      <c r="AY67" s="13"/>
      <c r="AZ67" s="12">
        <v>1</v>
      </c>
      <c r="BA67" s="13"/>
      <c r="BB67" s="35">
        <f t="shared" si="107"/>
        <v>10618.199999999999</v>
      </c>
      <c r="BC67" s="6"/>
      <c r="BD67" s="6"/>
      <c r="BE67" s="6"/>
      <c r="BF67" s="8">
        <f t="shared" si="104"/>
        <v>0</v>
      </c>
      <c r="BG67" s="50">
        <f t="shared" si="106"/>
        <v>17</v>
      </c>
      <c r="BH67" s="8">
        <f>(AE67+AF67)*30%</f>
        <v>48370.878281250007</v>
      </c>
      <c r="BI67" s="8"/>
      <c r="BJ67" s="8"/>
      <c r="BK67" s="8">
        <v>17</v>
      </c>
      <c r="BL67" s="8">
        <f>(AE67+AF67)*35%</f>
        <v>56432.691328125002</v>
      </c>
      <c r="BM67" s="8"/>
      <c r="BN67" s="8"/>
      <c r="BO67" s="8"/>
      <c r="BP67" s="50"/>
      <c r="BQ67" s="8">
        <f t="shared" si="60"/>
        <v>0</v>
      </c>
      <c r="BR67" s="8">
        <f t="shared" si="102"/>
        <v>120730.869609375</v>
      </c>
      <c r="BS67" s="8">
        <f t="shared" si="14"/>
        <v>109585.90734375</v>
      </c>
      <c r="BT67" s="8">
        <f t="shared" si="15"/>
        <v>64298.178281250002</v>
      </c>
      <c r="BU67" s="8">
        <f t="shared" si="16"/>
        <v>125533.94601562501</v>
      </c>
      <c r="BV67" s="8">
        <f t="shared" si="73"/>
        <v>299418.03164062503</v>
      </c>
      <c r="BW67" s="37">
        <f t="shared" si="18"/>
        <v>3593016.3796875002</v>
      </c>
      <c r="BX67" s="7" t="s">
        <v>457</v>
      </c>
      <c r="BY67" s="7"/>
    </row>
    <row r="68" spans="1:77" s="7" customFormat="1" ht="15" hidden="1" customHeight="1" x14ac:dyDescent="0.3">
      <c r="A68" s="15">
        <v>44</v>
      </c>
      <c r="B68" s="14" t="s">
        <v>100</v>
      </c>
      <c r="C68" s="14" t="s">
        <v>221</v>
      </c>
      <c r="D68" s="6" t="s">
        <v>101</v>
      </c>
      <c r="E68" s="93" t="s">
        <v>102</v>
      </c>
      <c r="F68" s="34">
        <v>88</v>
      </c>
      <c r="G68" s="30">
        <v>43458</v>
      </c>
      <c r="H68" s="46" t="s">
        <v>305</v>
      </c>
      <c r="I68" s="34" t="s">
        <v>160</v>
      </c>
      <c r="J68" s="6" t="s">
        <v>309</v>
      </c>
      <c r="K68" s="6" t="s">
        <v>107</v>
      </c>
      <c r="L68" s="10">
        <v>39.01</v>
      </c>
      <c r="M68" s="6">
        <v>4.5199999999999996</v>
      </c>
      <c r="N68" s="29">
        <v>17697</v>
      </c>
      <c r="O68" s="8">
        <f t="shared" si="103"/>
        <v>79990.439999999988</v>
      </c>
      <c r="P68" s="6"/>
      <c r="Q68" s="6">
        <v>4</v>
      </c>
      <c r="R68" s="6"/>
      <c r="S68" s="6"/>
      <c r="T68" s="6">
        <v>5</v>
      </c>
      <c r="U68" s="6"/>
      <c r="V68" s="6">
        <f t="shared" si="52"/>
        <v>0</v>
      </c>
      <c r="W68" s="6">
        <f t="shared" si="52"/>
        <v>9</v>
      </c>
      <c r="X68" s="6">
        <f t="shared" si="52"/>
        <v>0</v>
      </c>
      <c r="Y68" s="8">
        <f t="shared" si="95"/>
        <v>0</v>
      </c>
      <c r="Z68" s="8">
        <f>SUM(O68/16*Q68)</f>
        <v>19997.609999999997</v>
      </c>
      <c r="AA68" s="8">
        <f t="shared" si="88"/>
        <v>0</v>
      </c>
      <c r="AB68" s="8">
        <f t="shared" si="97"/>
        <v>0</v>
      </c>
      <c r="AC68" s="8">
        <f t="shared" si="89"/>
        <v>24997.012499999997</v>
      </c>
      <c r="AD68" s="8">
        <f t="shared" si="98"/>
        <v>0</v>
      </c>
      <c r="AE68" s="8">
        <f t="shared" si="99"/>
        <v>44994.622499999998</v>
      </c>
      <c r="AF68" s="8">
        <f t="shared" si="40"/>
        <v>33745.966874999998</v>
      </c>
      <c r="AG68" s="8">
        <f t="shared" si="41"/>
        <v>7874.0589375</v>
      </c>
      <c r="AH68" s="8">
        <f t="shared" si="100"/>
        <v>1106.0625</v>
      </c>
      <c r="AI68" s="8">
        <f t="shared" si="42"/>
        <v>87720.710812499994</v>
      </c>
      <c r="AJ68" s="11"/>
      <c r="AK68" s="35">
        <f t="shared" si="6"/>
        <v>0</v>
      </c>
      <c r="AL68" s="11"/>
      <c r="AM68" s="35">
        <f t="shared" si="28"/>
        <v>0</v>
      </c>
      <c r="AN68" s="35">
        <f t="shared" si="101"/>
        <v>0</v>
      </c>
      <c r="AO68" s="35">
        <f t="shared" si="101"/>
        <v>0</v>
      </c>
      <c r="AP68" s="11"/>
      <c r="AQ68" s="35">
        <f t="shared" si="23"/>
        <v>0</v>
      </c>
      <c r="AR68" s="11"/>
      <c r="AS68" s="35">
        <f t="shared" si="8"/>
        <v>0</v>
      </c>
      <c r="AT68" s="36">
        <f t="shared" si="92"/>
        <v>0</v>
      </c>
      <c r="AU68" s="35">
        <f t="shared" si="92"/>
        <v>0</v>
      </c>
      <c r="AV68" s="36">
        <f t="shared" si="93"/>
        <v>0</v>
      </c>
      <c r="AW68" s="35">
        <f t="shared" si="93"/>
        <v>0</v>
      </c>
      <c r="AX68" s="12" t="s">
        <v>165</v>
      </c>
      <c r="AY68" s="13"/>
      <c r="AZ68" s="13">
        <v>1</v>
      </c>
      <c r="BA68" s="13"/>
      <c r="BB68" s="35">
        <f t="shared" si="107"/>
        <v>10618.199999999999</v>
      </c>
      <c r="BC68" s="6"/>
      <c r="BD68" s="6"/>
      <c r="BE68" s="6"/>
      <c r="BF68" s="8">
        <f t="shared" si="104"/>
        <v>0</v>
      </c>
      <c r="BG68" s="50">
        <f t="shared" si="106"/>
        <v>9</v>
      </c>
      <c r="BH68" s="8">
        <f t="shared" si="43"/>
        <v>23622.176812499998</v>
      </c>
      <c r="BI68" s="8"/>
      <c r="BJ68" s="8">
        <f>(O68/18*BI68)*30%</f>
        <v>0</v>
      </c>
      <c r="BK68" s="8">
        <f>V68+W68+X68</f>
        <v>9</v>
      </c>
      <c r="BL68" s="8">
        <f>(AE68+AF68)*40%</f>
        <v>31496.23575</v>
      </c>
      <c r="BM68" s="8"/>
      <c r="BN68" s="8"/>
      <c r="BO68" s="8"/>
      <c r="BP68" s="50"/>
      <c r="BQ68" s="8">
        <f t="shared" si="60"/>
        <v>0</v>
      </c>
      <c r="BR68" s="8">
        <f t="shared" si="102"/>
        <v>65736.612562499999</v>
      </c>
      <c r="BS68" s="8">
        <f t="shared" si="14"/>
        <v>53974.743937499996</v>
      </c>
      <c r="BT68" s="8">
        <f t="shared" si="15"/>
        <v>34240.376812499999</v>
      </c>
      <c r="BU68" s="8">
        <f t="shared" si="16"/>
        <v>65242.202624999998</v>
      </c>
      <c r="BV68" s="8">
        <f t="shared" si="73"/>
        <v>153457.32337499998</v>
      </c>
      <c r="BW68" s="37">
        <f t="shared" si="18"/>
        <v>1841487.8804999997</v>
      </c>
      <c r="BX68" s="7" t="s">
        <v>209</v>
      </c>
    </row>
    <row r="69" spans="1:77" s="92" customFormat="1" ht="15" hidden="1" customHeight="1" x14ac:dyDescent="0.3">
      <c r="A69" s="15">
        <v>45</v>
      </c>
      <c r="B69" s="14" t="s">
        <v>105</v>
      </c>
      <c r="C69" s="14" t="s">
        <v>86</v>
      </c>
      <c r="D69" s="6" t="s">
        <v>60</v>
      </c>
      <c r="E69" s="93" t="s">
        <v>106</v>
      </c>
      <c r="F69" s="34">
        <v>91</v>
      </c>
      <c r="G69" s="30">
        <v>43453</v>
      </c>
      <c r="H69" s="30">
        <v>45279</v>
      </c>
      <c r="I69" s="34" t="s">
        <v>442</v>
      </c>
      <c r="J69" s="6" t="s">
        <v>308</v>
      </c>
      <c r="K69" s="6" t="s">
        <v>62</v>
      </c>
      <c r="L69" s="10">
        <v>18.010000000000002</v>
      </c>
      <c r="M69" s="6">
        <v>5.24</v>
      </c>
      <c r="N69" s="29">
        <v>17697</v>
      </c>
      <c r="O69" s="8">
        <f t="shared" si="103"/>
        <v>92732.28</v>
      </c>
      <c r="P69" s="6"/>
      <c r="Q69" s="6"/>
      <c r="R69" s="6">
        <v>5</v>
      </c>
      <c r="S69" s="6"/>
      <c r="T69" s="6">
        <v>21</v>
      </c>
      <c r="U69" s="6"/>
      <c r="V69" s="6">
        <f t="shared" si="52"/>
        <v>0</v>
      </c>
      <c r="W69" s="6">
        <f t="shared" si="52"/>
        <v>21</v>
      </c>
      <c r="X69" s="6">
        <f t="shared" si="52"/>
        <v>5</v>
      </c>
      <c r="Y69" s="8">
        <f t="shared" si="95"/>
        <v>0</v>
      </c>
      <c r="Z69" s="8">
        <f t="shared" si="96"/>
        <v>0</v>
      </c>
      <c r="AA69" s="8">
        <f t="shared" si="88"/>
        <v>28978.837500000001</v>
      </c>
      <c r="AB69" s="8">
        <f t="shared" si="97"/>
        <v>0</v>
      </c>
      <c r="AC69" s="8">
        <f t="shared" si="89"/>
        <v>121711.11749999999</v>
      </c>
      <c r="AD69" s="8">
        <f t="shared" si="98"/>
        <v>0</v>
      </c>
      <c r="AE69" s="8">
        <f t="shared" si="99"/>
        <v>150689.95499999999</v>
      </c>
      <c r="AF69" s="8">
        <f t="shared" si="40"/>
        <v>113017.46625</v>
      </c>
      <c r="AG69" s="8">
        <f t="shared" si="41"/>
        <v>26370.742125000004</v>
      </c>
      <c r="AH69" s="8">
        <f t="shared" si="100"/>
        <v>4645.4625000000005</v>
      </c>
      <c r="AI69" s="8">
        <f t="shared" si="42"/>
        <v>294723.62587500003</v>
      </c>
      <c r="AJ69" s="11"/>
      <c r="AK69" s="35">
        <f t="shared" si="6"/>
        <v>0</v>
      </c>
      <c r="AL69" s="11"/>
      <c r="AM69" s="35">
        <f t="shared" si="28"/>
        <v>0</v>
      </c>
      <c r="AN69" s="35">
        <f t="shared" si="101"/>
        <v>0</v>
      </c>
      <c r="AO69" s="35">
        <f t="shared" si="101"/>
        <v>0</v>
      </c>
      <c r="AP69" s="11"/>
      <c r="AQ69" s="35">
        <f t="shared" si="23"/>
        <v>0</v>
      </c>
      <c r="AR69" s="11">
        <v>25</v>
      </c>
      <c r="AS69" s="35">
        <f t="shared" si="8"/>
        <v>11060.625</v>
      </c>
      <c r="AT69" s="36">
        <f t="shared" si="92"/>
        <v>25</v>
      </c>
      <c r="AU69" s="35">
        <f t="shared" si="92"/>
        <v>11060.625</v>
      </c>
      <c r="AV69" s="36">
        <f t="shared" si="93"/>
        <v>25</v>
      </c>
      <c r="AW69" s="35">
        <f t="shared" si="93"/>
        <v>11060.625</v>
      </c>
      <c r="AX69" s="12" t="s">
        <v>169</v>
      </c>
      <c r="AY69" s="13"/>
      <c r="AZ69" s="13">
        <v>0.5</v>
      </c>
      <c r="BA69" s="13"/>
      <c r="BB69" s="35">
        <f t="shared" si="107"/>
        <v>5309.0999999999995</v>
      </c>
      <c r="BC69" s="6"/>
      <c r="BD69" s="6"/>
      <c r="BE69" s="6"/>
      <c r="BF69" s="8">
        <f t="shared" si="104"/>
        <v>0</v>
      </c>
      <c r="BG69" s="50">
        <f t="shared" si="106"/>
        <v>26</v>
      </c>
      <c r="BH69" s="8">
        <f t="shared" si="43"/>
        <v>79112.226374999998</v>
      </c>
      <c r="BI69" s="8"/>
      <c r="BJ69" s="8">
        <f>(O69/18*BI69)*30%</f>
        <v>0</v>
      </c>
      <c r="BK69" s="8">
        <f>V69+W69+X69</f>
        <v>26</v>
      </c>
      <c r="BL69" s="8">
        <f>(AE69+AF69)*35%</f>
        <v>92297.597437499993</v>
      </c>
      <c r="BM69" s="8"/>
      <c r="BN69" s="8"/>
      <c r="BO69" s="8"/>
      <c r="BP69" s="50"/>
      <c r="BQ69" s="8">
        <f t="shared" si="60"/>
        <v>0</v>
      </c>
      <c r="BR69" s="8">
        <f t="shared" si="102"/>
        <v>187779.5488125</v>
      </c>
      <c r="BS69" s="8">
        <f t="shared" si="14"/>
        <v>181706.159625</v>
      </c>
      <c r="BT69" s="8">
        <f t="shared" si="15"/>
        <v>95481.951375000004</v>
      </c>
      <c r="BU69" s="8">
        <f t="shared" si="16"/>
        <v>205315.06368749999</v>
      </c>
      <c r="BV69" s="8">
        <f t="shared" si="73"/>
        <v>482503.1746875</v>
      </c>
      <c r="BW69" s="37">
        <f t="shared" si="18"/>
        <v>5790038.0962499995</v>
      </c>
      <c r="BX69" s="7" t="s">
        <v>208</v>
      </c>
      <c r="BY69" s="7"/>
    </row>
    <row r="70" spans="1:77" s="7" customFormat="1" ht="15" hidden="1" customHeight="1" x14ac:dyDescent="0.3">
      <c r="A70" s="15">
        <v>46</v>
      </c>
      <c r="B70" s="14" t="s">
        <v>388</v>
      </c>
      <c r="C70" s="14" t="s">
        <v>68</v>
      </c>
      <c r="D70" s="6" t="s">
        <v>60</v>
      </c>
      <c r="E70" s="93" t="s">
        <v>437</v>
      </c>
      <c r="F70" s="34"/>
      <c r="G70" s="30"/>
      <c r="H70" s="30"/>
      <c r="I70" s="34" t="s">
        <v>68</v>
      </c>
      <c r="J70" s="6"/>
      <c r="K70" s="6" t="s">
        <v>61</v>
      </c>
      <c r="L70" s="10">
        <v>4</v>
      </c>
      <c r="M70" s="6">
        <v>4.2300000000000004</v>
      </c>
      <c r="N70" s="29">
        <v>17697</v>
      </c>
      <c r="O70" s="8">
        <v>74858</v>
      </c>
      <c r="P70" s="6"/>
      <c r="Q70" s="6">
        <v>15</v>
      </c>
      <c r="R70" s="6">
        <v>5</v>
      </c>
      <c r="S70" s="6"/>
      <c r="T70" s="6"/>
      <c r="U70" s="6"/>
      <c r="V70" s="6">
        <f t="shared" ref="V70" si="108">SUM(P70+S70)</f>
        <v>0</v>
      </c>
      <c r="W70" s="6">
        <f t="shared" ref="W70:X70" si="109">SUM(Q70+T70)</f>
        <v>15</v>
      </c>
      <c r="X70" s="6">
        <f t="shared" si="109"/>
        <v>5</v>
      </c>
      <c r="Y70" s="8">
        <f>SUM(O149/16*P70)</f>
        <v>0</v>
      </c>
      <c r="Z70" s="8">
        <f>SUM(O149/16*Q70)</f>
        <v>70179.665625000009</v>
      </c>
      <c r="AA70" s="8">
        <f>SUM(O149/16*R70)</f>
        <v>23393.221875000003</v>
      </c>
      <c r="AB70" s="8">
        <f>SUM(O149/16*S70)</f>
        <v>0</v>
      </c>
      <c r="AC70" s="8">
        <f>SUM(O149/16*T70)</f>
        <v>0</v>
      </c>
      <c r="AD70" s="8">
        <f>SUM(O149/16*U70)</f>
        <v>0</v>
      </c>
      <c r="AE70" s="8">
        <f>SUM(Y70:AD70)</f>
        <v>93572.887500000012</v>
      </c>
      <c r="AF70" s="8">
        <f t="shared" si="40"/>
        <v>70179.665625000009</v>
      </c>
      <c r="AG70" s="8">
        <f t="shared" si="41"/>
        <v>16375.255312500005</v>
      </c>
      <c r="AH70" s="8">
        <f t="shared" si="100"/>
        <v>0</v>
      </c>
      <c r="AI70" s="8">
        <f t="shared" si="42"/>
        <v>180127.80843750003</v>
      </c>
      <c r="AJ70" s="11"/>
      <c r="AK70" s="35">
        <f t="shared" si="6"/>
        <v>0</v>
      </c>
      <c r="AL70" s="11"/>
      <c r="AM70" s="35">
        <f t="shared" si="28"/>
        <v>0</v>
      </c>
      <c r="AN70" s="35">
        <f t="shared" si="101"/>
        <v>0</v>
      </c>
      <c r="AO70" s="35">
        <f t="shared" si="101"/>
        <v>0</v>
      </c>
      <c r="AP70" s="11"/>
      <c r="AQ70" s="35">
        <f t="shared" si="23"/>
        <v>0</v>
      </c>
      <c r="AR70" s="11"/>
      <c r="AS70" s="35"/>
      <c r="AT70" s="36">
        <f t="shared" si="92"/>
        <v>0</v>
      </c>
      <c r="AU70" s="35">
        <f t="shared" si="92"/>
        <v>0</v>
      </c>
      <c r="AV70" s="36">
        <f t="shared" si="93"/>
        <v>0</v>
      </c>
      <c r="AW70" s="35">
        <f t="shared" si="93"/>
        <v>0</v>
      </c>
      <c r="AX70" s="12"/>
      <c r="AY70" s="13"/>
      <c r="AZ70" s="13"/>
      <c r="BA70" s="13"/>
      <c r="BB70" s="35">
        <f t="shared" si="107"/>
        <v>0</v>
      </c>
      <c r="BC70" s="6"/>
      <c r="BD70" s="6"/>
      <c r="BE70" s="6"/>
      <c r="BF70" s="8">
        <f t="shared" si="104"/>
        <v>0</v>
      </c>
      <c r="BG70" s="50">
        <f t="shared" si="106"/>
        <v>20</v>
      </c>
      <c r="BH70" s="8">
        <f t="shared" si="43"/>
        <v>49125.765937500008</v>
      </c>
      <c r="BI70" s="8"/>
      <c r="BJ70" s="8">
        <f>(O149/18*BI70)*30%</f>
        <v>0</v>
      </c>
      <c r="BK70" s="8"/>
      <c r="BL70" s="8"/>
      <c r="BM70" s="8"/>
      <c r="BN70" s="8"/>
      <c r="BO70" s="8"/>
      <c r="BP70" s="50"/>
      <c r="BQ70" s="8">
        <f t="shared" si="60"/>
        <v>0</v>
      </c>
      <c r="BR70" s="8">
        <f t="shared" si="102"/>
        <v>49125.765937500008</v>
      </c>
      <c r="BS70" s="8">
        <f t="shared" si="14"/>
        <v>109948.14281250001</v>
      </c>
      <c r="BT70" s="8">
        <f t="shared" si="15"/>
        <v>49125.765937500008</v>
      </c>
      <c r="BU70" s="8">
        <f t="shared" si="16"/>
        <v>70179.665625000009</v>
      </c>
      <c r="BV70" s="8">
        <f t="shared" si="73"/>
        <v>229253.57437500003</v>
      </c>
      <c r="BW70" s="37">
        <f t="shared" si="18"/>
        <v>2751042.8925000001</v>
      </c>
    </row>
    <row r="71" spans="1:77" s="7" customFormat="1" ht="15" hidden="1" customHeight="1" x14ac:dyDescent="0.3">
      <c r="A71" s="15">
        <v>47</v>
      </c>
      <c r="B71" s="14" t="s">
        <v>313</v>
      </c>
      <c r="C71" s="14" t="s">
        <v>68</v>
      </c>
      <c r="D71" s="6" t="s">
        <v>60</v>
      </c>
      <c r="E71" s="93" t="s">
        <v>314</v>
      </c>
      <c r="F71" s="14"/>
      <c r="G71" s="44"/>
      <c r="H71" s="44"/>
      <c r="I71" s="14" t="s">
        <v>68</v>
      </c>
      <c r="J71" s="6" t="s">
        <v>441</v>
      </c>
      <c r="K71" s="6" t="s">
        <v>61</v>
      </c>
      <c r="L71" s="10">
        <v>1.06</v>
      </c>
      <c r="M71" s="6">
        <v>4.1399999999999997</v>
      </c>
      <c r="N71" s="29">
        <v>17697</v>
      </c>
      <c r="O71" s="8">
        <f t="shared" si="103"/>
        <v>73265.579999999987</v>
      </c>
      <c r="P71" s="6"/>
      <c r="Q71" s="6">
        <v>4</v>
      </c>
      <c r="R71" s="6"/>
      <c r="S71" s="33"/>
      <c r="T71" s="33">
        <v>16</v>
      </c>
      <c r="U71" s="33"/>
      <c r="V71" s="6">
        <f t="shared" si="52"/>
        <v>0</v>
      </c>
      <c r="W71" s="6">
        <f t="shared" si="52"/>
        <v>20</v>
      </c>
      <c r="X71" s="6">
        <f t="shared" si="52"/>
        <v>0</v>
      </c>
      <c r="Y71" s="8">
        <f t="shared" ref="Y71:Y89" si="110">SUM(O71/16*P71)</f>
        <v>0</v>
      </c>
      <c r="Z71" s="8">
        <f>SUM(O71/16*Q71)</f>
        <v>18316.394999999997</v>
      </c>
      <c r="AA71" s="8">
        <f t="shared" ref="AA71:AA89" si="111">SUM(O71/16*R71)</f>
        <v>0</v>
      </c>
      <c r="AB71" s="8">
        <f t="shared" ref="AB71:AB89" si="112">SUM(O71/16*S71)</f>
        <v>0</v>
      </c>
      <c r="AC71" s="8">
        <f>SUM(O71/16*T71)</f>
        <v>73265.579999999987</v>
      </c>
      <c r="AD71" s="8">
        <f t="shared" ref="AD71:AD89" si="113">SUM(O71/16*U71)</f>
        <v>0</v>
      </c>
      <c r="AE71" s="8">
        <f>SUM(Y71:AD71)</f>
        <v>91581.974999999977</v>
      </c>
      <c r="AF71" s="8">
        <f t="shared" si="40"/>
        <v>68686.481249999983</v>
      </c>
      <c r="AG71" s="105">
        <f t="shared" si="41"/>
        <v>16026.845624999996</v>
      </c>
      <c r="AH71" s="8">
        <f>SUM(N71/16*S71+N71/16*T71+N71/16*U71)*20%</f>
        <v>3539.4</v>
      </c>
      <c r="AI71" s="8">
        <f>AH71+AG71+AF71+AE71</f>
        <v>179834.70187499997</v>
      </c>
      <c r="AJ71" s="11"/>
      <c r="AK71" s="35">
        <f>N71/16*AJ71*40%</f>
        <v>0</v>
      </c>
      <c r="AL71" s="11"/>
      <c r="AM71" s="35">
        <f>N71/16*AL71*50%</f>
        <v>0</v>
      </c>
      <c r="AN71" s="35">
        <f t="shared" si="101"/>
        <v>0</v>
      </c>
      <c r="AO71" s="35">
        <f t="shared" si="101"/>
        <v>0</v>
      </c>
      <c r="AP71" s="11"/>
      <c r="AQ71" s="35">
        <f>N71/16*AP71*50%</f>
        <v>0</v>
      </c>
      <c r="AR71" s="11"/>
      <c r="AS71" s="35">
        <f t="shared" si="8"/>
        <v>0</v>
      </c>
      <c r="AT71" s="36">
        <f t="shared" si="92"/>
        <v>0</v>
      </c>
      <c r="AU71" s="35">
        <f t="shared" si="92"/>
        <v>0</v>
      </c>
      <c r="AV71" s="36">
        <f>AN71+AT71</f>
        <v>0</v>
      </c>
      <c r="AW71" s="35">
        <f>AO71+AU71</f>
        <v>0</v>
      </c>
      <c r="AX71" s="12" t="s">
        <v>260</v>
      </c>
      <c r="AY71" s="12"/>
      <c r="AZ71" s="13"/>
      <c r="BA71" s="13">
        <v>1</v>
      </c>
      <c r="BB71" s="35">
        <f>17697*50%</f>
        <v>8848.5</v>
      </c>
      <c r="BC71" s="6"/>
      <c r="BD71" s="6"/>
      <c r="BE71" s="6"/>
      <c r="BF71" s="8"/>
      <c r="BG71" s="50">
        <f t="shared" si="106"/>
        <v>20</v>
      </c>
      <c r="BH71" s="8">
        <f>(AE71+AF71)*30%</f>
        <v>48080.536874999983</v>
      </c>
      <c r="BI71" s="8"/>
      <c r="BJ71" s="8">
        <f t="shared" ref="BJ71:BJ75" si="114">(O71/18*BI71)*30%</f>
        <v>0</v>
      </c>
      <c r="BK71" s="8"/>
      <c r="BL71" s="8"/>
      <c r="BM71" s="8"/>
      <c r="BN71" s="8"/>
      <c r="BO71" s="8"/>
      <c r="BP71" s="50"/>
      <c r="BQ71" s="8">
        <f t="shared" si="60"/>
        <v>0</v>
      </c>
      <c r="BR71" s="8">
        <f>AW71+BB71+BF71+BH71+BJ71+BL71+BQ71+BM71+BN71</f>
        <v>56929.036874999983</v>
      </c>
      <c r="BS71" s="8">
        <f t="shared" si="14"/>
        <v>111148.22062499997</v>
      </c>
      <c r="BT71" s="8">
        <f>AW71+BB71+BH71+BJ71</f>
        <v>56929.036874999983</v>
      </c>
      <c r="BU71" s="8">
        <f>AF71+BL71</f>
        <v>68686.481249999983</v>
      </c>
      <c r="BV71" s="8">
        <f>SUM(AI71+BR71)</f>
        <v>236763.73874999996</v>
      </c>
      <c r="BW71" s="37">
        <f>BV71*12</f>
        <v>2841164.8649999993</v>
      </c>
    </row>
    <row r="72" spans="1:77" s="9" customFormat="1" ht="15" hidden="1" customHeight="1" x14ac:dyDescent="0.3">
      <c r="A72" s="15">
        <v>48</v>
      </c>
      <c r="B72" s="29" t="s">
        <v>272</v>
      </c>
      <c r="C72" s="14" t="s">
        <v>271</v>
      </c>
      <c r="D72" s="6" t="s">
        <v>60</v>
      </c>
      <c r="E72" s="93" t="s">
        <v>290</v>
      </c>
      <c r="F72" s="83">
        <v>117</v>
      </c>
      <c r="G72" s="84">
        <v>44365</v>
      </c>
      <c r="H72" s="84">
        <v>46191</v>
      </c>
      <c r="I72" s="83" t="s">
        <v>154</v>
      </c>
      <c r="J72" s="6" t="s">
        <v>310</v>
      </c>
      <c r="K72" s="6" t="s">
        <v>64</v>
      </c>
      <c r="L72" s="10">
        <v>12.1</v>
      </c>
      <c r="M72" s="6">
        <v>4.8099999999999996</v>
      </c>
      <c r="N72" s="29">
        <v>17697</v>
      </c>
      <c r="O72" s="8">
        <f t="shared" si="103"/>
        <v>85122.569999999992</v>
      </c>
      <c r="P72" s="6">
        <v>3</v>
      </c>
      <c r="Q72" s="6">
        <v>8</v>
      </c>
      <c r="R72" s="6">
        <v>3</v>
      </c>
      <c r="S72" s="6"/>
      <c r="T72" s="6"/>
      <c r="U72" s="6"/>
      <c r="V72" s="6">
        <f t="shared" si="52"/>
        <v>3</v>
      </c>
      <c r="W72" s="6">
        <f t="shared" si="52"/>
        <v>8</v>
      </c>
      <c r="X72" s="6">
        <f t="shared" si="52"/>
        <v>3</v>
      </c>
      <c r="Y72" s="8">
        <f t="shared" si="110"/>
        <v>15960.481874999998</v>
      </c>
      <c r="Z72" s="8">
        <f t="shared" ref="Z72:Z89" si="115">SUM(O72/16*Q72)</f>
        <v>42561.284999999996</v>
      </c>
      <c r="AA72" s="8">
        <f t="shared" si="111"/>
        <v>15960.481874999998</v>
      </c>
      <c r="AB72" s="8">
        <f t="shared" si="112"/>
        <v>0</v>
      </c>
      <c r="AC72" s="8">
        <f t="shared" ref="AC72:AC89" si="116">SUM(O72/16*T72)</f>
        <v>0</v>
      </c>
      <c r="AD72" s="8">
        <f t="shared" si="113"/>
        <v>0</v>
      </c>
      <c r="AE72" s="8">
        <f t="shared" si="99"/>
        <v>74482.248749999999</v>
      </c>
      <c r="AF72" s="8">
        <f t="shared" si="40"/>
        <v>55861.686562499999</v>
      </c>
      <c r="AG72" s="8">
        <f t="shared" si="41"/>
        <v>13034.39353125</v>
      </c>
      <c r="AH72" s="8">
        <f t="shared" ref="AH72:AH89" si="117">SUM(N72/16*S72+N72/16*T72+N72/16*U72)*20%</f>
        <v>0</v>
      </c>
      <c r="AI72" s="8">
        <f t="shared" si="42"/>
        <v>143378.32884375</v>
      </c>
      <c r="AJ72" s="11"/>
      <c r="AK72" s="35">
        <f t="shared" ref="AK72:AK82" si="118">N72/16*AJ72*40%</f>
        <v>0</v>
      </c>
      <c r="AL72" s="11">
        <v>3</v>
      </c>
      <c r="AM72" s="35">
        <f t="shared" ref="AM72:AM82" si="119">N72/16*AL72*50%</f>
        <v>1659.09375</v>
      </c>
      <c r="AN72" s="35">
        <f t="shared" si="101"/>
        <v>3</v>
      </c>
      <c r="AO72" s="35">
        <f t="shared" si="101"/>
        <v>1659.09375</v>
      </c>
      <c r="AP72" s="11">
        <v>11</v>
      </c>
      <c r="AQ72" s="35">
        <f t="shared" ref="AQ72:AQ82" si="120">N72/16*AP72*50%</f>
        <v>6083.34375</v>
      </c>
      <c r="AR72" s="35"/>
      <c r="AS72" s="35">
        <f t="shared" si="8"/>
        <v>0</v>
      </c>
      <c r="AT72" s="36">
        <v>1</v>
      </c>
      <c r="AU72" s="35">
        <f t="shared" si="92"/>
        <v>6083.34375</v>
      </c>
      <c r="AV72" s="36">
        <f t="shared" ref="AV72:AW88" si="121">AN72+AT72</f>
        <v>4</v>
      </c>
      <c r="AW72" s="35">
        <f t="shared" si="121"/>
        <v>7742.4375</v>
      </c>
      <c r="AX72" s="12" t="s">
        <v>318</v>
      </c>
      <c r="AY72" s="13"/>
      <c r="AZ72" s="13">
        <v>0.5</v>
      </c>
      <c r="BA72" s="13"/>
      <c r="BB72" s="35">
        <f t="shared" si="107"/>
        <v>5309.0999999999995</v>
      </c>
      <c r="BC72" s="6"/>
      <c r="BD72" s="6"/>
      <c r="BE72" s="6"/>
      <c r="BF72" s="8">
        <f t="shared" ref="BF72:BF89" si="122">SUM(N72*BC72*20%)+(N72*BD72)*30%</f>
        <v>0</v>
      </c>
      <c r="BG72" s="50">
        <f t="shared" si="106"/>
        <v>14</v>
      </c>
      <c r="BH72" s="8">
        <f t="shared" si="43"/>
        <v>39103.180593749996</v>
      </c>
      <c r="BI72" s="8"/>
      <c r="BJ72" s="8">
        <f t="shared" si="114"/>
        <v>0</v>
      </c>
      <c r="BK72" s="50">
        <v>14</v>
      </c>
      <c r="BL72" s="8">
        <f>(AE72+AF72)*30%</f>
        <v>39103.180593749996</v>
      </c>
      <c r="BM72" s="8"/>
      <c r="BN72" s="8"/>
      <c r="BO72" s="8"/>
      <c r="BP72" s="50"/>
      <c r="BQ72" s="8">
        <f t="shared" si="60"/>
        <v>0</v>
      </c>
      <c r="BR72" s="8">
        <f t="shared" si="102"/>
        <v>91257.898687499983</v>
      </c>
      <c r="BS72" s="8">
        <f t="shared" si="14"/>
        <v>87516.642281249995</v>
      </c>
      <c r="BT72" s="8">
        <f t="shared" si="15"/>
        <v>52154.718093749994</v>
      </c>
      <c r="BU72" s="8">
        <f t="shared" si="16"/>
        <v>94964.867156249995</v>
      </c>
      <c r="BV72" s="8">
        <f t="shared" si="73"/>
        <v>234636.22753124998</v>
      </c>
      <c r="BW72" s="37">
        <f t="shared" si="18"/>
        <v>2815634.7303749998</v>
      </c>
      <c r="BX72" s="9" t="s">
        <v>213</v>
      </c>
    </row>
    <row r="73" spans="1:77" s="7" customFormat="1" ht="15" hidden="1" customHeight="1" x14ac:dyDescent="0.3">
      <c r="A73" s="15">
        <v>49</v>
      </c>
      <c r="B73" s="14" t="s">
        <v>369</v>
      </c>
      <c r="C73" s="14" t="s">
        <v>509</v>
      </c>
      <c r="D73" s="6" t="s">
        <v>372</v>
      </c>
      <c r="E73" s="94" t="s">
        <v>373</v>
      </c>
      <c r="F73" s="34" t="s">
        <v>374</v>
      </c>
      <c r="G73" s="30">
        <v>43453</v>
      </c>
      <c r="H73" s="30">
        <v>45279</v>
      </c>
      <c r="I73" s="34" t="s">
        <v>375</v>
      </c>
      <c r="J73" s="6" t="s">
        <v>376</v>
      </c>
      <c r="K73" s="6" t="s">
        <v>64</v>
      </c>
      <c r="L73" s="10">
        <v>7.01</v>
      </c>
      <c r="M73" s="6">
        <v>4.74</v>
      </c>
      <c r="N73" s="29">
        <v>17697</v>
      </c>
      <c r="O73" s="8">
        <f t="shared" si="103"/>
        <v>83883.78</v>
      </c>
      <c r="P73" s="6">
        <v>17</v>
      </c>
      <c r="Q73" s="6"/>
      <c r="R73" s="6"/>
      <c r="S73" s="6"/>
      <c r="T73" s="6"/>
      <c r="U73" s="6"/>
      <c r="V73" s="6">
        <f t="shared" si="52"/>
        <v>17</v>
      </c>
      <c r="W73" s="6">
        <f t="shared" si="52"/>
        <v>0</v>
      </c>
      <c r="X73" s="6">
        <f t="shared" si="52"/>
        <v>0</v>
      </c>
      <c r="Y73" s="8">
        <f t="shared" si="110"/>
        <v>89126.516250000001</v>
      </c>
      <c r="Z73" s="8">
        <f t="shared" si="115"/>
        <v>0</v>
      </c>
      <c r="AA73" s="8">
        <f t="shared" si="111"/>
        <v>0</v>
      </c>
      <c r="AB73" s="8">
        <f t="shared" si="112"/>
        <v>0</v>
      </c>
      <c r="AC73" s="8">
        <f t="shared" si="116"/>
        <v>0</v>
      </c>
      <c r="AD73" s="8">
        <f t="shared" si="113"/>
        <v>0</v>
      </c>
      <c r="AE73" s="8">
        <f t="shared" si="99"/>
        <v>89126.516250000001</v>
      </c>
      <c r="AF73" s="8">
        <f t="shared" si="40"/>
        <v>66844.887187500004</v>
      </c>
      <c r="AG73" s="8">
        <f t="shared" si="41"/>
        <v>15597.140343750001</v>
      </c>
      <c r="AH73" s="8">
        <f t="shared" si="117"/>
        <v>0</v>
      </c>
      <c r="AI73" s="8">
        <f t="shared" si="42"/>
        <v>171568.54378125002</v>
      </c>
      <c r="AJ73" s="11">
        <v>16</v>
      </c>
      <c r="AK73" s="35">
        <f t="shared" si="118"/>
        <v>7078.8</v>
      </c>
      <c r="AL73" s="11"/>
      <c r="AM73" s="35">
        <f t="shared" si="119"/>
        <v>0</v>
      </c>
      <c r="AN73" s="35">
        <f t="shared" si="101"/>
        <v>16</v>
      </c>
      <c r="AO73" s="35">
        <f t="shared" si="101"/>
        <v>7078.8</v>
      </c>
      <c r="AP73" s="11"/>
      <c r="AQ73" s="35">
        <f t="shared" si="120"/>
        <v>0</v>
      </c>
      <c r="AR73" s="11"/>
      <c r="AS73" s="35">
        <f t="shared" si="8"/>
        <v>0</v>
      </c>
      <c r="AT73" s="36">
        <f t="shared" ref="AT73:AU88" si="123">AP73+AR73</f>
        <v>0</v>
      </c>
      <c r="AU73" s="35">
        <f t="shared" si="123"/>
        <v>0</v>
      </c>
      <c r="AV73" s="36">
        <f t="shared" si="121"/>
        <v>16</v>
      </c>
      <c r="AW73" s="35">
        <f t="shared" si="121"/>
        <v>7078.8</v>
      </c>
      <c r="AX73" s="12" t="s">
        <v>179</v>
      </c>
      <c r="AY73" s="13">
        <v>1</v>
      </c>
      <c r="AZ73" s="13"/>
      <c r="BA73" s="13"/>
      <c r="BB73" s="35">
        <f>17697*55%</f>
        <v>9733.35</v>
      </c>
      <c r="BC73" s="6"/>
      <c r="BD73" s="6"/>
      <c r="BE73" s="6"/>
      <c r="BF73" s="8">
        <f t="shared" si="122"/>
        <v>0</v>
      </c>
      <c r="BG73" s="50">
        <f t="shared" si="106"/>
        <v>17</v>
      </c>
      <c r="BH73" s="8">
        <f t="shared" si="43"/>
        <v>46791.42103125</v>
      </c>
      <c r="BI73" s="8"/>
      <c r="BJ73" s="8">
        <f t="shared" si="114"/>
        <v>0</v>
      </c>
      <c r="BK73" s="8">
        <f>V73+W73+X73</f>
        <v>17</v>
      </c>
      <c r="BL73" s="8">
        <f>(AE73+AF73)*30%</f>
        <v>46791.42103125</v>
      </c>
      <c r="BM73" s="8"/>
      <c r="BN73" s="8"/>
      <c r="BO73" s="8"/>
      <c r="BP73" s="50"/>
      <c r="BQ73" s="8">
        <f t="shared" si="60"/>
        <v>0</v>
      </c>
      <c r="BR73" s="8">
        <f t="shared" si="102"/>
        <v>110394.99206250001</v>
      </c>
      <c r="BS73" s="8">
        <f t="shared" si="14"/>
        <v>104723.65659375</v>
      </c>
      <c r="BT73" s="8">
        <f t="shared" si="15"/>
        <v>63603.571031250001</v>
      </c>
      <c r="BU73" s="8">
        <f t="shared" si="16"/>
        <v>113636.30821875</v>
      </c>
      <c r="BV73" s="8">
        <f t="shared" si="73"/>
        <v>281963.53584375</v>
      </c>
      <c r="BW73" s="37">
        <f t="shared" si="18"/>
        <v>3383562.430125</v>
      </c>
      <c r="BX73" s="7" t="s">
        <v>510</v>
      </c>
      <c r="BY73" s="9"/>
    </row>
    <row r="74" spans="1:77" s="7" customFormat="1" ht="15" hidden="1" customHeight="1" x14ac:dyDescent="0.3">
      <c r="A74" s="15">
        <v>50</v>
      </c>
      <c r="B74" s="14" t="s">
        <v>285</v>
      </c>
      <c r="C74" s="14" t="s">
        <v>183</v>
      </c>
      <c r="D74" s="6" t="s">
        <v>60</v>
      </c>
      <c r="E74" s="93" t="s">
        <v>184</v>
      </c>
      <c r="F74" s="34">
        <v>110</v>
      </c>
      <c r="G74" s="30">
        <v>44071</v>
      </c>
      <c r="H74" s="46" t="s">
        <v>306</v>
      </c>
      <c r="I74" s="34" t="s">
        <v>154</v>
      </c>
      <c r="J74" s="6" t="s">
        <v>308</v>
      </c>
      <c r="K74" s="6" t="s">
        <v>67</v>
      </c>
      <c r="L74" s="10">
        <v>14.07</v>
      </c>
      <c r="M74" s="6">
        <v>4.95</v>
      </c>
      <c r="N74" s="29">
        <v>17697</v>
      </c>
      <c r="O74" s="8">
        <f t="shared" si="103"/>
        <v>87600.150000000009</v>
      </c>
      <c r="P74" s="6">
        <v>4</v>
      </c>
      <c r="Q74" s="6"/>
      <c r="R74" s="6">
        <v>3</v>
      </c>
      <c r="S74" s="6">
        <v>4</v>
      </c>
      <c r="T74" s="6"/>
      <c r="U74" s="6"/>
      <c r="V74" s="6">
        <f t="shared" si="52"/>
        <v>8</v>
      </c>
      <c r="W74" s="6">
        <f t="shared" si="52"/>
        <v>0</v>
      </c>
      <c r="X74" s="6">
        <f>SUM(R74+U74)</f>
        <v>3</v>
      </c>
      <c r="Y74" s="8">
        <f t="shared" si="110"/>
        <v>21900.037500000002</v>
      </c>
      <c r="Z74" s="8">
        <f t="shared" si="115"/>
        <v>0</v>
      </c>
      <c r="AA74" s="8">
        <f>SUM(O74/16*R74)</f>
        <v>16425.028125000001</v>
      </c>
      <c r="AB74" s="8">
        <f t="shared" si="112"/>
        <v>21900.037500000002</v>
      </c>
      <c r="AC74" s="8">
        <f t="shared" si="116"/>
        <v>0</v>
      </c>
      <c r="AD74" s="8">
        <f t="shared" si="113"/>
        <v>0</v>
      </c>
      <c r="AE74" s="8">
        <f t="shared" si="99"/>
        <v>60225.103125000009</v>
      </c>
      <c r="AF74" s="8">
        <f t="shared" si="40"/>
        <v>45168.827343750003</v>
      </c>
      <c r="AG74" s="8">
        <f t="shared" si="41"/>
        <v>10539.393046875002</v>
      </c>
      <c r="AH74" s="8">
        <f t="shared" si="117"/>
        <v>884.85</v>
      </c>
      <c r="AI74" s="8">
        <f t="shared" si="42"/>
        <v>116818.17351562501</v>
      </c>
      <c r="AJ74" s="11"/>
      <c r="AK74" s="35">
        <f t="shared" si="118"/>
        <v>0</v>
      </c>
      <c r="AL74" s="50">
        <v>8</v>
      </c>
      <c r="AM74" s="35">
        <f>N74/16*AL74*50%</f>
        <v>4424.25</v>
      </c>
      <c r="AN74" s="35">
        <f t="shared" si="101"/>
        <v>8</v>
      </c>
      <c r="AO74" s="35">
        <f t="shared" si="101"/>
        <v>4424.25</v>
      </c>
      <c r="AP74" s="11">
        <v>1.5</v>
      </c>
      <c r="AQ74" s="35">
        <f t="shared" si="120"/>
        <v>829.546875</v>
      </c>
      <c r="AR74" s="11"/>
      <c r="AS74" s="35">
        <f t="shared" si="8"/>
        <v>0</v>
      </c>
      <c r="AT74" s="36">
        <f t="shared" si="123"/>
        <v>1.5</v>
      </c>
      <c r="AU74" s="35">
        <f t="shared" si="123"/>
        <v>829.546875</v>
      </c>
      <c r="AV74" s="36">
        <f t="shared" si="121"/>
        <v>9.5</v>
      </c>
      <c r="AW74" s="35">
        <f t="shared" si="121"/>
        <v>5253.796875</v>
      </c>
      <c r="AX74" s="12"/>
      <c r="AY74" s="13"/>
      <c r="AZ74" s="13"/>
      <c r="BA74" s="13"/>
      <c r="BB74" s="35">
        <f>SUM(N74*AY74)*50%+(N74*AZ74)*60%+(N74*BA74)*60%</f>
        <v>0</v>
      </c>
      <c r="BC74" s="6"/>
      <c r="BD74" s="6"/>
      <c r="BE74" s="6"/>
      <c r="BF74" s="8">
        <f t="shared" si="122"/>
        <v>0</v>
      </c>
      <c r="BG74" s="50">
        <f t="shared" si="106"/>
        <v>11</v>
      </c>
      <c r="BH74" s="8">
        <f t="shared" si="43"/>
        <v>31618.179140625001</v>
      </c>
      <c r="BI74" s="8"/>
      <c r="BJ74" s="8">
        <f t="shared" si="114"/>
        <v>0</v>
      </c>
      <c r="BK74" s="8">
        <v>11</v>
      </c>
      <c r="BL74" s="8">
        <f>(AE74+AF74)*35%</f>
        <v>36887.8756640625</v>
      </c>
      <c r="BM74" s="8"/>
      <c r="BN74" s="8"/>
      <c r="BO74" s="8"/>
      <c r="BP74" s="50"/>
      <c r="BQ74" s="8">
        <f t="shared" si="60"/>
        <v>0</v>
      </c>
      <c r="BR74" s="8">
        <f t="shared" si="102"/>
        <v>73759.851679687505</v>
      </c>
      <c r="BS74" s="8">
        <f t="shared" si="14"/>
        <v>71649.346171875019</v>
      </c>
      <c r="BT74" s="8">
        <f t="shared" si="15"/>
        <v>36871.976015624998</v>
      </c>
      <c r="BU74" s="8">
        <f t="shared" si="16"/>
        <v>82056.703007812495</v>
      </c>
      <c r="BV74" s="8">
        <f t="shared" si="73"/>
        <v>190578.02519531251</v>
      </c>
      <c r="BW74" s="37">
        <f t="shared" si="18"/>
        <v>2286936.3023437504</v>
      </c>
      <c r="BX74" s="7" t="s">
        <v>212</v>
      </c>
    </row>
    <row r="75" spans="1:77" s="9" customFormat="1" ht="15" hidden="1" customHeight="1" x14ac:dyDescent="0.3">
      <c r="A75" s="15">
        <v>51</v>
      </c>
      <c r="B75" s="14" t="s">
        <v>218</v>
      </c>
      <c r="C75" s="14" t="s">
        <v>232</v>
      </c>
      <c r="D75" s="6" t="s">
        <v>60</v>
      </c>
      <c r="E75" s="93" t="s">
        <v>293</v>
      </c>
      <c r="F75" s="34">
        <v>162</v>
      </c>
      <c r="G75" s="30">
        <v>43304</v>
      </c>
      <c r="H75" s="46" t="s">
        <v>219</v>
      </c>
      <c r="I75" s="34" t="s">
        <v>156</v>
      </c>
      <c r="J75" s="6" t="s">
        <v>309</v>
      </c>
      <c r="K75" s="6" t="s">
        <v>62</v>
      </c>
      <c r="L75" s="10">
        <v>21</v>
      </c>
      <c r="M75" s="6">
        <v>5.32</v>
      </c>
      <c r="N75" s="29">
        <v>17697</v>
      </c>
      <c r="O75" s="8">
        <f t="shared" si="103"/>
        <v>94148.040000000008</v>
      </c>
      <c r="P75" s="6"/>
      <c r="Q75" s="6"/>
      <c r="R75" s="6"/>
      <c r="S75" s="6">
        <v>15</v>
      </c>
      <c r="T75" s="6"/>
      <c r="U75" s="6"/>
      <c r="V75" s="6">
        <v>15</v>
      </c>
      <c r="W75" s="6">
        <f t="shared" si="52"/>
        <v>0</v>
      </c>
      <c r="X75" s="6">
        <f t="shared" si="52"/>
        <v>0</v>
      </c>
      <c r="Y75" s="8">
        <f t="shared" si="110"/>
        <v>0</v>
      </c>
      <c r="Z75" s="8">
        <f t="shared" si="115"/>
        <v>0</v>
      </c>
      <c r="AA75" s="8">
        <f t="shared" si="111"/>
        <v>0</v>
      </c>
      <c r="AB75" s="8">
        <f t="shared" si="112"/>
        <v>88263.787500000006</v>
      </c>
      <c r="AC75" s="8">
        <f t="shared" si="116"/>
        <v>0</v>
      </c>
      <c r="AD75" s="8">
        <f t="shared" si="113"/>
        <v>0</v>
      </c>
      <c r="AE75" s="8">
        <f t="shared" si="99"/>
        <v>88263.787500000006</v>
      </c>
      <c r="AF75" s="8">
        <f t="shared" si="40"/>
        <v>66197.840625000012</v>
      </c>
      <c r="AG75" s="8">
        <f t="shared" si="41"/>
        <v>15446.162812500002</v>
      </c>
      <c r="AH75" s="8">
        <f t="shared" si="117"/>
        <v>3318.1875</v>
      </c>
      <c r="AI75" s="8">
        <f t="shared" si="42"/>
        <v>173225.97843750002</v>
      </c>
      <c r="AJ75" s="11">
        <v>16</v>
      </c>
      <c r="AK75" s="35">
        <v>6636</v>
      </c>
      <c r="AL75" s="11"/>
      <c r="AM75" s="35">
        <f t="shared" si="119"/>
        <v>0</v>
      </c>
      <c r="AN75" s="35">
        <f t="shared" si="101"/>
        <v>16</v>
      </c>
      <c r="AO75" s="35">
        <v>6636</v>
      </c>
      <c r="AP75" s="11"/>
      <c r="AQ75" s="35">
        <f>N75/16*AP75*50%</f>
        <v>0</v>
      </c>
      <c r="AR75" s="11"/>
      <c r="AS75" s="35">
        <f t="shared" si="8"/>
        <v>0</v>
      </c>
      <c r="AT75" s="36">
        <f t="shared" si="123"/>
        <v>0</v>
      </c>
      <c r="AU75" s="35">
        <f t="shared" si="123"/>
        <v>0</v>
      </c>
      <c r="AV75" s="36">
        <f t="shared" si="121"/>
        <v>16</v>
      </c>
      <c r="AW75" s="35">
        <f>AO75+AU75*50%</f>
        <v>6636</v>
      </c>
      <c r="AX75" s="12" t="s">
        <v>164</v>
      </c>
      <c r="AY75" s="13">
        <v>1</v>
      </c>
      <c r="AZ75" s="13"/>
      <c r="BA75" s="13"/>
      <c r="BB75" s="35">
        <f>17697*50%</f>
        <v>8848.5</v>
      </c>
      <c r="BC75" s="6"/>
      <c r="BD75" s="6"/>
      <c r="BE75" s="6"/>
      <c r="BF75" s="8">
        <f t="shared" si="122"/>
        <v>0</v>
      </c>
      <c r="BG75" s="50">
        <f t="shared" si="106"/>
        <v>15</v>
      </c>
      <c r="BH75" s="8">
        <f t="shared" si="43"/>
        <v>46338.488437500004</v>
      </c>
      <c r="BI75" s="8"/>
      <c r="BJ75" s="8">
        <f t="shared" si="114"/>
        <v>0</v>
      </c>
      <c r="BK75" s="50">
        <f>V75+W75+X75</f>
        <v>15</v>
      </c>
      <c r="BL75" s="8">
        <f>(AE75+AF75)*40%</f>
        <v>61784.65125000001</v>
      </c>
      <c r="BM75" s="8"/>
      <c r="BN75" s="8"/>
      <c r="BO75" s="8"/>
      <c r="BP75" s="50"/>
      <c r="BQ75" s="8">
        <f t="shared" si="60"/>
        <v>0</v>
      </c>
      <c r="BR75" s="8">
        <f t="shared" si="102"/>
        <v>123607.63968750002</v>
      </c>
      <c r="BS75" s="8">
        <f t="shared" si="14"/>
        <v>107028.1378125</v>
      </c>
      <c r="BT75" s="8">
        <f t="shared" si="15"/>
        <v>61822.988437500004</v>
      </c>
      <c r="BU75" s="8">
        <f t="shared" si="16"/>
        <v>127982.49187500002</v>
      </c>
      <c r="BV75" s="8">
        <f t="shared" si="73"/>
        <v>296833.61812500004</v>
      </c>
      <c r="BW75" s="37">
        <f t="shared" si="18"/>
        <v>3562003.4175000004</v>
      </c>
      <c r="BX75" s="42" t="s">
        <v>244</v>
      </c>
      <c r="BY75" s="43"/>
    </row>
    <row r="76" spans="1:77" s="9" customFormat="1" ht="15" hidden="1" customHeight="1" x14ac:dyDescent="0.3">
      <c r="A76" s="15">
        <v>52</v>
      </c>
      <c r="B76" s="14" t="s">
        <v>109</v>
      </c>
      <c r="C76" s="14" t="s">
        <v>104</v>
      </c>
      <c r="D76" s="6" t="s">
        <v>60</v>
      </c>
      <c r="E76" s="93" t="s">
        <v>234</v>
      </c>
      <c r="F76" s="32"/>
      <c r="G76" s="88"/>
      <c r="H76" s="88"/>
      <c r="I76" s="32"/>
      <c r="J76" s="6" t="s">
        <v>441</v>
      </c>
      <c r="K76" s="6" t="s">
        <v>61</v>
      </c>
      <c r="L76" s="10">
        <v>8.07</v>
      </c>
      <c r="M76" s="10">
        <v>4.33</v>
      </c>
      <c r="N76" s="29">
        <v>17697</v>
      </c>
      <c r="O76" s="8">
        <f t="shared" si="103"/>
        <v>76628.009999999995</v>
      </c>
      <c r="P76" s="6">
        <v>3</v>
      </c>
      <c r="Q76" s="6">
        <v>3</v>
      </c>
      <c r="R76" s="6">
        <v>3</v>
      </c>
      <c r="S76" s="6"/>
      <c r="T76" s="6">
        <v>6</v>
      </c>
      <c r="U76" s="6">
        <v>2</v>
      </c>
      <c r="V76" s="6">
        <f t="shared" si="52"/>
        <v>3</v>
      </c>
      <c r="W76" s="6">
        <f t="shared" si="52"/>
        <v>9</v>
      </c>
      <c r="X76" s="6">
        <f t="shared" si="52"/>
        <v>5</v>
      </c>
      <c r="Y76" s="8">
        <f t="shared" si="110"/>
        <v>14367.751874999998</v>
      </c>
      <c r="Z76" s="8">
        <f t="shared" si="115"/>
        <v>14367.751874999998</v>
      </c>
      <c r="AA76" s="8">
        <f>SUM(O76/16*R76)</f>
        <v>14367.751874999998</v>
      </c>
      <c r="AB76" s="8">
        <f t="shared" si="112"/>
        <v>0</v>
      </c>
      <c r="AC76" s="8">
        <f>SUM(O76/16*T76)</f>
        <v>28735.503749999996</v>
      </c>
      <c r="AD76" s="8">
        <f t="shared" si="113"/>
        <v>9578.5012499999993</v>
      </c>
      <c r="AE76" s="8">
        <f>SUM(Y76:AD76)</f>
        <v>81417.260624999995</v>
      </c>
      <c r="AF76" s="8">
        <f>AE76*75%</f>
        <v>61062.945468749997</v>
      </c>
      <c r="AG76" s="8">
        <f t="shared" si="41"/>
        <v>14248.020609375</v>
      </c>
      <c r="AH76" s="8">
        <f>SUM(N76/16*S76+N76/16*T76+N76/16*U76)*20%</f>
        <v>1769.7</v>
      </c>
      <c r="AI76" s="8">
        <f>AH76+AG76+AF76+AE76</f>
        <v>158497.92670312501</v>
      </c>
      <c r="AJ76" s="11"/>
      <c r="AK76" s="35">
        <f t="shared" si="118"/>
        <v>0</v>
      </c>
      <c r="AL76" s="11"/>
      <c r="AM76" s="35">
        <f t="shared" si="119"/>
        <v>0</v>
      </c>
      <c r="AN76" s="35">
        <f t="shared" ref="AN76:AO89" si="124">AJ76+AL76</f>
        <v>0</v>
      </c>
      <c r="AO76" s="35">
        <f t="shared" si="124"/>
        <v>0</v>
      </c>
      <c r="AP76" s="11"/>
      <c r="AQ76" s="35">
        <f t="shared" si="120"/>
        <v>0</v>
      </c>
      <c r="AR76" s="11"/>
      <c r="AS76" s="35">
        <f t="shared" si="8"/>
        <v>0</v>
      </c>
      <c r="AT76" s="36">
        <f t="shared" si="123"/>
        <v>0</v>
      </c>
      <c r="AU76" s="35">
        <f t="shared" si="123"/>
        <v>0</v>
      </c>
      <c r="AV76" s="36">
        <f t="shared" si="121"/>
        <v>0</v>
      </c>
      <c r="AW76" s="35">
        <f t="shared" si="121"/>
        <v>0</v>
      </c>
      <c r="AX76" s="12" t="s">
        <v>270</v>
      </c>
      <c r="AY76" s="13"/>
      <c r="AZ76" s="13">
        <v>1</v>
      </c>
      <c r="BA76" s="13"/>
      <c r="BB76" s="35">
        <f>17697*60%</f>
        <v>10618.199999999999</v>
      </c>
      <c r="BC76" s="6"/>
      <c r="BD76" s="6"/>
      <c r="BE76" s="6"/>
      <c r="BF76" s="8">
        <f t="shared" si="122"/>
        <v>0</v>
      </c>
      <c r="BG76" s="50">
        <f t="shared" si="106"/>
        <v>17</v>
      </c>
      <c r="BH76" s="8">
        <f t="shared" si="43"/>
        <v>42744.061828124999</v>
      </c>
      <c r="BI76" s="8"/>
      <c r="BJ76" s="8">
        <f>(O76/18*BI76)*30%</f>
        <v>0</v>
      </c>
      <c r="BK76" s="8"/>
      <c r="BL76" s="8"/>
      <c r="BM76" s="8"/>
      <c r="BN76" s="8"/>
      <c r="BO76" s="8">
        <v>17697</v>
      </c>
      <c r="BP76" s="50"/>
      <c r="BQ76" s="8">
        <f t="shared" si="60"/>
        <v>0</v>
      </c>
      <c r="BR76" s="8">
        <f>AW76+BB76+BF76+BH76+BJ76+BL76+BQ76+BM76+BN76+BO76</f>
        <v>71059.261828124989</v>
      </c>
      <c r="BS76" s="8">
        <f>AE76+AG76+AH76+BF76+BQ76</f>
        <v>97434.981234374995</v>
      </c>
      <c r="BT76" s="8">
        <f>AW76+BB76+BH76+BJ76</f>
        <v>53362.261828124996</v>
      </c>
      <c r="BU76" s="8">
        <f>AF76+BL76</f>
        <v>61062.945468749997</v>
      </c>
      <c r="BV76" s="8">
        <f>SUM(AI76+BR76)</f>
        <v>229557.18853124999</v>
      </c>
      <c r="BW76" s="37">
        <f t="shared" si="18"/>
        <v>2754686.2623749999</v>
      </c>
      <c r="BX76" s="7"/>
      <c r="BY76" s="7"/>
    </row>
    <row r="77" spans="1:77" s="7" customFormat="1" ht="15" hidden="1" customHeight="1" x14ac:dyDescent="0.3">
      <c r="A77" s="15">
        <v>53</v>
      </c>
      <c r="B77" s="29" t="s">
        <v>265</v>
      </c>
      <c r="C77" s="14" t="s">
        <v>512</v>
      </c>
      <c r="D77" s="6" t="s">
        <v>60</v>
      </c>
      <c r="E77" s="93" t="s">
        <v>266</v>
      </c>
      <c r="F77" s="34">
        <v>84</v>
      </c>
      <c r="G77" s="30">
        <v>43308</v>
      </c>
      <c r="H77" s="30">
        <v>45134</v>
      </c>
      <c r="I77" s="34" t="s">
        <v>156</v>
      </c>
      <c r="J77" s="6" t="s">
        <v>310</v>
      </c>
      <c r="K77" s="6" t="s">
        <v>64</v>
      </c>
      <c r="L77" s="10">
        <v>12.01</v>
      </c>
      <c r="M77" s="6">
        <v>4.8099999999999996</v>
      </c>
      <c r="N77" s="29">
        <v>17697</v>
      </c>
      <c r="O77" s="8">
        <f t="shared" si="103"/>
        <v>85122.569999999992</v>
      </c>
      <c r="P77" s="6"/>
      <c r="Q77" s="6"/>
      <c r="R77" s="6"/>
      <c r="S77" s="6">
        <v>15</v>
      </c>
      <c r="T77" s="6"/>
      <c r="U77" s="6"/>
      <c r="V77" s="6">
        <f t="shared" si="52"/>
        <v>15</v>
      </c>
      <c r="W77" s="6">
        <f t="shared" si="52"/>
        <v>0</v>
      </c>
      <c r="X77" s="6">
        <f t="shared" si="52"/>
        <v>0</v>
      </c>
      <c r="Y77" s="8">
        <f t="shared" si="110"/>
        <v>0</v>
      </c>
      <c r="Z77" s="8">
        <f t="shared" si="115"/>
        <v>0</v>
      </c>
      <c r="AA77" s="8">
        <f t="shared" si="111"/>
        <v>0</v>
      </c>
      <c r="AB77" s="8">
        <f t="shared" si="112"/>
        <v>79802.409374999988</v>
      </c>
      <c r="AC77" s="8">
        <f t="shared" si="116"/>
        <v>0</v>
      </c>
      <c r="AD77" s="8">
        <f t="shared" si="113"/>
        <v>0</v>
      </c>
      <c r="AE77" s="8">
        <f t="shared" si="99"/>
        <v>79802.409374999988</v>
      </c>
      <c r="AF77" s="8">
        <f t="shared" si="40"/>
        <v>59851.807031249991</v>
      </c>
      <c r="AG77" s="8">
        <f t="shared" si="41"/>
        <v>13965.421640624998</v>
      </c>
      <c r="AH77" s="8">
        <f t="shared" si="117"/>
        <v>3318.1875</v>
      </c>
      <c r="AI77" s="8">
        <f t="shared" si="42"/>
        <v>156937.82554687498</v>
      </c>
      <c r="AJ77" s="11">
        <v>8</v>
      </c>
      <c r="AK77" s="35">
        <f t="shared" si="118"/>
        <v>3539.4</v>
      </c>
      <c r="AL77" s="11"/>
      <c r="AM77" s="35">
        <f t="shared" si="119"/>
        <v>0</v>
      </c>
      <c r="AN77" s="35">
        <f t="shared" si="124"/>
        <v>8</v>
      </c>
      <c r="AO77" s="35">
        <f t="shared" si="124"/>
        <v>3539.4</v>
      </c>
      <c r="AP77" s="11"/>
      <c r="AQ77" s="35">
        <f t="shared" si="120"/>
        <v>0</v>
      </c>
      <c r="AR77" s="35"/>
      <c r="AS77" s="35">
        <f t="shared" si="8"/>
        <v>0</v>
      </c>
      <c r="AT77" s="36">
        <f t="shared" si="123"/>
        <v>0</v>
      </c>
      <c r="AU77" s="35">
        <f t="shared" si="123"/>
        <v>0</v>
      </c>
      <c r="AV77" s="36">
        <f t="shared" si="121"/>
        <v>8</v>
      </c>
      <c r="AW77" s="35">
        <f t="shared" si="121"/>
        <v>3539.4</v>
      </c>
      <c r="AX77" s="12" t="s">
        <v>259</v>
      </c>
      <c r="AY77" s="13">
        <v>0.5</v>
      </c>
      <c r="AZ77" s="13"/>
      <c r="BA77" s="13"/>
      <c r="BB77" s="35">
        <f>17697*AY77*0.5</f>
        <v>4424.25</v>
      </c>
      <c r="BC77" s="6"/>
      <c r="BD77" s="6"/>
      <c r="BE77" s="6"/>
      <c r="BF77" s="8">
        <f t="shared" si="122"/>
        <v>0</v>
      </c>
      <c r="BG77" s="50">
        <f t="shared" si="106"/>
        <v>15</v>
      </c>
      <c r="BH77" s="8">
        <f t="shared" si="43"/>
        <v>41896.264921874987</v>
      </c>
      <c r="BI77" s="8"/>
      <c r="BJ77" s="8"/>
      <c r="BK77" s="8">
        <v>15</v>
      </c>
      <c r="BL77" s="8">
        <f t="shared" ref="BL77" si="125">(AE77+AF77)*30%</f>
        <v>41896.264921874987</v>
      </c>
      <c r="BM77" s="8"/>
      <c r="BN77" s="8"/>
      <c r="BO77" s="8"/>
      <c r="BP77" s="50"/>
      <c r="BQ77" s="8">
        <f t="shared" si="60"/>
        <v>0</v>
      </c>
      <c r="BR77" s="8">
        <f t="shared" si="102"/>
        <v>91756.179843749967</v>
      </c>
      <c r="BS77" s="8">
        <f t="shared" si="14"/>
        <v>97086.018515624979</v>
      </c>
      <c r="BT77" s="8">
        <f t="shared" si="15"/>
        <v>49859.914921874988</v>
      </c>
      <c r="BU77" s="8">
        <f t="shared" ref="BU77" si="126">AF77+BL77</f>
        <v>101748.07195312498</v>
      </c>
      <c r="BV77" s="8">
        <f t="shared" ref="BV77" si="127">SUM(AI77+BR77)</f>
        <v>248694.00539062495</v>
      </c>
      <c r="BW77" s="37">
        <f t="shared" si="18"/>
        <v>2984328.0646874993</v>
      </c>
      <c r="BX77" s="7" t="s">
        <v>213</v>
      </c>
    </row>
    <row r="78" spans="1:77" s="7" customFormat="1" ht="15" hidden="1" customHeight="1" x14ac:dyDescent="0.3">
      <c r="A78" s="15">
        <v>54</v>
      </c>
      <c r="B78" s="14" t="s">
        <v>77</v>
      </c>
      <c r="C78" s="14" t="s">
        <v>516</v>
      </c>
      <c r="D78" s="6" t="s">
        <v>60</v>
      </c>
      <c r="E78" s="93" t="s">
        <v>315</v>
      </c>
      <c r="F78" s="14">
        <v>99</v>
      </c>
      <c r="G78" s="44">
        <v>43661</v>
      </c>
      <c r="H78" s="44">
        <v>45488</v>
      </c>
      <c r="I78" s="14" t="s">
        <v>156</v>
      </c>
      <c r="J78" s="6" t="s">
        <v>308</v>
      </c>
      <c r="K78" s="6" t="s">
        <v>67</v>
      </c>
      <c r="L78" s="10">
        <v>22.04</v>
      </c>
      <c r="M78" s="6">
        <v>5.12</v>
      </c>
      <c r="N78" s="29">
        <v>17697</v>
      </c>
      <c r="O78" s="8">
        <f t="shared" si="103"/>
        <v>90608.639999999999</v>
      </c>
      <c r="P78" s="6"/>
      <c r="Q78" s="6"/>
      <c r="R78" s="6"/>
      <c r="S78" s="6">
        <v>17</v>
      </c>
      <c r="T78" s="6"/>
      <c r="U78" s="6"/>
      <c r="V78" s="6">
        <f t="shared" si="52"/>
        <v>17</v>
      </c>
      <c r="W78" s="6">
        <f t="shared" si="52"/>
        <v>0</v>
      </c>
      <c r="X78" s="6">
        <f t="shared" si="52"/>
        <v>0</v>
      </c>
      <c r="Y78" s="8">
        <f t="shared" si="110"/>
        <v>0</v>
      </c>
      <c r="Z78" s="8">
        <f t="shared" si="115"/>
        <v>0</v>
      </c>
      <c r="AA78" s="8">
        <f t="shared" si="111"/>
        <v>0</v>
      </c>
      <c r="AB78" s="8">
        <f t="shared" si="112"/>
        <v>96271.679999999993</v>
      </c>
      <c r="AC78" s="8">
        <f t="shared" si="116"/>
        <v>0</v>
      </c>
      <c r="AD78" s="8">
        <f t="shared" si="113"/>
        <v>0</v>
      </c>
      <c r="AE78" s="8">
        <f t="shared" si="99"/>
        <v>96271.679999999993</v>
      </c>
      <c r="AF78" s="8">
        <f t="shared" si="40"/>
        <v>72203.759999999995</v>
      </c>
      <c r="AG78" s="8">
        <f t="shared" si="41"/>
        <v>16847.544000000002</v>
      </c>
      <c r="AH78" s="8">
        <f t="shared" si="117"/>
        <v>3760.6125000000002</v>
      </c>
      <c r="AI78" s="8">
        <f t="shared" si="42"/>
        <v>189083.59649999999</v>
      </c>
      <c r="AJ78" s="11">
        <v>8</v>
      </c>
      <c r="AK78" s="35">
        <f t="shared" si="118"/>
        <v>3539.4</v>
      </c>
      <c r="AL78" s="11"/>
      <c r="AM78" s="35">
        <f t="shared" si="119"/>
        <v>0</v>
      </c>
      <c r="AN78" s="35">
        <f t="shared" si="124"/>
        <v>8</v>
      </c>
      <c r="AO78" s="35">
        <f t="shared" si="124"/>
        <v>3539.4</v>
      </c>
      <c r="AP78" s="11"/>
      <c r="AQ78" s="35">
        <f t="shared" si="120"/>
        <v>0</v>
      </c>
      <c r="AR78" s="11"/>
      <c r="AS78" s="35">
        <f t="shared" si="8"/>
        <v>0</v>
      </c>
      <c r="AT78" s="36">
        <f t="shared" si="123"/>
        <v>0</v>
      </c>
      <c r="AU78" s="35">
        <f t="shared" si="123"/>
        <v>0</v>
      </c>
      <c r="AV78" s="36">
        <f t="shared" si="121"/>
        <v>8</v>
      </c>
      <c r="AW78" s="35">
        <f t="shared" si="121"/>
        <v>3539.4</v>
      </c>
      <c r="AX78" s="12" t="s">
        <v>261</v>
      </c>
      <c r="AY78" s="13">
        <v>0.5</v>
      </c>
      <c r="AZ78" s="13"/>
      <c r="BA78" s="13"/>
      <c r="BB78" s="35">
        <f>17697*50%/2</f>
        <v>4424.25</v>
      </c>
      <c r="BC78" s="6"/>
      <c r="BD78" s="6"/>
      <c r="BE78" s="6"/>
      <c r="BF78" s="8">
        <f t="shared" si="122"/>
        <v>0</v>
      </c>
      <c r="BG78" s="50">
        <f t="shared" si="106"/>
        <v>17</v>
      </c>
      <c r="BH78" s="8">
        <f t="shared" si="43"/>
        <v>50542.631999999998</v>
      </c>
      <c r="BI78" s="8"/>
      <c r="BJ78" s="8">
        <f>(O78/18*BI78)*30%</f>
        <v>0</v>
      </c>
      <c r="BK78" s="8">
        <f>V78+W78+X78</f>
        <v>17</v>
      </c>
      <c r="BL78" s="8">
        <f>(AE78+AF78)*35%</f>
        <v>58966.403999999995</v>
      </c>
      <c r="BM78" s="8"/>
      <c r="BN78" s="8"/>
      <c r="BO78" s="8"/>
      <c r="BP78" s="50"/>
      <c r="BQ78" s="8">
        <f t="shared" si="60"/>
        <v>0</v>
      </c>
      <c r="BR78" s="8">
        <f t="shared" si="102"/>
        <v>117472.68599999999</v>
      </c>
      <c r="BS78" s="8">
        <f t="shared" si="14"/>
        <v>116879.83649999999</v>
      </c>
      <c r="BT78" s="8">
        <f t="shared" si="15"/>
        <v>58506.281999999999</v>
      </c>
      <c r="BU78" s="8">
        <f t="shared" si="16"/>
        <v>131170.16399999999</v>
      </c>
      <c r="BV78" s="8">
        <f t="shared" si="73"/>
        <v>306556.28249999997</v>
      </c>
      <c r="BW78" s="37">
        <f t="shared" si="18"/>
        <v>3678675.3899999997</v>
      </c>
      <c r="BX78" s="7" t="s">
        <v>212</v>
      </c>
    </row>
    <row r="79" spans="1:77" s="7" customFormat="1" ht="15" hidden="1" customHeight="1" x14ac:dyDescent="0.3">
      <c r="A79" s="15">
        <v>55</v>
      </c>
      <c r="B79" s="14" t="s">
        <v>277</v>
      </c>
      <c r="C79" s="14" t="s">
        <v>78</v>
      </c>
      <c r="D79" s="6" t="s">
        <v>60</v>
      </c>
      <c r="E79" s="95" t="s">
        <v>282</v>
      </c>
      <c r="F79" s="14">
        <v>121</v>
      </c>
      <c r="G79" s="44">
        <v>44389</v>
      </c>
      <c r="H79" s="44">
        <v>46215</v>
      </c>
      <c r="I79" s="14" t="s">
        <v>154</v>
      </c>
      <c r="J79" s="6" t="s">
        <v>320</v>
      </c>
      <c r="K79" s="6" t="s">
        <v>62</v>
      </c>
      <c r="L79" s="10">
        <v>31.04</v>
      </c>
      <c r="M79" s="10">
        <v>5.41</v>
      </c>
      <c r="N79" s="29">
        <v>17697</v>
      </c>
      <c r="O79" s="8">
        <f t="shared" si="103"/>
        <v>95740.77</v>
      </c>
      <c r="P79" s="6">
        <v>4</v>
      </c>
      <c r="Q79" s="6"/>
      <c r="R79" s="6"/>
      <c r="S79" s="6">
        <v>2</v>
      </c>
      <c r="T79" s="6"/>
      <c r="U79" s="6"/>
      <c r="V79" s="6">
        <f t="shared" si="52"/>
        <v>6</v>
      </c>
      <c r="W79" s="6">
        <f t="shared" si="52"/>
        <v>0</v>
      </c>
      <c r="X79" s="6">
        <f t="shared" si="52"/>
        <v>0</v>
      </c>
      <c r="Y79" s="8">
        <f t="shared" si="110"/>
        <v>23935.192500000001</v>
      </c>
      <c r="Z79" s="8">
        <f t="shared" si="115"/>
        <v>0</v>
      </c>
      <c r="AA79" s="8">
        <f t="shared" si="111"/>
        <v>0</v>
      </c>
      <c r="AB79" s="8">
        <f t="shared" si="112"/>
        <v>11967.596250000001</v>
      </c>
      <c r="AC79" s="8">
        <f t="shared" si="116"/>
        <v>0</v>
      </c>
      <c r="AD79" s="8">
        <f t="shared" si="113"/>
        <v>0</v>
      </c>
      <c r="AE79" s="8">
        <f t="shared" si="99"/>
        <v>35902.78875</v>
      </c>
      <c r="AF79" s="8">
        <f t="shared" si="40"/>
        <v>26927.091562499998</v>
      </c>
      <c r="AG79" s="105">
        <f t="shared" si="41"/>
        <v>6282.9880312499999</v>
      </c>
      <c r="AH79" s="105">
        <f t="shared" si="117"/>
        <v>442.42500000000001</v>
      </c>
      <c r="AI79" s="8">
        <f t="shared" si="42"/>
        <v>69555.293343750003</v>
      </c>
      <c r="AJ79" s="11"/>
      <c r="AK79" s="35">
        <f t="shared" si="118"/>
        <v>0</v>
      </c>
      <c r="AL79" s="11">
        <v>6</v>
      </c>
      <c r="AM79" s="35">
        <f t="shared" si="119"/>
        <v>3318.1875</v>
      </c>
      <c r="AN79" s="35">
        <f t="shared" si="124"/>
        <v>6</v>
      </c>
      <c r="AO79" s="35">
        <f t="shared" si="124"/>
        <v>3318.1875</v>
      </c>
      <c r="AP79" s="11"/>
      <c r="AQ79" s="35">
        <f t="shared" si="120"/>
        <v>0</v>
      </c>
      <c r="AR79" s="35"/>
      <c r="AS79" s="35">
        <f t="shared" si="8"/>
        <v>0</v>
      </c>
      <c r="AT79" s="36">
        <f t="shared" si="123"/>
        <v>0</v>
      </c>
      <c r="AU79" s="35">
        <f t="shared" si="123"/>
        <v>0</v>
      </c>
      <c r="AV79" s="36">
        <f t="shared" si="121"/>
        <v>6</v>
      </c>
      <c r="AW79" s="35">
        <f t="shared" si="121"/>
        <v>3318.1875</v>
      </c>
      <c r="AX79" s="12"/>
      <c r="AY79" s="12"/>
      <c r="AZ79" s="12"/>
      <c r="BA79" s="12"/>
      <c r="BB79" s="35">
        <f t="shared" ref="BB79:BB89" si="128">SUM(N79*AY79)*50%+(N79*AZ79)*60%+(N79*BA79)*60%</f>
        <v>0</v>
      </c>
      <c r="BC79" s="6"/>
      <c r="BD79" s="6"/>
      <c r="BE79" s="6"/>
      <c r="BF79" s="8">
        <f t="shared" si="122"/>
        <v>0</v>
      </c>
      <c r="BG79" s="50">
        <v>6</v>
      </c>
      <c r="BH79" s="8">
        <f t="shared" si="43"/>
        <v>18848.964093749997</v>
      </c>
      <c r="BI79" s="8"/>
      <c r="BJ79" s="8">
        <f>(O79/18*BI79)*30%</f>
        <v>0</v>
      </c>
      <c r="BK79" s="8">
        <v>6</v>
      </c>
      <c r="BL79" s="8">
        <f>(AE79+AF79)*40%</f>
        <v>25131.952125</v>
      </c>
      <c r="BM79" s="8"/>
      <c r="BN79" s="8"/>
      <c r="BO79" s="8"/>
      <c r="BP79" s="50"/>
      <c r="BQ79" s="8">
        <f t="shared" si="60"/>
        <v>0</v>
      </c>
      <c r="BR79" s="8">
        <f>AW79+BB79+BF79+BH79+BJ79+BL79+BQ79+BM79</f>
        <v>47299.103718749997</v>
      </c>
      <c r="BS79" s="8">
        <f t="shared" si="14"/>
        <v>42628.201781250005</v>
      </c>
      <c r="BT79" s="8">
        <f t="shared" si="15"/>
        <v>22167.151593749997</v>
      </c>
      <c r="BU79" s="8">
        <f t="shared" si="16"/>
        <v>52059.043687500001</v>
      </c>
      <c r="BV79" s="8">
        <f t="shared" si="73"/>
        <v>116854.39706250001</v>
      </c>
      <c r="BW79" s="37">
        <f t="shared" si="18"/>
        <v>1402252.7647500001</v>
      </c>
      <c r="BX79" s="7" t="s">
        <v>209</v>
      </c>
      <c r="BY79" s="31"/>
    </row>
    <row r="80" spans="1:77" s="7" customFormat="1" ht="15" hidden="1" customHeight="1" x14ac:dyDescent="0.3">
      <c r="A80" s="15">
        <v>56</v>
      </c>
      <c r="B80" s="14" t="s">
        <v>362</v>
      </c>
      <c r="C80" s="14" t="s">
        <v>104</v>
      </c>
      <c r="D80" s="6" t="s">
        <v>75</v>
      </c>
      <c r="E80" s="95" t="s">
        <v>364</v>
      </c>
      <c r="F80" s="14"/>
      <c r="G80" s="44"/>
      <c r="H80" s="44"/>
      <c r="I80" s="14" t="s">
        <v>104</v>
      </c>
      <c r="J80" s="6" t="s">
        <v>383</v>
      </c>
      <c r="K80" s="6" t="s">
        <v>76</v>
      </c>
      <c r="L80" s="10">
        <v>1.01</v>
      </c>
      <c r="M80" s="10">
        <v>3.36</v>
      </c>
      <c r="N80" s="29">
        <v>17697</v>
      </c>
      <c r="O80" s="8">
        <f t="shared" si="103"/>
        <v>59461.919999999998</v>
      </c>
      <c r="P80" s="6"/>
      <c r="Q80" s="6"/>
      <c r="R80" s="6"/>
      <c r="S80" s="6">
        <v>6</v>
      </c>
      <c r="T80" s="6">
        <v>4</v>
      </c>
      <c r="U80" s="6"/>
      <c r="V80" s="6">
        <f t="shared" si="52"/>
        <v>6</v>
      </c>
      <c r="W80" s="6">
        <f t="shared" si="52"/>
        <v>4</v>
      </c>
      <c r="X80" s="6">
        <f t="shared" si="52"/>
        <v>0</v>
      </c>
      <c r="Y80" s="8">
        <f t="shared" si="110"/>
        <v>0</v>
      </c>
      <c r="Z80" s="8">
        <f t="shared" si="115"/>
        <v>0</v>
      </c>
      <c r="AA80" s="8">
        <f t="shared" si="111"/>
        <v>0</v>
      </c>
      <c r="AB80" s="8">
        <f t="shared" si="112"/>
        <v>22298.22</v>
      </c>
      <c r="AC80" s="8">
        <f t="shared" si="116"/>
        <v>14865.48</v>
      </c>
      <c r="AD80" s="8">
        <f t="shared" si="113"/>
        <v>0</v>
      </c>
      <c r="AE80" s="8">
        <f t="shared" si="99"/>
        <v>37163.699999999997</v>
      </c>
      <c r="AF80" s="8">
        <f t="shared" si="40"/>
        <v>27872.774999999998</v>
      </c>
      <c r="AG80" s="8">
        <f t="shared" si="41"/>
        <v>6503.6474999999991</v>
      </c>
      <c r="AH80" s="8">
        <f t="shared" si="117"/>
        <v>2212.125</v>
      </c>
      <c r="AI80" s="8">
        <f t="shared" si="42"/>
        <v>73752.247499999998</v>
      </c>
      <c r="AJ80" s="11"/>
      <c r="AK80" s="35">
        <f t="shared" si="118"/>
        <v>0</v>
      </c>
      <c r="AL80" s="11"/>
      <c r="AM80" s="35">
        <f t="shared" si="119"/>
        <v>0</v>
      </c>
      <c r="AN80" s="35">
        <f t="shared" si="124"/>
        <v>0</v>
      </c>
      <c r="AO80" s="35">
        <f t="shared" si="124"/>
        <v>0</v>
      </c>
      <c r="AP80" s="11"/>
      <c r="AQ80" s="35">
        <f t="shared" si="120"/>
        <v>0</v>
      </c>
      <c r="AR80" s="11"/>
      <c r="AS80" s="35">
        <f t="shared" si="8"/>
        <v>0</v>
      </c>
      <c r="AT80" s="36">
        <f t="shared" si="123"/>
        <v>0</v>
      </c>
      <c r="AU80" s="35">
        <f t="shared" si="123"/>
        <v>0</v>
      </c>
      <c r="AV80" s="36">
        <f t="shared" si="121"/>
        <v>0</v>
      </c>
      <c r="AW80" s="35">
        <f t="shared" si="121"/>
        <v>0</v>
      </c>
      <c r="AX80" s="12"/>
      <c r="AY80" s="13"/>
      <c r="AZ80" s="13"/>
      <c r="BA80" s="13"/>
      <c r="BB80" s="35">
        <f t="shared" si="128"/>
        <v>0</v>
      </c>
      <c r="BC80" s="6"/>
      <c r="BD80" s="6"/>
      <c r="BE80" s="8">
        <f>SUM(N80*BC80*20%)+(N80*BD80)*30%</f>
        <v>0</v>
      </c>
      <c r="BF80" s="8">
        <f t="shared" si="122"/>
        <v>0</v>
      </c>
      <c r="BG80" s="50">
        <f t="shared" ref="BG80:BG89" si="129">V80+W80+X80</f>
        <v>10</v>
      </c>
      <c r="BH80" s="8">
        <f t="shared" si="43"/>
        <v>19510.942499999997</v>
      </c>
      <c r="BI80" s="8"/>
      <c r="BJ80" s="8">
        <f>(O80/18*BI80)*30%</f>
        <v>0</v>
      </c>
      <c r="BK80" s="8"/>
      <c r="BL80" s="8"/>
      <c r="BM80" s="8"/>
      <c r="BN80" s="8"/>
      <c r="BO80" s="8">
        <v>17697</v>
      </c>
      <c r="BP80" s="50"/>
      <c r="BQ80" s="8">
        <f>7079/18*BP80</f>
        <v>0</v>
      </c>
      <c r="BR80" s="8">
        <f>AW80+BB80+BF80+BH80+BJ80+BL80+BQ80+BO80</f>
        <v>37207.942499999997</v>
      </c>
      <c r="BS80" s="8">
        <f t="shared" si="14"/>
        <v>45879.472499999996</v>
      </c>
      <c r="BT80" s="8">
        <f t="shared" si="15"/>
        <v>19510.942499999997</v>
      </c>
      <c r="BU80" s="8">
        <f t="shared" si="16"/>
        <v>27872.774999999998</v>
      </c>
      <c r="BV80" s="8">
        <f t="shared" si="73"/>
        <v>110960.19</v>
      </c>
      <c r="BW80" s="37">
        <f t="shared" si="18"/>
        <v>1331522.28</v>
      </c>
      <c r="BY80" s="31"/>
    </row>
    <row r="81" spans="1:78" s="57" customFormat="1" ht="15" hidden="1" customHeight="1" x14ac:dyDescent="0.3">
      <c r="A81" s="15">
        <v>57</v>
      </c>
      <c r="B81" s="14" t="s">
        <v>235</v>
      </c>
      <c r="C81" s="14" t="s">
        <v>93</v>
      </c>
      <c r="D81" s="6" t="s">
        <v>60</v>
      </c>
      <c r="E81" s="93" t="s">
        <v>236</v>
      </c>
      <c r="F81" s="14">
        <v>122</v>
      </c>
      <c r="G81" s="44">
        <v>44554</v>
      </c>
      <c r="H81" s="44">
        <v>46380</v>
      </c>
      <c r="I81" s="14" t="s">
        <v>159</v>
      </c>
      <c r="J81" s="6" t="s">
        <v>310</v>
      </c>
      <c r="K81" s="6" t="s">
        <v>64</v>
      </c>
      <c r="L81" s="10">
        <v>3.01</v>
      </c>
      <c r="M81" s="6">
        <v>4.59</v>
      </c>
      <c r="N81" s="29">
        <v>17697</v>
      </c>
      <c r="O81" s="8">
        <f t="shared" si="103"/>
        <v>81229.23</v>
      </c>
      <c r="P81" s="6"/>
      <c r="Q81" s="6"/>
      <c r="R81" s="6">
        <v>1</v>
      </c>
      <c r="S81" s="6"/>
      <c r="T81" s="6">
        <v>8</v>
      </c>
      <c r="U81" s="6">
        <v>3</v>
      </c>
      <c r="V81" s="6">
        <f t="shared" si="52"/>
        <v>0</v>
      </c>
      <c r="W81" s="6">
        <f t="shared" si="52"/>
        <v>8</v>
      </c>
      <c r="X81" s="6">
        <f t="shared" si="52"/>
        <v>4</v>
      </c>
      <c r="Y81" s="8">
        <f t="shared" si="110"/>
        <v>0</v>
      </c>
      <c r="Z81" s="8">
        <f t="shared" si="115"/>
        <v>0</v>
      </c>
      <c r="AA81" s="8">
        <f t="shared" si="111"/>
        <v>5076.8268749999997</v>
      </c>
      <c r="AB81" s="8">
        <f t="shared" si="112"/>
        <v>0</v>
      </c>
      <c r="AC81" s="8">
        <f t="shared" si="116"/>
        <v>40614.614999999998</v>
      </c>
      <c r="AD81" s="8">
        <f t="shared" si="113"/>
        <v>15230.480625</v>
      </c>
      <c r="AE81" s="8">
        <f t="shared" si="99"/>
        <v>60921.922500000001</v>
      </c>
      <c r="AF81" s="8">
        <f t="shared" si="40"/>
        <v>45691.441875000004</v>
      </c>
      <c r="AG81" s="8">
        <f t="shared" si="41"/>
        <v>10661.336437500002</v>
      </c>
      <c r="AH81" s="8">
        <f t="shared" si="117"/>
        <v>2433.3375000000001</v>
      </c>
      <c r="AI81" s="8">
        <f t="shared" si="42"/>
        <v>119708.03831250001</v>
      </c>
      <c r="AJ81" s="11"/>
      <c r="AK81" s="35">
        <f t="shared" si="118"/>
        <v>0</v>
      </c>
      <c r="AL81" s="11"/>
      <c r="AM81" s="35">
        <f t="shared" si="119"/>
        <v>0</v>
      </c>
      <c r="AN81" s="35"/>
      <c r="AO81" s="35">
        <f t="shared" si="124"/>
        <v>0</v>
      </c>
      <c r="AP81" s="11"/>
      <c r="AQ81" s="35">
        <f t="shared" si="120"/>
        <v>0</v>
      </c>
      <c r="AR81" s="11">
        <v>8</v>
      </c>
      <c r="AS81" s="35">
        <f t="shared" si="8"/>
        <v>3539.4</v>
      </c>
      <c r="AT81" s="36">
        <f t="shared" si="123"/>
        <v>8</v>
      </c>
      <c r="AU81" s="35">
        <f t="shared" si="123"/>
        <v>3539.4</v>
      </c>
      <c r="AV81" s="36">
        <f t="shared" si="121"/>
        <v>8</v>
      </c>
      <c r="AW81" s="35">
        <f t="shared" si="121"/>
        <v>3539.4</v>
      </c>
      <c r="AX81" s="12" t="s">
        <v>429</v>
      </c>
      <c r="AY81" s="13"/>
      <c r="AZ81" s="13"/>
      <c r="BA81" s="13">
        <v>0.5</v>
      </c>
      <c r="BB81" s="35">
        <f t="shared" si="128"/>
        <v>5309.0999999999995</v>
      </c>
      <c r="BC81" s="6"/>
      <c r="BD81" s="6"/>
      <c r="BE81" s="6"/>
      <c r="BF81" s="8">
        <f t="shared" si="122"/>
        <v>0</v>
      </c>
      <c r="BG81" s="50">
        <f t="shared" si="129"/>
        <v>12</v>
      </c>
      <c r="BH81" s="8">
        <f t="shared" si="43"/>
        <v>31984.009312499998</v>
      </c>
      <c r="BI81" s="8"/>
      <c r="BJ81" s="8"/>
      <c r="BK81" s="8">
        <v>12</v>
      </c>
      <c r="BL81" s="8">
        <f t="shared" ref="BL81" si="130">(AE81+AF81)*35%</f>
        <v>37314.677531249996</v>
      </c>
      <c r="BM81" s="8"/>
      <c r="BN81" s="8"/>
      <c r="BO81" s="8"/>
      <c r="BP81" s="50"/>
      <c r="BQ81" s="8">
        <f t="shared" ref="BQ81:BQ87" si="131">7079/16*BP81</f>
        <v>0</v>
      </c>
      <c r="BR81" s="8">
        <f t="shared" ref="BR81:BR89" si="132">AW81+BB81+BF81+BH81+BJ81+BL81+BQ81+BM81+BN81</f>
        <v>78147.186843749994</v>
      </c>
      <c r="BS81" s="8">
        <f t="shared" si="14"/>
        <v>74016.596437500004</v>
      </c>
      <c r="BT81" s="8">
        <f t="shared" si="15"/>
        <v>40832.509312499998</v>
      </c>
      <c r="BU81" s="8">
        <f t="shared" si="16"/>
        <v>83006.11940625</v>
      </c>
      <c r="BV81" s="8">
        <f t="shared" si="73"/>
        <v>197855.22515625</v>
      </c>
      <c r="BW81" s="37">
        <f t="shared" si="18"/>
        <v>2374262.7018750003</v>
      </c>
      <c r="BX81" s="7" t="s">
        <v>213</v>
      </c>
      <c r="BY81" s="7"/>
    </row>
    <row r="82" spans="1:78" s="57" customFormat="1" ht="15" hidden="1" customHeight="1" x14ac:dyDescent="0.3">
      <c r="A82" s="15">
        <v>58</v>
      </c>
      <c r="B82" s="14" t="s">
        <v>235</v>
      </c>
      <c r="C82" s="14" t="s">
        <v>430</v>
      </c>
      <c r="D82" s="6" t="s">
        <v>60</v>
      </c>
      <c r="E82" s="93" t="s">
        <v>236</v>
      </c>
      <c r="F82" s="14">
        <v>122</v>
      </c>
      <c r="G82" s="44">
        <v>44554</v>
      </c>
      <c r="H82" s="44">
        <v>46380</v>
      </c>
      <c r="I82" s="14" t="s">
        <v>155</v>
      </c>
      <c r="J82" s="6"/>
      <c r="K82" s="6" t="s">
        <v>61</v>
      </c>
      <c r="L82" s="10">
        <v>3.01</v>
      </c>
      <c r="M82" s="6">
        <v>4.1399999999999997</v>
      </c>
      <c r="N82" s="29">
        <v>17697</v>
      </c>
      <c r="O82" s="8">
        <f t="shared" si="103"/>
        <v>73265.579999999987</v>
      </c>
      <c r="P82" s="6"/>
      <c r="Q82" s="6"/>
      <c r="R82" s="6">
        <v>1</v>
      </c>
      <c r="S82" s="6"/>
      <c r="T82" s="6">
        <v>3</v>
      </c>
      <c r="U82" s="6">
        <v>3</v>
      </c>
      <c r="V82" s="6">
        <f t="shared" si="52"/>
        <v>0</v>
      </c>
      <c r="W82" s="6">
        <f t="shared" si="52"/>
        <v>3</v>
      </c>
      <c r="X82" s="6">
        <f t="shared" si="52"/>
        <v>4</v>
      </c>
      <c r="Y82" s="8">
        <f t="shared" si="110"/>
        <v>0</v>
      </c>
      <c r="Z82" s="8">
        <f t="shared" si="115"/>
        <v>0</v>
      </c>
      <c r="AA82" s="8">
        <f t="shared" si="111"/>
        <v>4579.0987499999992</v>
      </c>
      <c r="AB82" s="8">
        <f t="shared" si="112"/>
        <v>0</v>
      </c>
      <c r="AC82" s="8">
        <f t="shared" si="116"/>
        <v>13737.296249999998</v>
      </c>
      <c r="AD82" s="8">
        <f t="shared" si="113"/>
        <v>13737.296249999998</v>
      </c>
      <c r="AE82" s="8">
        <f t="shared" si="99"/>
        <v>32053.691249999996</v>
      </c>
      <c r="AF82" s="8">
        <f t="shared" si="40"/>
        <v>24040.268437499995</v>
      </c>
      <c r="AG82" s="8">
        <f t="shared" si="41"/>
        <v>5609.3959687499992</v>
      </c>
      <c r="AH82" s="8">
        <f t="shared" si="117"/>
        <v>1327.2750000000001</v>
      </c>
      <c r="AI82" s="8">
        <f t="shared" si="42"/>
        <v>63030.630656249989</v>
      </c>
      <c r="AJ82" s="11"/>
      <c r="AK82" s="35">
        <f t="shared" si="118"/>
        <v>0</v>
      </c>
      <c r="AL82" s="11"/>
      <c r="AM82" s="35">
        <f t="shared" si="119"/>
        <v>0</v>
      </c>
      <c r="AN82" s="35"/>
      <c r="AO82" s="35">
        <f t="shared" si="124"/>
        <v>0</v>
      </c>
      <c r="AP82" s="11"/>
      <c r="AQ82" s="35">
        <f t="shared" si="120"/>
        <v>0</v>
      </c>
      <c r="AR82" s="11"/>
      <c r="AS82" s="35">
        <f t="shared" si="8"/>
        <v>0</v>
      </c>
      <c r="AT82" s="36">
        <f t="shared" si="123"/>
        <v>0</v>
      </c>
      <c r="AU82" s="35">
        <f t="shared" si="123"/>
        <v>0</v>
      </c>
      <c r="AV82" s="36">
        <f t="shared" si="121"/>
        <v>0</v>
      </c>
      <c r="AW82" s="35">
        <f t="shared" si="121"/>
        <v>0</v>
      </c>
      <c r="AX82" s="12"/>
      <c r="AY82" s="13"/>
      <c r="AZ82" s="13"/>
      <c r="BA82" s="13"/>
      <c r="BB82" s="35">
        <f t="shared" si="128"/>
        <v>0</v>
      </c>
      <c r="BC82" s="6"/>
      <c r="BD82" s="6"/>
      <c r="BE82" s="6"/>
      <c r="BF82" s="8">
        <f t="shared" si="122"/>
        <v>0</v>
      </c>
      <c r="BG82" s="50">
        <f t="shared" si="129"/>
        <v>7</v>
      </c>
      <c r="BH82" s="8">
        <f t="shared" si="43"/>
        <v>16828.187906249997</v>
      </c>
      <c r="BI82" s="8"/>
      <c r="BJ82" s="8"/>
      <c r="BK82" s="8"/>
      <c r="BL82" s="8"/>
      <c r="BM82" s="8"/>
      <c r="BN82" s="8"/>
      <c r="BO82" s="8"/>
      <c r="BP82" s="50"/>
      <c r="BQ82" s="8">
        <f t="shared" si="131"/>
        <v>0</v>
      </c>
      <c r="BR82" s="8">
        <f t="shared" si="132"/>
        <v>16828.187906249997</v>
      </c>
      <c r="BS82" s="8">
        <f t="shared" si="14"/>
        <v>38990.362218749993</v>
      </c>
      <c r="BT82" s="8">
        <f t="shared" si="15"/>
        <v>16828.187906249997</v>
      </c>
      <c r="BU82" s="8">
        <f t="shared" si="16"/>
        <v>24040.268437499995</v>
      </c>
      <c r="BV82" s="8">
        <f t="shared" si="73"/>
        <v>79858.81856249999</v>
      </c>
      <c r="BW82" s="37">
        <f t="shared" si="18"/>
        <v>958305.82274999982</v>
      </c>
      <c r="BX82" s="7"/>
      <c r="BY82" s="7"/>
    </row>
    <row r="83" spans="1:78" s="7" customFormat="1" ht="15" hidden="1" customHeight="1" x14ac:dyDescent="0.3">
      <c r="A83" s="15">
        <v>59</v>
      </c>
      <c r="B83" s="14" t="s">
        <v>203</v>
      </c>
      <c r="C83" s="14" t="s">
        <v>99</v>
      </c>
      <c r="D83" s="6" t="s">
        <v>60</v>
      </c>
      <c r="E83" s="93" t="s">
        <v>204</v>
      </c>
      <c r="F83" s="34">
        <v>121</v>
      </c>
      <c r="G83" s="30">
        <v>43189</v>
      </c>
      <c r="H83" s="30">
        <v>45015</v>
      </c>
      <c r="I83" s="34" t="s">
        <v>205</v>
      </c>
      <c r="J83" s="6" t="s">
        <v>309</v>
      </c>
      <c r="K83" s="6" t="s">
        <v>62</v>
      </c>
      <c r="L83" s="10">
        <v>20.09</v>
      </c>
      <c r="M83" s="10">
        <v>5.32</v>
      </c>
      <c r="N83" s="29">
        <v>17697</v>
      </c>
      <c r="O83" s="8">
        <f t="shared" si="103"/>
        <v>94148.040000000008</v>
      </c>
      <c r="P83" s="6"/>
      <c r="Q83" s="6"/>
      <c r="R83" s="6">
        <v>1</v>
      </c>
      <c r="S83" s="6"/>
      <c r="T83" s="6">
        <v>6</v>
      </c>
      <c r="U83" s="6"/>
      <c r="V83" s="6">
        <f t="shared" si="52"/>
        <v>0</v>
      </c>
      <c r="W83" s="6">
        <f t="shared" si="52"/>
        <v>6</v>
      </c>
      <c r="X83" s="6">
        <f t="shared" si="52"/>
        <v>1</v>
      </c>
      <c r="Y83" s="8">
        <f t="shared" si="110"/>
        <v>0</v>
      </c>
      <c r="Z83" s="8">
        <f t="shared" si="115"/>
        <v>0</v>
      </c>
      <c r="AA83" s="8">
        <f t="shared" si="111"/>
        <v>5884.2525000000005</v>
      </c>
      <c r="AB83" s="8">
        <f t="shared" si="112"/>
        <v>0</v>
      </c>
      <c r="AC83" s="8">
        <f t="shared" si="116"/>
        <v>35305.514999999999</v>
      </c>
      <c r="AD83" s="8">
        <f t="shared" si="113"/>
        <v>0</v>
      </c>
      <c r="AE83" s="8">
        <f t="shared" si="99"/>
        <v>41189.767500000002</v>
      </c>
      <c r="AF83" s="8">
        <f t="shared" si="40"/>
        <v>30892.325625000001</v>
      </c>
      <c r="AG83" s="8">
        <f t="shared" si="41"/>
        <v>7208.2093125000001</v>
      </c>
      <c r="AH83" s="8">
        <f t="shared" si="117"/>
        <v>1327.2750000000001</v>
      </c>
      <c r="AI83" s="8">
        <f t="shared" si="42"/>
        <v>80617.577437500004</v>
      </c>
      <c r="AJ83" s="11"/>
      <c r="AK83" s="35">
        <f>N83/18*AJ83*40%</f>
        <v>0</v>
      </c>
      <c r="AL83" s="11"/>
      <c r="AM83" s="35">
        <f>N83/18*AL83*50%</f>
        <v>0</v>
      </c>
      <c r="AN83" s="35">
        <f>AJ83+AL83</f>
        <v>0</v>
      </c>
      <c r="AO83" s="35">
        <f t="shared" si="124"/>
        <v>0</v>
      </c>
      <c r="AP83" s="11"/>
      <c r="AQ83" s="35">
        <f>N83/18*AP83*50%</f>
        <v>0</v>
      </c>
      <c r="AR83" s="11">
        <v>3</v>
      </c>
      <c r="AS83" s="35">
        <f t="shared" si="8"/>
        <v>1327.2750000000001</v>
      </c>
      <c r="AT83" s="36">
        <f t="shared" si="123"/>
        <v>3</v>
      </c>
      <c r="AU83" s="35">
        <f t="shared" si="123"/>
        <v>1327.2750000000001</v>
      </c>
      <c r="AV83" s="36">
        <v>4</v>
      </c>
      <c r="AW83" s="35">
        <f t="shared" si="121"/>
        <v>1327.2750000000001</v>
      </c>
      <c r="AX83" s="12"/>
      <c r="AY83" s="13"/>
      <c r="AZ83" s="13"/>
      <c r="BA83" s="13"/>
      <c r="BB83" s="35">
        <f t="shared" si="128"/>
        <v>0</v>
      </c>
      <c r="BC83" s="6"/>
      <c r="BD83" s="6"/>
      <c r="BE83" s="6"/>
      <c r="BF83" s="8">
        <f t="shared" si="122"/>
        <v>0</v>
      </c>
      <c r="BG83" s="50">
        <f t="shared" si="129"/>
        <v>7</v>
      </c>
      <c r="BH83" s="8">
        <f t="shared" si="43"/>
        <v>21624.627937499998</v>
      </c>
      <c r="BI83" s="8"/>
      <c r="BJ83" s="8">
        <f>(O83/18*BI83)*30%</f>
        <v>0</v>
      </c>
      <c r="BK83" s="8">
        <f>V83+W83+X83</f>
        <v>7</v>
      </c>
      <c r="BL83" s="8">
        <f>(AE83+AF83)*40%</f>
        <v>28832.83725</v>
      </c>
      <c r="BM83" s="8"/>
      <c r="BN83" s="8"/>
      <c r="BO83" s="8"/>
      <c r="BP83" s="50"/>
      <c r="BQ83" s="8">
        <f t="shared" si="131"/>
        <v>0</v>
      </c>
      <c r="BR83" s="8">
        <f t="shared" si="132"/>
        <v>51784.7401875</v>
      </c>
      <c r="BS83" s="8">
        <f t="shared" si="14"/>
        <v>49725.251812500006</v>
      </c>
      <c r="BT83" s="8">
        <f t="shared" si="15"/>
        <v>22951.902937499999</v>
      </c>
      <c r="BU83" s="8">
        <f t="shared" si="16"/>
        <v>59725.162875000002</v>
      </c>
      <c r="BV83" s="8">
        <f t="shared" si="73"/>
        <v>132402.317625</v>
      </c>
      <c r="BW83" s="37">
        <f t="shared" si="18"/>
        <v>1588827.8114999998</v>
      </c>
      <c r="BX83" s="7" t="s">
        <v>244</v>
      </c>
    </row>
    <row r="84" spans="1:78" s="7" customFormat="1" ht="15" hidden="1" customHeight="1" x14ac:dyDescent="0.3">
      <c r="A84" s="15">
        <v>60</v>
      </c>
      <c r="B84" s="14" t="s">
        <v>367</v>
      </c>
      <c r="C84" s="14" t="s">
        <v>74</v>
      </c>
      <c r="D84" s="6" t="s">
        <v>60</v>
      </c>
      <c r="E84" s="93" t="s">
        <v>147</v>
      </c>
      <c r="F84" s="34">
        <v>104</v>
      </c>
      <c r="G84" s="30">
        <v>43823</v>
      </c>
      <c r="H84" s="30">
        <v>45650</v>
      </c>
      <c r="I84" s="34" t="s">
        <v>157</v>
      </c>
      <c r="J84" s="6" t="s">
        <v>309</v>
      </c>
      <c r="K84" s="6" t="s">
        <v>62</v>
      </c>
      <c r="L84" s="10">
        <v>28.01</v>
      </c>
      <c r="M84" s="10">
        <v>5.41</v>
      </c>
      <c r="N84" s="29">
        <v>17697</v>
      </c>
      <c r="O84" s="8">
        <f t="shared" si="103"/>
        <v>95740.77</v>
      </c>
      <c r="P84" s="6"/>
      <c r="Q84" s="6">
        <v>10</v>
      </c>
      <c r="R84" s="6"/>
      <c r="S84" s="6"/>
      <c r="T84" s="6">
        <v>4</v>
      </c>
      <c r="U84" s="6"/>
      <c r="V84" s="6">
        <f t="shared" si="52"/>
        <v>0</v>
      </c>
      <c r="W84" s="6">
        <f t="shared" si="52"/>
        <v>14</v>
      </c>
      <c r="X84" s="6">
        <f t="shared" si="52"/>
        <v>0</v>
      </c>
      <c r="Y84" s="8">
        <f t="shared" si="110"/>
        <v>0</v>
      </c>
      <c r="Z84" s="8">
        <f t="shared" si="115"/>
        <v>59837.981250000004</v>
      </c>
      <c r="AA84" s="8">
        <f t="shared" si="111"/>
        <v>0</v>
      </c>
      <c r="AB84" s="8">
        <f t="shared" si="112"/>
        <v>0</v>
      </c>
      <c r="AC84" s="8">
        <f t="shared" si="116"/>
        <v>23935.192500000001</v>
      </c>
      <c r="AD84" s="8">
        <f t="shared" si="113"/>
        <v>0</v>
      </c>
      <c r="AE84" s="8">
        <f t="shared" si="99"/>
        <v>83773.173750000002</v>
      </c>
      <c r="AF84" s="8">
        <f t="shared" si="40"/>
        <v>62829.880312499998</v>
      </c>
      <c r="AG84" s="8">
        <f t="shared" si="41"/>
        <v>14660.305406250001</v>
      </c>
      <c r="AH84" s="8">
        <f t="shared" si="117"/>
        <v>884.85</v>
      </c>
      <c r="AI84" s="8">
        <f t="shared" si="42"/>
        <v>162148.20946874999</v>
      </c>
      <c r="AJ84" s="11"/>
      <c r="AK84" s="35">
        <f>N84/16*AJ84*40%</f>
        <v>0</v>
      </c>
      <c r="AL84" s="11"/>
      <c r="AM84" s="35">
        <f t="shared" ref="AM84:AM92" si="133">N84/16*AL84*50%</f>
        <v>0</v>
      </c>
      <c r="AN84" s="35">
        <f>AJ84+AL84</f>
        <v>0</v>
      </c>
      <c r="AO84" s="35">
        <f t="shared" si="124"/>
        <v>0</v>
      </c>
      <c r="AP84" s="11"/>
      <c r="AQ84" s="35">
        <f>N84/16*AP84*50%</f>
        <v>0</v>
      </c>
      <c r="AR84" s="11">
        <v>8</v>
      </c>
      <c r="AS84" s="35">
        <f t="shared" si="8"/>
        <v>3539.4</v>
      </c>
      <c r="AT84" s="36">
        <f t="shared" si="123"/>
        <v>8</v>
      </c>
      <c r="AU84" s="35">
        <f t="shared" si="123"/>
        <v>3539.4</v>
      </c>
      <c r="AV84" s="36">
        <f>AN84+AT84</f>
        <v>8</v>
      </c>
      <c r="AW84" s="35">
        <f t="shared" si="121"/>
        <v>3539.4</v>
      </c>
      <c r="AX84" s="12"/>
      <c r="AY84" s="13"/>
      <c r="AZ84" s="13"/>
      <c r="BA84" s="13"/>
      <c r="BB84" s="35">
        <f t="shared" si="128"/>
        <v>0</v>
      </c>
      <c r="BC84" s="6"/>
      <c r="BD84" s="6"/>
      <c r="BE84" s="6"/>
      <c r="BF84" s="8">
        <f t="shared" si="122"/>
        <v>0</v>
      </c>
      <c r="BG84" s="50">
        <f t="shared" si="129"/>
        <v>14</v>
      </c>
      <c r="BH84" s="8">
        <f t="shared" si="43"/>
        <v>43980.916218750004</v>
      </c>
      <c r="BI84" s="8"/>
      <c r="BJ84" s="8">
        <f>(O84/18*BI84)*30%</f>
        <v>0</v>
      </c>
      <c r="BK84" s="8">
        <f>V84+W84+X84</f>
        <v>14</v>
      </c>
      <c r="BL84" s="8">
        <f>(AE84+AF84)*40%</f>
        <v>58641.221625000006</v>
      </c>
      <c r="BM84" s="8"/>
      <c r="BN84" s="8"/>
      <c r="BO84" s="8"/>
      <c r="BP84" s="50"/>
      <c r="BQ84" s="8">
        <f t="shared" si="131"/>
        <v>0</v>
      </c>
      <c r="BR84" s="8">
        <f t="shared" si="132"/>
        <v>106161.53784375</v>
      </c>
      <c r="BS84" s="8">
        <f t="shared" si="14"/>
        <v>99318.329156250009</v>
      </c>
      <c r="BT84" s="8">
        <f t="shared" si="15"/>
        <v>47520.316218750006</v>
      </c>
      <c r="BU84" s="8">
        <f t="shared" si="16"/>
        <v>121471.1019375</v>
      </c>
      <c r="BV84" s="8">
        <f t="shared" si="73"/>
        <v>268309.74731250003</v>
      </c>
      <c r="BW84" s="37">
        <f t="shared" si="18"/>
        <v>3219716.9677500003</v>
      </c>
      <c r="BX84" s="7" t="s">
        <v>244</v>
      </c>
    </row>
    <row r="85" spans="1:78" s="7" customFormat="1" ht="15" hidden="1" customHeight="1" x14ac:dyDescent="0.3">
      <c r="A85" s="15">
        <v>61</v>
      </c>
      <c r="B85" s="14" t="s">
        <v>456</v>
      </c>
      <c r="C85" s="14" t="s">
        <v>74</v>
      </c>
      <c r="D85" s="6" t="s">
        <v>60</v>
      </c>
      <c r="E85" s="93" t="s">
        <v>147</v>
      </c>
      <c r="F85" s="34">
        <v>104</v>
      </c>
      <c r="G85" s="30">
        <v>43823</v>
      </c>
      <c r="H85" s="30">
        <v>45650</v>
      </c>
      <c r="I85" s="34" t="s">
        <v>157</v>
      </c>
      <c r="J85" s="6" t="s">
        <v>309</v>
      </c>
      <c r="K85" s="6" t="s">
        <v>62</v>
      </c>
      <c r="L85" s="10">
        <v>28.01</v>
      </c>
      <c r="M85" s="10">
        <v>5.41</v>
      </c>
      <c r="N85" s="29">
        <v>17697</v>
      </c>
      <c r="O85" s="8">
        <f t="shared" si="103"/>
        <v>95740.77</v>
      </c>
      <c r="P85" s="6"/>
      <c r="Q85" s="6"/>
      <c r="R85" s="6">
        <v>8</v>
      </c>
      <c r="S85" s="6"/>
      <c r="T85" s="6"/>
      <c r="U85" s="6"/>
      <c r="V85" s="6">
        <f t="shared" ref="V85" si="134">SUM(P85+S85)</f>
        <v>0</v>
      </c>
      <c r="W85" s="6">
        <f t="shared" ref="W85:X85" si="135">SUM(Q85+T85)</f>
        <v>0</v>
      </c>
      <c r="X85" s="6">
        <f t="shared" si="135"/>
        <v>8</v>
      </c>
      <c r="Y85" s="8">
        <f t="shared" si="110"/>
        <v>0</v>
      </c>
      <c r="Z85" s="8">
        <f t="shared" ref="Z85" si="136">SUM(O85/16*Q85)</f>
        <v>0</v>
      </c>
      <c r="AA85" s="8">
        <f t="shared" si="111"/>
        <v>47870.385000000002</v>
      </c>
      <c r="AB85" s="8">
        <f t="shared" si="112"/>
        <v>0</v>
      </c>
      <c r="AC85" s="8">
        <f t="shared" ref="AC85" si="137">SUM(O85/16*T85)</f>
        <v>0</v>
      </c>
      <c r="AD85" s="8">
        <f t="shared" si="113"/>
        <v>0</v>
      </c>
      <c r="AE85" s="8">
        <f t="shared" si="99"/>
        <v>47870.385000000002</v>
      </c>
      <c r="AF85" s="8">
        <f t="shared" si="40"/>
        <v>35902.78875</v>
      </c>
      <c r="AG85" s="8">
        <f t="shared" si="41"/>
        <v>8377.3173750000005</v>
      </c>
      <c r="AH85" s="8">
        <f t="shared" si="117"/>
        <v>0</v>
      </c>
      <c r="AI85" s="8">
        <f t="shared" si="42"/>
        <v>92150.491125</v>
      </c>
      <c r="AJ85" s="11"/>
      <c r="AK85" s="35">
        <f>N85/16*AJ85*40%</f>
        <v>0</v>
      </c>
      <c r="AL85" s="11"/>
      <c r="AM85" s="35">
        <f t="shared" si="133"/>
        <v>0</v>
      </c>
      <c r="AN85" s="35">
        <f>AJ85+AL85</f>
        <v>0</v>
      </c>
      <c r="AO85" s="35">
        <f t="shared" si="124"/>
        <v>0</v>
      </c>
      <c r="AP85" s="11"/>
      <c r="AQ85" s="35">
        <f>N85/16*AP85*50%</f>
        <v>0</v>
      </c>
      <c r="AR85" s="11">
        <v>3.5</v>
      </c>
      <c r="AS85" s="35">
        <f t="shared" si="8"/>
        <v>1548.4875000000002</v>
      </c>
      <c r="AT85" s="36">
        <f t="shared" si="123"/>
        <v>3.5</v>
      </c>
      <c r="AU85" s="35">
        <f t="shared" si="123"/>
        <v>1548.4875000000002</v>
      </c>
      <c r="AV85" s="36">
        <f>AN85+AT85</f>
        <v>3.5</v>
      </c>
      <c r="AW85" s="35">
        <f t="shared" si="121"/>
        <v>1548.4875000000002</v>
      </c>
      <c r="AX85" s="12"/>
      <c r="AY85" s="13"/>
      <c r="AZ85" s="13"/>
      <c r="BA85" s="13"/>
      <c r="BB85" s="35">
        <f t="shared" ref="BB85" si="138">SUM(N85*AY85)*50%+(N85*AZ85)*60%+(N85*BA85)*60%</f>
        <v>0</v>
      </c>
      <c r="BC85" s="6"/>
      <c r="BD85" s="6"/>
      <c r="BE85" s="6"/>
      <c r="BF85" s="8">
        <f t="shared" ref="BF85" si="139">SUM(N85*BC85*20%)+(N85*BD85)*30%</f>
        <v>0</v>
      </c>
      <c r="BG85" s="50">
        <f t="shared" si="129"/>
        <v>8</v>
      </c>
      <c r="BH85" s="8">
        <f t="shared" si="43"/>
        <v>25131.952125</v>
      </c>
      <c r="BI85" s="8"/>
      <c r="BJ85" s="8">
        <f>(O85/18*BI85)*30%</f>
        <v>0</v>
      </c>
      <c r="BK85" s="8">
        <f>V85+W85+X85</f>
        <v>8</v>
      </c>
      <c r="BL85" s="8">
        <f>(AE85+AF85)*40%</f>
        <v>33509.269500000002</v>
      </c>
      <c r="BM85" s="8"/>
      <c r="BN85" s="8"/>
      <c r="BO85" s="8"/>
      <c r="BP85" s="50"/>
      <c r="BQ85" s="8">
        <f t="shared" si="131"/>
        <v>0</v>
      </c>
      <c r="BR85" s="8">
        <f t="shared" si="132"/>
        <v>60189.709125000001</v>
      </c>
      <c r="BS85" s="8">
        <f t="shared" si="14"/>
        <v>56247.702375000001</v>
      </c>
      <c r="BT85" s="8">
        <f t="shared" si="15"/>
        <v>26680.439624999999</v>
      </c>
      <c r="BU85" s="8">
        <f t="shared" si="16"/>
        <v>69412.058250000002</v>
      </c>
      <c r="BV85" s="8">
        <f t="shared" si="73"/>
        <v>152340.20024999999</v>
      </c>
      <c r="BW85" s="37">
        <f t="shared" si="18"/>
        <v>1828082.4029999999</v>
      </c>
      <c r="BX85" s="7" t="s">
        <v>244</v>
      </c>
    </row>
    <row r="86" spans="1:78" s="7" customFormat="1" ht="15" hidden="1" customHeight="1" x14ac:dyDescent="0.3">
      <c r="A86" s="15">
        <v>62</v>
      </c>
      <c r="B86" s="14" t="s">
        <v>124</v>
      </c>
      <c r="C86" s="14" t="s">
        <v>68</v>
      </c>
      <c r="D86" s="6" t="s">
        <v>60</v>
      </c>
      <c r="E86" s="93" t="s">
        <v>69</v>
      </c>
      <c r="F86" s="34">
        <v>75</v>
      </c>
      <c r="G86" s="30">
        <v>43189</v>
      </c>
      <c r="H86" s="30">
        <v>45015</v>
      </c>
      <c r="I86" s="34" t="s">
        <v>68</v>
      </c>
      <c r="J86" s="6">
        <v>1</v>
      </c>
      <c r="K86" s="6" t="s">
        <v>67</v>
      </c>
      <c r="L86" s="10">
        <v>24.06</v>
      </c>
      <c r="M86" s="6">
        <v>5.12</v>
      </c>
      <c r="N86" s="29">
        <v>17697</v>
      </c>
      <c r="O86" s="8">
        <f t="shared" si="103"/>
        <v>90608.639999999999</v>
      </c>
      <c r="P86" s="6"/>
      <c r="Q86" s="6"/>
      <c r="R86" s="6">
        <v>11</v>
      </c>
      <c r="S86" s="6"/>
      <c r="T86" s="6">
        <v>13</v>
      </c>
      <c r="U86" s="6"/>
      <c r="V86" s="6">
        <f t="shared" si="52"/>
        <v>0</v>
      </c>
      <c r="W86" s="6">
        <f t="shared" si="52"/>
        <v>13</v>
      </c>
      <c r="X86" s="6">
        <f t="shared" si="52"/>
        <v>11</v>
      </c>
      <c r="Y86" s="8">
        <f t="shared" si="110"/>
        <v>0</v>
      </c>
      <c r="Z86" s="8">
        <f t="shared" si="115"/>
        <v>0</v>
      </c>
      <c r="AA86" s="8">
        <f t="shared" si="111"/>
        <v>62293.440000000002</v>
      </c>
      <c r="AB86" s="8">
        <f t="shared" si="112"/>
        <v>0</v>
      </c>
      <c r="AC86" s="8">
        <f t="shared" si="116"/>
        <v>73619.520000000004</v>
      </c>
      <c r="AD86" s="8">
        <f t="shared" si="113"/>
        <v>0</v>
      </c>
      <c r="AE86" s="8">
        <f t="shared" si="99"/>
        <v>135912.96000000002</v>
      </c>
      <c r="AF86" s="8">
        <f t="shared" si="40"/>
        <v>101934.72000000002</v>
      </c>
      <c r="AG86" s="8">
        <f t="shared" si="41"/>
        <v>23784.768000000007</v>
      </c>
      <c r="AH86" s="8">
        <f t="shared" si="117"/>
        <v>2875.7625000000003</v>
      </c>
      <c r="AI86" s="8">
        <f t="shared" si="42"/>
        <v>264508.21050000004</v>
      </c>
      <c r="AJ86" s="11"/>
      <c r="AK86" s="35">
        <f>N86/16*AJ86*40%</f>
        <v>0</v>
      </c>
      <c r="AL86" s="11"/>
      <c r="AM86" s="35">
        <f t="shared" si="133"/>
        <v>0</v>
      </c>
      <c r="AN86" s="35">
        <f>AJ86+AL86</f>
        <v>0</v>
      </c>
      <c r="AO86" s="35">
        <f t="shared" si="124"/>
        <v>0</v>
      </c>
      <c r="AP86" s="11"/>
      <c r="AQ86" s="35">
        <f>N86/16*AP86*50%</f>
        <v>0</v>
      </c>
      <c r="AR86" s="11"/>
      <c r="AS86" s="35">
        <f t="shared" si="8"/>
        <v>0</v>
      </c>
      <c r="AT86" s="36">
        <f t="shared" si="123"/>
        <v>0</v>
      </c>
      <c r="AU86" s="35">
        <f t="shared" si="123"/>
        <v>0</v>
      </c>
      <c r="AV86" s="36">
        <f>AN86+AT86</f>
        <v>0</v>
      </c>
      <c r="AW86" s="35">
        <f t="shared" si="121"/>
        <v>0</v>
      </c>
      <c r="AX86" s="12" t="s">
        <v>431</v>
      </c>
      <c r="AY86" s="12"/>
      <c r="AZ86" s="12"/>
      <c r="BA86" s="12">
        <v>0.5</v>
      </c>
      <c r="BB86" s="35">
        <f t="shared" si="128"/>
        <v>5309.0999999999995</v>
      </c>
      <c r="BC86" s="6"/>
      <c r="BD86" s="6"/>
      <c r="BE86" s="6"/>
      <c r="BF86" s="8">
        <f t="shared" si="122"/>
        <v>0</v>
      </c>
      <c r="BG86" s="50">
        <f t="shared" si="129"/>
        <v>24</v>
      </c>
      <c r="BH86" s="8">
        <f t="shared" si="43"/>
        <v>71354.304000000018</v>
      </c>
      <c r="BI86" s="8"/>
      <c r="BJ86" s="8">
        <f>(O86/18*BI86)*30%</f>
        <v>0</v>
      </c>
      <c r="BK86" s="8">
        <v>24</v>
      </c>
      <c r="BL86" s="8">
        <f>(AE86+AF86)*40%</f>
        <v>95139.072000000029</v>
      </c>
      <c r="BM86" s="8"/>
      <c r="BN86" s="8"/>
      <c r="BO86" s="8"/>
      <c r="BP86" s="50"/>
      <c r="BQ86" s="8">
        <f t="shared" si="131"/>
        <v>0</v>
      </c>
      <c r="BR86" s="8">
        <f t="shared" si="132"/>
        <v>171802.47600000005</v>
      </c>
      <c r="BS86" s="8">
        <f t="shared" si="14"/>
        <v>162573.49050000004</v>
      </c>
      <c r="BT86" s="8">
        <f t="shared" si="15"/>
        <v>76663.404000000024</v>
      </c>
      <c r="BU86" s="8">
        <f t="shared" si="16"/>
        <v>197073.79200000004</v>
      </c>
      <c r="BV86" s="8">
        <f t="shared" si="73"/>
        <v>436310.68650000007</v>
      </c>
      <c r="BW86" s="37">
        <f t="shared" si="18"/>
        <v>5235728.2380000008</v>
      </c>
    </row>
    <row r="87" spans="1:78" s="92" customFormat="1" ht="15" hidden="1" customHeight="1" x14ac:dyDescent="0.3">
      <c r="A87" s="15">
        <v>63</v>
      </c>
      <c r="B87" s="14" t="s">
        <v>384</v>
      </c>
      <c r="C87" s="14" t="s">
        <v>112</v>
      </c>
      <c r="D87" s="6" t="s">
        <v>60</v>
      </c>
      <c r="E87" s="93" t="s">
        <v>113</v>
      </c>
      <c r="F87" s="34">
        <v>81</v>
      </c>
      <c r="G87" s="44">
        <v>43304</v>
      </c>
      <c r="H87" s="30">
        <v>45130</v>
      </c>
      <c r="I87" s="34" t="s">
        <v>161</v>
      </c>
      <c r="J87" s="6"/>
      <c r="K87" s="6" t="s">
        <v>61</v>
      </c>
      <c r="L87" s="10">
        <v>7</v>
      </c>
      <c r="M87" s="6">
        <v>4.33</v>
      </c>
      <c r="N87" s="29">
        <v>17697</v>
      </c>
      <c r="O87" s="8">
        <f t="shared" si="103"/>
        <v>76628.009999999995</v>
      </c>
      <c r="P87" s="6"/>
      <c r="Q87" s="6">
        <v>6</v>
      </c>
      <c r="R87" s="6">
        <v>7</v>
      </c>
      <c r="S87" s="6"/>
      <c r="T87" s="6">
        <v>6</v>
      </c>
      <c r="U87" s="6"/>
      <c r="V87" s="6">
        <f t="shared" si="52"/>
        <v>0</v>
      </c>
      <c r="W87" s="6">
        <f t="shared" si="52"/>
        <v>12</v>
      </c>
      <c r="X87" s="6">
        <f t="shared" si="52"/>
        <v>7</v>
      </c>
      <c r="Y87" s="8">
        <f t="shared" si="110"/>
        <v>0</v>
      </c>
      <c r="Z87" s="8">
        <f t="shared" si="115"/>
        <v>28735.503749999996</v>
      </c>
      <c r="AA87" s="8">
        <f t="shared" si="111"/>
        <v>33524.754374999997</v>
      </c>
      <c r="AB87" s="8">
        <f t="shared" si="112"/>
        <v>0</v>
      </c>
      <c r="AC87" s="8">
        <f t="shared" si="116"/>
        <v>28735.503749999996</v>
      </c>
      <c r="AD87" s="8">
        <f t="shared" si="113"/>
        <v>0</v>
      </c>
      <c r="AE87" s="8">
        <f t="shared" si="99"/>
        <v>90995.761874999997</v>
      </c>
      <c r="AF87" s="8">
        <f t="shared" si="40"/>
        <v>68246.821406250005</v>
      </c>
      <c r="AG87" s="8">
        <f t="shared" si="41"/>
        <v>15924.258328125001</v>
      </c>
      <c r="AH87" s="8">
        <f t="shared" si="117"/>
        <v>1327.2750000000001</v>
      </c>
      <c r="AI87" s="8">
        <f t="shared" si="42"/>
        <v>176494.11660937499</v>
      </c>
      <c r="AJ87" s="11"/>
      <c r="AK87" s="35">
        <f>N87/16*AJ87*40%</f>
        <v>0</v>
      </c>
      <c r="AL87" s="11"/>
      <c r="AM87" s="35">
        <f t="shared" si="133"/>
        <v>0</v>
      </c>
      <c r="AN87" s="35">
        <f>AJ87+AL87</f>
        <v>0</v>
      </c>
      <c r="AO87" s="35">
        <f t="shared" si="124"/>
        <v>0</v>
      </c>
      <c r="AP87" s="11"/>
      <c r="AQ87" s="35">
        <f>N87/16*AP87*50%</f>
        <v>0</v>
      </c>
      <c r="AR87" s="11">
        <v>14.5</v>
      </c>
      <c r="AS87" s="35">
        <f t="shared" si="8"/>
        <v>6415.1625000000004</v>
      </c>
      <c r="AT87" s="36">
        <f t="shared" si="123"/>
        <v>14.5</v>
      </c>
      <c r="AU87" s="35">
        <f t="shared" si="123"/>
        <v>6415.1625000000004</v>
      </c>
      <c r="AV87" s="36">
        <f>AN87+AT87</f>
        <v>14.5</v>
      </c>
      <c r="AW87" s="35">
        <f t="shared" si="121"/>
        <v>6415.1625000000004</v>
      </c>
      <c r="AX87" s="12" t="s">
        <v>174</v>
      </c>
      <c r="AY87" s="13"/>
      <c r="AZ87" s="13">
        <v>1</v>
      </c>
      <c r="BA87" s="13"/>
      <c r="BB87" s="35">
        <f t="shared" si="128"/>
        <v>10618.199999999999</v>
      </c>
      <c r="BC87" s="6"/>
      <c r="BD87" s="6"/>
      <c r="BE87" s="6"/>
      <c r="BF87" s="8">
        <f t="shared" si="122"/>
        <v>0</v>
      </c>
      <c r="BG87" s="50">
        <f t="shared" si="129"/>
        <v>19</v>
      </c>
      <c r="BH87" s="8">
        <f t="shared" si="43"/>
        <v>47772.774984374999</v>
      </c>
      <c r="BI87" s="8"/>
      <c r="BJ87" s="8">
        <f t="shared" ref="BJ87:BJ89" si="140">(O87/18*BI87)*30%</f>
        <v>0</v>
      </c>
      <c r="BK87" s="8">
        <v>0</v>
      </c>
      <c r="BL87" s="8">
        <v>0</v>
      </c>
      <c r="BM87" s="86"/>
      <c r="BN87" s="86"/>
      <c r="BO87" s="86"/>
      <c r="BP87" s="50"/>
      <c r="BQ87" s="8">
        <f t="shared" si="131"/>
        <v>0</v>
      </c>
      <c r="BR87" s="8">
        <f t="shared" si="132"/>
        <v>64806.137484374995</v>
      </c>
      <c r="BS87" s="8">
        <f t="shared" si="14"/>
        <v>108247.29520312499</v>
      </c>
      <c r="BT87" s="8">
        <f>AW87+BB87+BH87+BJ87</f>
        <v>64806.137484374995</v>
      </c>
      <c r="BU87" s="8">
        <f t="shared" si="16"/>
        <v>68246.821406250005</v>
      </c>
      <c r="BV87" s="8">
        <f t="shared" si="73"/>
        <v>241300.25409374997</v>
      </c>
      <c r="BW87" s="37">
        <f t="shared" si="18"/>
        <v>2895603.0491249999</v>
      </c>
      <c r="BX87" s="7"/>
      <c r="BY87" s="7"/>
    </row>
    <row r="88" spans="1:78" s="7" customFormat="1" ht="15" hidden="1" customHeight="1" x14ac:dyDescent="0.3">
      <c r="A88" s="15">
        <v>64</v>
      </c>
      <c r="B88" s="14" t="s">
        <v>434</v>
      </c>
      <c r="C88" s="14" t="s">
        <v>157</v>
      </c>
      <c r="D88" s="6" t="s">
        <v>60</v>
      </c>
      <c r="E88" s="93" t="s">
        <v>435</v>
      </c>
      <c r="F88" s="34"/>
      <c r="G88" s="44"/>
      <c r="H88" s="30"/>
      <c r="I88" s="34"/>
      <c r="J88" s="6" t="s">
        <v>441</v>
      </c>
      <c r="K88" s="6" t="s">
        <v>61</v>
      </c>
      <c r="L88" s="10">
        <v>1.01</v>
      </c>
      <c r="M88" s="6">
        <v>4.1399999999999997</v>
      </c>
      <c r="N88" s="29">
        <v>17697</v>
      </c>
      <c r="O88" s="8">
        <f>N88*M88</f>
        <v>73265.579999999987</v>
      </c>
      <c r="P88" s="6"/>
      <c r="Q88" s="6">
        <v>10</v>
      </c>
      <c r="R88" s="6"/>
      <c r="S88" s="6"/>
      <c r="T88" s="6"/>
      <c r="U88" s="6"/>
      <c r="V88" s="6">
        <f t="shared" ref="V88:X92" si="141">SUM(P88+S88)</f>
        <v>0</v>
      </c>
      <c r="W88" s="6">
        <f t="shared" si="141"/>
        <v>10</v>
      </c>
      <c r="X88" s="6">
        <f t="shared" si="141"/>
        <v>0</v>
      </c>
      <c r="Y88" s="8">
        <f t="shared" si="110"/>
        <v>0</v>
      </c>
      <c r="Z88" s="8">
        <f t="shared" si="115"/>
        <v>45790.987499999988</v>
      </c>
      <c r="AA88" s="8">
        <f t="shared" si="111"/>
        <v>0</v>
      </c>
      <c r="AB88" s="8">
        <f t="shared" si="112"/>
        <v>0</v>
      </c>
      <c r="AC88" s="8">
        <f t="shared" si="116"/>
        <v>0</v>
      </c>
      <c r="AD88" s="8">
        <f t="shared" si="113"/>
        <v>0</v>
      </c>
      <c r="AE88" s="8">
        <f t="shared" si="99"/>
        <v>45790.987499999988</v>
      </c>
      <c r="AF88" s="8">
        <f t="shared" si="40"/>
        <v>34343.240624999991</v>
      </c>
      <c r="AG88" s="8">
        <f t="shared" si="41"/>
        <v>8013.4228124999981</v>
      </c>
      <c r="AH88" s="8">
        <f t="shared" si="117"/>
        <v>0</v>
      </c>
      <c r="AI88" s="8">
        <f t="shared" si="42"/>
        <v>88147.650937499973</v>
      </c>
      <c r="AJ88" s="11"/>
      <c r="AK88" s="35">
        <f t="shared" ref="AK88:AK89" si="142">N88/16*AJ88*40%</f>
        <v>0</v>
      </c>
      <c r="AL88" s="11"/>
      <c r="AM88" s="35">
        <f t="shared" si="133"/>
        <v>0</v>
      </c>
      <c r="AN88" s="35">
        <f t="shared" ref="AN88:AO92" si="143">AJ88+AL88</f>
        <v>0</v>
      </c>
      <c r="AO88" s="35">
        <f t="shared" si="124"/>
        <v>0</v>
      </c>
      <c r="AP88" s="11"/>
      <c r="AQ88" s="35"/>
      <c r="AR88" s="11">
        <v>10</v>
      </c>
      <c r="AS88" s="35">
        <f t="shared" si="8"/>
        <v>4424.25</v>
      </c>
      <c r="AT88" s="36">
        <f t="shared" si="123"/>
        <v>10</v>
      </c>
      <c r="AU88" s="35">
        <f t="shared" si="123"/>
        <v>4424.25</v>
      </c>
      <c r="AV88" s="36"/>
      <c r="AW88" s="35">
        <f t="shared" si="121"/>
        <v>4424.25</v>
      </c>
      <c r="AX88" s="12"/>
      <c r="AY88" s="13"/>
      <c r="AZ88" s="13"/>
      <c r="BA88" s="13"/>
      <c r="BB88" s="35">
        <f t="shared" si="128"/>
        <v>0</v>
      </c>
      <c r="BC88" s="6"/>
      <c r="BD88" s="6"/>
      <c r="BE88" s="6"/>
      <c r="BF88" s="8">
        <f t="shared" si="122"/>
        <v>0</v>
      </c>
      <c r="BG88" s="50">
        <f t="shared" si="129"/>
        <v>10</v>
      </c>
      <c r="BH88" s="8">
        <f t="shared" si="43"/>
        <v>24040.268437499992</v>
      </c>
      <c r="BI88" s="8"/>
      <c r="BJ88" s="8">
        <f t="shared" si="140"/>
        <v>0</v>
      </c>
      <c r="BK88" s="8"/>
      <c r="BL88" s="8"/>
      <c r="BM88" s="86"/>
      <c r="BN88" s="86"/>
      <c r="BO88" s="86"/>
      <c r="BP88" s="50"/>
      <c r="BQ88" s="8"/>
      <c r="BR88" s="8">
        <f t="shared" si="132"/>
        <v>28464.518437499992</v>
      </c>
      <c r="BS88" s="8">
        <f t="shared" si="14"/>
        <v>53804.410312499989</v>
      </c>
      <c r="BT88" s="8">
        <f t="shared" ref="BT88:BT89" si="144">AW88+BB88+BH88+BJ88</f>
        <v>28464.518437499992</v>
      </c>
      <c r="BU88" s="8">
        <f t="shared" si="16"/>
        <v>34343.240624999991</v>
      </c>
      <c r="BV88" s="8">
        <f t="shared" si="73"/>
        <v>116612.16937499997</v>
      </c>
      <c r="BW88" s="37">
        <f t="shared" si="18"/>
        <v>1399346.0324999997</v>
      </c>
    </row>
    <row r="89" spans="1:78" s="7" customFormat="1" ht="15" hidden="1" customHeight="1" x14ac:dyDescent="0.3">
      <c r="A89" s="15">
        <v>65</v>
      </c>
      <c r="B89" s="14" t="s">
        <v>517</v>
      </c>
      <c r="C89" s="14" t="s">
        <v>68</v>
      </c>
      <c r="D89" s="6" t="s">
        <v>60</v>
      </c>
      <c r="E89" s="93" t="s">
        <v>436</v>
      </c>
      <c r="F89" s="34"/>
      <c r="G89" s="44"/>
      <c r="H89" s="30"/>
      <c r="I89" s="34" t="s">
        <v>68</v>
      </c>
      <c r="J89" s="6" t="s">
        <v>441</v>
      </c>
      <c r="K89" s="6" t="s">
        <v>61</v>
      </c>
      <c r="L89" s="103">
        <v>0</v>
      </c>
      <c r="M89" s="6">
        <v>4.0999999999999996</v>
      </c>
      <c r="N89" s="104">
        <v>17697</v>
      </c>
      <c r="O89" s="8">
        <f>N89*M89</f>
        <v>72557.7</v>
      </c>
      <c r="P89" s="6"/>
      <c r="Q89" s="6"/>
      <c r="R89" s="6">
        <v>5</v>
      </c>
      <c r="S89" s="6"/>
      <c r="T89" s="6">
        <v>3</v>
      </c>
      <c r="U89" s="6">
        <v>3</v>
      </c>
      <c r="V89" s="6">
        <f t="shared" si="141"/>
        <v>0</v>
      </c>
      <c r="W89" s="6">
        <f t="shared" si="141"/>
        <v>3</v>
      </c>
      <c r="X89" s="6">
        <f t="shared" si="141"/>
        <v>8</v>
      </c>
      <c r="Y89" s="8">
        <f t="shared" si="110"/>
        <v>0</v>
      </c>
      <c r="Z89" s="8">
        <f t="shared" si="115"/>
        <v>0</v>
      </c>
      <c r="AA89" s="8">
        <f t="shared" si="111"/>
        <v>22674.28125</v>
      </c>
      <c r="AB89" s="8">
        <f t="shared" si="112"/>
        <v>0</v>
      </c>
      <c r="AC89" s="8">
        <f t="shared" si="116"/>
        <v>13604.568749999999</v>
      </c>
      <c r="AD89" s="8">
        <f t="shared" si="113"/>
        <v>13604.568749999999</v>
      </c>
      <c r="AE89" s="8">
        <f t="shared" si="99"/>
        <v>49883.418749999997</v>
      </c>
      <c r="AF89" s="8">
        <f t="shared" si="40"/>
        <v>37412.564062499994</v>
      </c>
      <c r="AG89" s="8">
        <f t="shared" si="41"/>
        <v>8729.5982812499988</v>
      </c>
      <c r="AH89" s="8">
        <f t="shared" si="117"/>
        <v>1327.2750000000001</v>
      </c>
      <c r="AI89" s="8">
        <f t="shared" si="42"/>
        <v>97352.856093749986</v>
      </c>
      <c r="AJ89" s="11"/>
      <c r="AK89" s="35">
        <f t="shared" si="142"/>
        <v>0</v>
      </c>
      <c r="AL89" s="11"/>
      <c r="AM89" s="35">
        <f t="shared" si="133"/>
        <v>0</v>
      </c>
      <c r="AN89" s="35">
        <f t="shared" si="143"/>
        <v>0</v>
      </c>
      <c r="AO89" s="35">
        <f t="shared" si="124"/>
        <v>0</v>
      </c>
      <c r="AP89" s="11"/>
      <c r="AQ89" s="35"/>
      <c r="AR89" s="11"/>
      <c r="AS89" s="35">
        <f t="shared" ref="AS89" si="145">N89/16*AR89*40%</f>
        <v>0</v>
      </c>
      <c r="AT89" s="36"/>
      <c r="AU89" s="35">
        <f t="shared" ref="AU89" si="146">AQ89+AS89</f>
        <v>0</v>
      </c>
      <c r="AV89" s="36"/>
      <c r="AW89" s="35">
        <f t="shared" ref="AW89" si="147">AO89+AU89</f>
        <v>0</v>
      </c>
      <c r="AX89" s="12" t="s">
        <v>291</v>
      </c>
      <c r="AY89" s="13"/>
      <c r="AZ89" s="13">
        <v>0.5</v>
      </c>
      <c r="BA89" s="13"/>
      <c r="BB89" s="35">
        <f t="shared" si="128"/>
        <v>5309.0999999999995</v>
      </c>
      <c r="BC89" s="6"/>
      <c r="BD89" s="6"/>
      <c r="BE89" s="6"/>
      <c r="BF89" s="8">
        <f t="shared" si="122"/>
        <v>0</v>
      </c>
      <c r="BG89" s="50">
        <f t="shared" si="129"/>
        <v>11</v>
      </c>
      <c r="BH89" s="8">
        <f t="shared" si="43"/>
        <v>26188.794843749998</v>
      </c>
      <c r="BI89" s="8"/>
      <c r="BJ89" s="8">
        <f t="shared" si="140"/>
        <v>0</v>
      </c>
      <c r="BK89" s="8"/>
      <c r="BL89" s="8"/>
      <c r="BM89" s="8"/>
      <c r="BN89" s="8"/>
      <c r="BO89" s="8"/>
      <c r="BP89" s="50"/>
      <c r="BQ89" s="8"/>
      <c r="BR89" s="8">
        <f t="shared" si="132"/>
        <v>31497.894843749997</v>
      </c>
      <c r="BS89" s="8">
        <f t="shared" ref="BS89" si="148">AE89+AG89+AH89+BF89+BQ89</f>
        <v>59940.292031249999</v>
      </c>
      <c r="BT89" s="8">
        <f t="shared" si="144"/>
        <v>31497.894843749997</v>
      </c>
      <c r="BU89" s="8">
        <f t="shared" ref="BU89" si="149">AF89+BL89</f>
        <v>37412.564062499994</v>
      </c>
      <c r="BV89" s="8">
        <f t="shared" si="73"/>
        <v>128850.75093749998</v>
      </c>
      <c r="BW89" s="37">
        <f t="shared" ref="BW89" si="150">BV89*12</f>
        <v>1546209.0112499997</v>
      </c>
      <c r="BY89" s="45"/>
    </row>
    <row r="90" spans="1:78" s="7" customFormat="1" ht="15" hidden="1" customHeight="1" x14ac:dyDescent="0.3">
      <c r="A90" s="15">
        <v>66</v>
      </c>
      <c r="B90" s="14" t="s">
        <v>345</v>
      </c>
      <c r="C90" s="14" t="s">
        <v>509</v>
      </c>
      <c r="D90" s="6" t="s">
        <v>60</v>
      </c>
      <c r="E90" s="93" t="s">
        <v>237</v>
      </c>
      <c r="F90" s="34">
        <v>114</v>
      </c>
      <c r="G90" s="30">
        <v>44193</v>
      </c>
      <c r="H90" s="30">
        <v>46019</v>
      </c>
      <c r="I90" s="34" t="s">
        <v>156</v>
      </c>
      <c r="J90" s="6" t="s">
        <v>308</v>
      </c>
      <c r="K90" s="6" t="s">
        <v>67</v>
      </c>
      <c r="L90" s="10">
        <v>26.01</v>
      </c>
      <c r="M90" s="6">
        <v>5.2</v>
      </c>
      <c r="N90" s="29">
        <v>17697</v>
      </c>
      <c r="O90" s="8">
        <f>N90*M90</f>
        <v>92024.400000000009</v>
      </c>
      <c r="P90" s="6"/>
      <c r="Q90" s="6"/>
      <c r="R90" s="6"/>
      <c r="S90" s="6">
        <v>17</v>
      </c>
      <c r="T90" s="6"/>
      <c r="U90" s="6"/>
      <c r="V90" s="6">
        <f t="shared" si="141"/>
        <v>17</v>
      </c>
      <c r="W90" s="6">
        <f t="shared" si="141"/>
        <v>0</v>
      </c>
      <c r="X90" s="6">
        <f t="shared" si="141"/>
        <v>0</v>
      </c>
      <c r="Y90" s="8">
        <f>SUM(O90/16*P90)</f>
        <v>0</v>
      </c>
      <c r="Z90" s="8">
        <f>SUM(O90/16*Q90)</f>
        <v>0</v>
      </c>
      <c r="AA90" s="8">
        <f>SUM(O90/16*R90)</f>
        <v>0</v>
      </c>
      <c r="AB90" s="8">
        <f>SUM(O90/16*S90)</f>
        <v>97775.925000000003</v>
      </c>
      <c r="AC90" s="8">
        <f>SUM(O90/16*T90)</f>
        <v>0</v>
      </c>
      <c r="AD90" s="8">
        <f>SUM(O90/16*U90)</f>
        <v>0</v>
      </c>
      <c r="AE90" s="8">
        <f>SUM(Y90:AD90)</f>
        <v>97775.925000000003</v>
      </c>
      <c r="AF90" s="8">
        <f>AE90*75%</f>
        <v>73331.943750000006</v>
      </c>
      <c r="AG90" s="8">
        <f>(AE90+AF90)*10%</f>
        <v>17110.786875000002</v>
      </c>
      <c r="AH90" s="8">
        <f>SUM(N90/16*S90+N90/16*T90+N90/16*U90)*20%</f>
        <v>3760.6125000000002</v>
      </c>
      <c r="AI90" s="8">
        <f>AH90+AG90+AF90+AE90</f>
        <v>191979.268125</v>
      </c>
      <c r="AJ90" s="11">
        <v>16</v>
      </c>
      <c r="AK90" s="35">
        <f>N90/16*AJ90*40%</f>
        <v>7078.8</v>
      </c>
      <c r="AL90" s="11"/>
      <c r="AM90" s="35">
        <f t="shared" si="133"/>
        <v>0</v>
      </c>
      <c r="AN90" s="35">
        <f t="shared" si="143"/>
        <v>16</v>
      </c>
      <c r="AO90" s="35">
        <f t="shared" si="143"/>
        <v>7078.8</v>
      </c>
      <c r="AP90" s="11"/>
      <c r="AQ90" s="35">
        <f>N90/16*AP90*50%</f>
        <v>0</v>
      </c>
      <c r="AR90" s="11"/>
      <c r="AS90" s="35">
        <f>N90/16*AR90*40%</f>
        <v>0</v>
      </c>
      <c r="AT90" s="36">
        <f t="shared" ref="AT90:AU92" si="151">AP90+AR90</f>
        <v>0</v>
      </c>
      <c r="AU90" s="35">
        <f t="shared" si="151"/>
        <v>0</v>
      </c>
      <c r="AV90" s="36">
        <f t="shared" ref="AV90:AW92" si="152">AN90+AT90</f>
        <v>16</v>
      </c>
      <c r="AW90" s="35">
        <f t="shared" si="152"/>
        <v>7078.8</v>
      </c>
      <c r="AX90" s="12" t="s">
        <v>177</v>
      </c>
      <c r="AY90" s="13">
        <v>1</v>
      </c>
      <c r="AZ90" s="13"/>
      <c r="BA90" s="13"/>
      <c r="BB90" s="35">
        <f>17697*50%</f>
        <v>8848.5</v>
      </c>
      <c r="BC90" s="6"/>
      <c r="BD90" s="6"/>
      <c r="BE90" s="6"/>
      <c r="BF90" s="8">
        <f>SUM(N90*BC90*20%)+(N90*BD90)*30%</f>
        <v>0</v>
      </c>
      <c r="BG90" s="50">
        <f>V90+W90+X90</f>
        <v>17</v>
      </c>
      <c r="BH90" s="8">
        <f>(AE90+AF90)*30%</f>
        <v>51332.360625000008</v>
      </c>
      <c r="BI90" s="8"/>
      <c r="BJ90" s="8">
        <f>(O90/18*BI90)*30%</f>
        <v>0</v>
      </c>
      <c r="BK90" s="8">
        <v>16</v>
      </c>
      <c r="BL90" s="8">
        <f>(AE90+AF90)*35%</f>
        <v>59887.754062500004</v>
      </c>
      <c r="BM90" s="8"/>
      <c r="BN90" s="8"/>
      <c r="BO90" s="8"/>
      <c r="BP90" s="50"/>
      <c r="BQ90" s="8">
        <f>7079/16*BP90</f>
        <v>0</v>
      </c>
      <c r="BR90" s="8">
        <f>AW90+BB90+BF90+BH90+BJ90+BL90+BQ90+BM90+BN90</f>
        <v>127147.41468750002</v>
      </c>
      <c r="BS90" s="8">
        <f>AE90+AG90+AH90+BF90+BQ90</f>
        <v>118647.32437500001</v>
      </c>
      <c r="BT90" s="8">
        <f>AW90+BB90+BH90+BJ90</f>
        <v>67259.660625000004</v>
      </c>
      <c r="BU90" s="8">
        <f>AF90+BL90</f>
        <v>133219.6978125</v>
      </c>
      <c r="BV90" s="8">
        <f>SUM(AI90+BR90)</f>
        <v>319126.68281250005</v>
      </c>
      <c r="BW90" s="37">
        <f>BV90*12</f>
        <v>3829520.1937500006</v>
      </c>
      <c r="BX90" s="7" t="s">
        <v>208</v>
      </c>
    </row>
    <row r="91" spans="1:78" s="7" customFormat="1" ht="15" hidden="1" customHeight="1" x14ac:dyDescent="0.3">
      <c r="A91" s="15">
        <v>67</v>
      </c>
      <c r="B91" s="14" t="s">
        <v>211</v>
      </c>
      <c r="C91" s="14" t="s">
        <v>423</v>
      </c>
      <c r="D91" s="6" t="s">
        <v>60</v>
      </c>
      <c r="E91" s="93" t="s">
        <v>233</v>
      </c>
      <c r="F91" s="34"/>
      <c r="G91" s="30"/>
      <c r="H91" s="30"/>
      <c r="I91" s="34"/>
      <c r="J91" s="6" t="s">
        <v>383</v>
      </c>
      <c r="K91" s="6" t="s">
        <v>61</v>
      </c>
      <c r="L91" s="10">
        <v>5.01</v>
      </c>
      <c r="M91" s="6">
        <v>4.2699999999999996</v>
      </c>
      <c r="N91" s="29">
        <v>17697</v>
      </c>
      <c r="O91" s="8">
        <f>N91*M91</f>
        <v>75566.189999999988</v>
      </c>
      <c r="P91" s="6">
        <v>15</v>
      </c>
      <c r="Q91" s="6"/>
      <c r="R91" s="6"/>
      <c r="S91" s="6"/>
      <c r="T91" s="6"/>
      <c r="U91" s="6"/>
      <c r="V91" s="6">
        <f t="shared" si="141"/>
        <v>15</v>
      </c>
      <c r="W91" s="6">
        <f t="shared" si="141"/>
        <v>0</v>
      </c>
      <c r="X91" s="6">
        <f t="shared" si="141"/>
        <v>0</v>
      </c>
      <c r="Y91" s="8">
        <f>SUM(O91/16*P91)</f>
        <v>70843.303124999991</v>
      </c>
      <c r="Z91" s="8">
        <f>SUM(O91/16*Q91)</f>
        <v>0</v>
      </c>
      <c r="AA91" s="8">
        <f>SUM(O91/16*R91)</f>
        <v>0</v>
      </c>
      <c r="AB91" s="8">
        <f>SUM(O91/16*S91)</f>
        <v>0</v>
      </c>
      <c r="AC91" s="8">
        <f>SUM(O91/16*T91)</f>
        <v>0</v>
      </c>
      <c r="AD91" s="8">
        <f>SUM(O91/16*U91)</f>
        <v>0</v>
      </c>
      <c r="AE91" s="8">
        <f>SUM(Y91:AD91)</f>
        <v>70843.303124999991</v>
      </c>
      <c r="AF91" s="8">
        <f>AE91*75%</f>
        <v>53132.477343749997</v>
      </c>
      <c r="AG91" s="8">
        <f>(AE91+AF91)*10%</f>
        <v>12397.578046875</v>
      </c>
      <c r="AH91" s="8">
        <f>SUM(N91/16*S91+N91/16*T91+N91/16*U91)*20%</f>
        <v>0</v>
      </c>
      <c r="AI91" s="8">
        <f>AH91+AG91+AF91+AE91</f>
        <v>136373.358515625</v>
      </c>
      <c r="AJ91" s="11">
        <v>16</v>
      </c>
      <c r="AK91" s="35">
        <f>N91/16*AJ91*40%</f>
        <v>7078.8</v>
      </c>
      <c r="AL91" s="11"/>
      <c r="AM91" s="35">
        <f t="shared" si="133"/>
        <v>0</v>
      </c>
      <c r="AN91" s="35">
        <f t="shared" si="143"/>
        <v>16</v>
      </c>
      <c r="AO91" s="35">
        <f t="shared" si="143"/>
        <v>7078.8</v>
      </c>
      <c r="AP91" s="11"/>
      <c r="AQ91" s="35">
        <f>N91/16*AP91*50%</f>
        <v>0</v>
      </c>
      <c r="AR91" s="11"/>
      <c r="AS91" s="35">
        <f>N91/16*AR91*40%</f>
        <v>0</v>
      </c>
      <c r="AT91" s="36">
        <f t="shared" si="151"/>
        <v>0</v>
      </c>
      <c r="AU91" s="35">
        <f t="shared" si="151"/>
        <v>0</v>
      </c>
      <c r="AV91" s="36">
        <f t="shared" si="152"/>
        <v>16</v>
      </c>
      <c r="AW91" s="35">
        <f t="shared" si="152"/>
        <v>7078.8</v>
      </c>
      <c r="AX91" s="12" t="s">
        <v>167</v>
      </c>
      <c r="AY91" s="13">
        <v>1</v>
      </c>
      <c r="AZ91" s="13"/>
      <c r="BA91" s="13"/>
      <c r="BB91" s="35">
        <f>17697*50%</f>
        <v>8848.5</v>
      </c>
      <c r="BC91" s="6"/>
      <c r="BD91" s="6"/>
      <c r="BE91" s="6"/>
      <c r="BF91" s="8">
        <f>SUM(N91*BC91*20%)+(N91*BD91)*30%</f>
        <v>0</v>
      </c>
      <c r="BG91" s="50">
        <f>V91+W91+X91</f>
        <v>15</v>
      </c>
      <c r="BH91" s="8">
        <f>(AE91+AF91)*30%</f>
        <v>37192.734140624998</v>
      </c>
      <c r="BI91" s="8"/>
      <c r="BJ91" s="8">
        <f>(O91/18*BI91)*30%</f>
        <v>0</v>
      </c>
      <c r="BK91" s="8"/>
      <c r="BL91" s="8"/>
      <c r="BM91" s="8"/>
      <c r="BN91" s="8"/>
      <c r="BO91" s="8"/>
      <c r="BP91" s="50"/>
      <c r="BQ91" s="8">
        <f>7079/16*BP91</f>
        <v>0</v>
      </c>
      <c r="BR91" s="8">
        <f>AW91+BB91+BF91+BH91+BJ91+BL91+BQ91+BM91+BN91</f>
        <v>53120.034140624994</v>
      </c>
      <c r="BS91" s="8">
        <f>AE91+AG91+AH91+BF91+BQ91</f>
        <v>83240.881171874993</v>
      </c>
      <c r="BT91" s="8">
        <f>AW91+BB91+BH91+BJ91</f>
        <v>53120.034140624994</v>
      </c>
      <c r="BU91" s="8">
        <f>AF91+BL91</f>
        <v>53132.477343749997</v>
      </c>
      <c r="BV91" s="8">
        <f>SUM(AI91+BR91)</f>
        <v>189493.39265624998</v>
      </c>
      <c r="BW91" s="37">
        <f>BV91*12</f>
        <v>2273920.711875</v>
      </c>
      <c r="BY91" s="39"/>
    </row>
    <row r="92" spans="1:78" s="9" customFormat="1" ht="15" hidden="1" customHeight="1" x14ac:dyDescent="0.3">
      <c r="A92" s="15">
        <v>68</v>
      </c>
      <c r="B92" s="14" t="s">
        <v>185</v>
      </c>
      <c r="C92" s="14" t="s">
        <v>104</v>
      </c>
      <c r="D92" s="6" t="s">
        <v>101</v>
      </c>
      <c r="E92" s="93" t="s">
        <v>238</v>
      </c>
      <c r="F92" s="83">
        <v>100</v>
      </c>
      <c r="G92" s="84">
        <v>43817</v>
      </c>
      <c r="H92" s="84">
        <v>45644</v>
      </c>
      <c r="I92" s="83" t="s">
        <v>243</v>
      </c>
      <c r="J92" s="6" t="s">
        <v>310</v>
      </c>
      <c r="K92" s="6" t="s">
        <v>80</v>
      </c>
      <c r="L92" s="10">
        <v>5.01</v>
      </c>
      <c r="M92" s="6">
        <v>3.91</v>
      </c>
      <c r="N92" s="29">
        <v>17697</v>
      </c>
      <c r="O92" s="8">
        <f>N92*M92</f>
        <v>69195.27</v>
      </c>
      <c r="P92" s="6"/>
      <c r="Q92" s="6">
        <v>3</v>
      </c>
      <c r="R92" s="6">
        <v>3</v>
      </c>
      <c r="S92" s="6">
        <v>4</v>
      </c>
      <c r="T92" s="6">
        <v>4</v>
      </c>
      <c r="U92" s="6"/>
      <c r="V92" s="6">
        <f t="shared" si="141"/>
        <v>4</v>
      </c>
      <c r="W92" s="6">
        <f t="shared" si="141"/>
        <v>7</v>
      </c>
      <c r="X92" s="6">
        <f t="shared" si="141"/>
        <v>3</v>
      </c>
      <c r="Y92" s="8">
        <f t="shared" ref="Y92" si="153">SUM(O92/16*P92)</f>
        <v>0</v>
      </c>
      <c r="Z92" s="8">
        <f>SUM(O92/16*Q92)</f>
        <v>12974.113125</v>
      </c>
      <c r="AA92" s="8">
        <f>SUM(O92/16*R92)</f>
        <v>12974.113125</v>
      </c>
      <c r="AB92" s="8">
        <f>SUM(O92/16*S92)</f>
        <v>17298.817500000001</v>
      </c>
      <c r="AC92" s="8">
        <f>SUM(O92/16*T92)</f>
        <v>17298.817500000001</v>
      </c>
      <c r="AD92" s="8">
        <f>SUM(O92/16*U92)</f>
        <v>0</v>
      </c>
      <c r="AE92" s="8">
        <f>SUM(Y92:AD92)</f>
        <v>60545.861250000002</v>
      </c>
      <c r="AF92" s="8">
        <f>AE92*75%</f>
        <v>45409.395937499998</v>
      </c>
      <c r="AG92" s="8">
        <f>(AE92+AF92)*10%</f>
        <v>10595.525718750001</v>
      </c>
      <c r="AH92" s="8">
        <f>SUM(N92/16*S92+N92/16*T92+N92/16*U92)*20%</f>
        <v>1769.7</v>
      </c>
      <c r="AI92" s="8">
        <f>AH92+AG92+AF92+AE92</f>
        <v>118320.48290624999</v>
      </c>
      <c r="AJ92" s="11"/>
      <c r="AK92" s="35">
        <f>N92/16*AJ92*40%</f>
        <v>0</v>
      </c>
      <c r="AL92" s="11"/>
      <c r="AM92" s="35">
        <f t="shared" si="133"/>
        <v>0</v>
      </c>
      <c r="AN92" s="35">
        <f t="shared" si="143"/>
        <v>0</v>
      </c>
      <c r="AO92" s="35">
        <f t="shared" si="143"/>
        <v>0</v>
      </c>
      <c r="AP92" s="11"/>
      <c r="AQ92" s="35">
        <f>N92/16*AP92*50%</f>
        <v>0</v>
      </c>
      <c r="AR92" s="11"/>
      <c r="AS92" s="35">
        <f>N92/16*AR92*40%</f>
        <v>0</v>
      </c>
      <c r="AT92" s="36">
        <f t="shared" si="151"/>
        <v>0</v>
      </c>
      <c r="AU92" s="35">
        <f t="shared" si="151"/>
        <v>0</v>
      </c>
      <c r="AV92" s="36">
        <f t="shared" si="152"/>
        <v>0</v>
      </c>
      <c r="AW92" s="35">
        <f t="shared" si="152"/>
        <v>0</v>
      </c>
      <c r="AX92" s="12" t="s">
        <v>170</v>
      </c>
      <c r="AY92" s="13"/>
      <c r="AZ92" s="13">
        <v>1</v>
      </c>
      <c r="BA92" s="13"/>
      <c r="BB92" s="35">
        <f>17697*60%</f>
        <v>10618.199999999999</v>
      </c>
      <c r="BC92" s="6"/>
      <c r="BD92" s="6"/>
      <c r="BE92" s="6"/>
      <c r="BF92" s="8">
        <f>SUM(N92*BC92*20%)+(N92*BD92)*30%</f>
        <v>0</v>
      </c>
      <c r="BG92" s="50">
        <f>V92+W92+X92</f>
        <v>14</v>
      </c>
      <c r="BH92" s="8">
        <f>(AE92+AF92)*30%</f>
        <v>31786.577156249998</v>
      </c>
      <c r="BI92" s="8"/>
      <c r="BJ92" s="8">
        <f>(O92/18*BI92)*30%</f>
        <v>0</v>
      </c>
      <c r="BK92" s="8">
        <f>V92+W92+X92</f>
        <v>14</v>
      </c>
      <c r="BL92" s="8">
        <f>(AE92+AF92)*30%</f>
        <v>31786.577156249998</v>
      </c>
      <c r="BM92" s="8"/>
      <c r="BN92" s="8"/>
      <c r="BO92" s="8">
        <v>17697</v>
      </c>
      <c r="BP92" s="50"/>
      <c r="BQ92" s="8">
        <f>7079/16*BP92</f>
        <v>0</v>
      </c>
      <c r="BR92" s="8">
        <f>AW92+BB92+BF92+BH92+BJ92+BL92+BQ92+BM92+BN92</f>
        <v>74191.3543125</v>
      </c>
      <c r="BS92" s="8">
        <f>AE92+AG92+AH92+BF92+BQ92</f>
        <v>72911.086968749994</v>
      </c>
      <c r="BT92" s="8">
        <f>AW92+BB92+BH92+BJ92</f>
        <v>42404.777156249998</v>
      </c>
      <c r="BU92" s="8">
        <f>AF92+BL92</f>
        <v>77195.973093749999</v>
      </c>
      <c r="BV92" s="8">
        <f>SUM(AI92+BR92)</f>
        <v>192511.83721874998</v>
      </c>
      <c r="BW92" s="37">
        <f>BV92*12</f>
        <v>2310142.0466249995</v>
      </c>
      <c r="BX92" s="7" t="s">
        <v>213</v>
      </c>
      <c r="BY92" s="7"/>
      <c r="BZ92" s="31"/>
    </row>
    <row r="93" spans="1:78" s="7" customFormat="1" ht="15" hidden="1" customHeight="1" x14ac:dyDescent="0.3">
      <c r="A93" s="15"/>
      <c r="B93" s="16" t="s">
        <v>117</v>
      </c>
      <c r="C93" s="16"/>
      <c r="D93" s="17"/>
      <c r="E93" s="93"/>
      <c r="F93" s="18"/>
      <c r="G93" s="19"/>
      <c r="H93" s="19"/>
      <c r="I93" s="18"/>
      <c r="J93" s="16"/>
      <c r="K93" s="17"/>
      <c r="L93" s="10"/>
      <c r="M93" s="17"/>
      <c r="N93" s="16"/>
      <c r="O93" s="20">
        <f>SUM(O25:O92)</f>
        <v>5672777.1799999969</v>
      </c>
      <c r="P93" s="139">
        <f t="shared" ref="P93:BW93" si="154">SUM(P25:P92)</f>
        <v>145</v>
      </c>
      <c r="Q93" s="139">
        <f t="shared" si="154"/>
        <v>189</v>
      </c>
      <c r="R93" s="139">
        <f t="shared" si="154"/>
        <v>149</v>
      </c>
      <c r="S93" s="139">
        <f t="shared" si="154"/>
        <v>181</v>
      </c>
      <c r="T93" s="139">
        <f t="shared" si="154"/>
        <v>296</v>
      </c>
      <c r="U93" s="139">
        <f t="shared" si="154"/>
        <v>27</v>
      </c>
      <c r="V93" s="139">
        <f t="shared" si="154"/>
        <v>326</v>
      </c>
      <c r="W93" s="139">
        <f t="shared" si="154"/>
        <v>485</v>
      </c>
      <c r="X93" s="139">
        <f t="shared" si="154"/>
        <v>176</v>
      </c>
      <c r="Y93" s="20">
        <f t="shared" si="154"/>
        <v>710159.2649999999</v>
      </c>
      <c r="Z93" s="20">
        <f t="shared" si="154"/>
        <v>985746.5737500001</v>
      </c>
      <c r="AA93" s="20">
        <f t="shared" si="154"/>
        <v>783346.64437500003</v>
      </c>
      <c r="AB93" s="20">
        <f t="shared" si="154"/>
        <v>900966.36562499974</v>
      </c>
      <c r="AC93" s="20">
        <f t="shared" si="154"/>
        <v>1543189.9781249994</v>
      </c>
      <c r="AD93" s="20">
        <f t="shared" si="154"/>
        <v>134530.38187499999</v>
      </c>
      <c r="AE93" s="20">
        <f t="shared" si="154"/>
        <v>5057939.2087500002</v>
      </c>
      <c r="AF93" s="20">
        <f t="shared" si="154"/>
        <v>3793454.4065625006</v>
      </c>
      <c r="AG93" s="20">
        <f t="shared" si="154"/>
        <v>885139.36153124983</v>
      </c>
      <c r="AH93" s="20">
        <f t="shared" si="154"/>
        <v>117241.41249999993</v>
      </c>
      <c r="AI93" s="20">
        <f t="shared" si="154"/>
        <v>9853774.3893437535</v>
      </c>
      <c r="AJ93" s="20">
        <f t="shared" si="154"/>
        <v>158</v>
      </c>
      <c r="AK93" s="20">
        <f t="shared" si="154"/>
        <v>69460.350000000006</v>
      </c>
      <c r="AL93" s="20">
        <f t="shared" si="154"/>
        <v>40</v>
      </c>
      <c r="AM93" s="20">
        <f t="shared" si="154"/>
        <v>22121.25</v>
      </c>
      <c r="AN93" s="20">
        <f t="shared" si="154"/>
        <v>193</v>
      </c>
      <c r="AO93" s="20">
        <f t="shared" si="154"/>
        <v>91581.599999999991</v>
      </c>
      <c r="AP93" s="20">
        <f t="shared" si="154"/>
        <v>219</v>
      </c>
      <c r="AQ93" s="20">
        <f t="shared" si="154"/>
        <v>121113.84375</v>
      </c>
      <c r="AR93" s="20">
        <f t="shared" si="154"/>
        <v>175</v>
      </c>
      <c r="AS93" s="20">
        <f t="shared" si="154"/>
        <v>77424.375000000015</v>
      </c>
      <c r="AT93" s="20">
        <f t="shared" si="154"/>
        <v>384</v>
      </c>
      <c r="AU93" s="20">
        <f t="shared" si="154"/>
        <v>194667</v>
      </c>
      <c r="AV93" s="20">
        <f t="shared" si="154"/>
        <v>568</v>
      </c>
      <c r="AW93" s="20">
        <f t="shared" si="154"/>
        <v>286248.81874999992</v>
      </c>
      <c r="AX93" s="20">
        <f t="shared" si="154"/>
        <v>0</v>
      </c>
      <c r="AY93" s="20">
        <f t="shared" si="154"/>
        <v>12</v>
      </c>
      <c r="AZ93" s="20">
        <f t="shared" si="154"/>
        <v>13.5</v>
      </c>
      <c r="BA93" s="20">
        <f t="shared" si="154"/>
        <v>4</v>
      </c>
      <c r="BB93" s="20">
        <f t="shared" si="154"/>
        <v>315891.15000000002</v>
      </c>
      <c r="BC93" s="20">
        <f t="shared" si="154"/>
        <v>0</v>
      </c>
      <c r="BD93" s="20">
        <f t="shared" si="154"/>
        <v>0</v>
      </c>
      <c r="BE93" s="20">
        <f t="shared" si="154"/>
        <v>0</v>
      </c>
      <c r="BF93" s="20">
        <f t="shared" si="154"/>
        <v>0</v>
      </c>
      <c r="BG93" s="20">
        <f t="shared" si="154"/>
        <v>983</v>
      </c>
      <c r="BH93" s="20">
        <f t="shared" si="154"/>
        <v>2668117.6177031253</v>
      </c>
      <c r="BI93" s="20">
        <f t="shared" si="154"/>
        <v>0</v>
      </c>
      <c r="BJ93" s="20">
        <f t="shared" si="154"/>
        <v>35394</v>
      </c>
      <c r="BK93" s="20">
        <f t="shared" si="154"/>
        <v>627</v>
      </c>
      <c r="BL93" s="20">
        <f t="shared" si="154"/>
        <v>2164464.2138437508</v>
      </c>
      <c r="BM93" s="20">
        <f t="shared" si="154"/>
        <v>0</v>
      </c>
      <c r="BN93" s="20">
        <f t="shared" si="154"/>
        <v>53091</v>
      </c>
      <c r="BO93" s="20">
        <f t="shared" si="154"/>
        <v>106182</v>
      </c>
      <c r="BP93" s="20">
        <f t="shared" si="154"/>
        <v>7</v>
      </c>
      <c r="BQ93" s="20">
        <f t="shared" si="154"/>
        <v>3097.0625</v>
      </c>
      <c r="BR93" s="20">
        <f t="shared" si="154"/>
        <v>5632908.9317031261</v>
      </c>
      <c r="BS93" s="20">
        <f t="shared" si="154"/>
        <v>6063417.0452812482</v>
      </c>
      <c r="BT93" s="20">
        <f t="shared" si="154"/>
        <v>3305651.5864531249</v>
      </c>
      <c r="BU93" s="20">
        <f t="shared" si="154"/>
        <v>6017426.9950312534</v>
      </c>
      <c r="BV93" s="20">
        <f t="shared" si="154"/>
        <v>15504380.32104687</v>
      </c>
      <c r="BW93" s="20">
        <f t="shared" si="154"/>
        <v>186052563.85256246</v>
      </c>
    </row>
    <row r="94" spans="1:78" s="7" customFormat="1" ht="15" hidden="1" customHeight="1" x14ac:dyDescent="0.3">
      <c r="A94" s="15"/>
      <c r="B94" s="309" t="s">
        <v>118</v>
      </c>
      <c r="C94" s="310"/>
      <c r="D94" s="310"/>
      <c r="E94" s="176"/>
      <c r="F94" s="21"/>
      <c r="G94" s="22"/>
      <c r="H94" s="22"/>
      <c r="I94" s="21"/>
      <c r="J94" s="21"/>
      <c r="K94" s="21"/>
      <c r="L94" s="10"/>
      <c r="M94" s="17"/>
      <c r="N94" s="16"/>
      <c r="O94" s="23">
        <f>SUM(O95:O127)</f>
        <v>2739322.7700000005</v>
      </c>
      <c r="P94" s="140">
        <f t="shared" ref="P94:BW94" si="155">SUM(P95:P127)</f>
        <v>0</v>
      </c>
      <c r="Q94" s="185">
        <v>3.5</v>
      </c>
      <c r="R94" s="140">
        <f t="shared" si="155"/>
        <v>17</v>
      </c>
      <c r="S94" s="140">
        <f t="shared" si="155"/>
        <v>10</v>
      </c>
      <c r="T94" s="140">
        <f t="shared" si="155"/>
        <v>35</v>
      </c>
      <c r="U94" s="140">
        <f t="shared" si="155"/>
        <v>7</v>
      </c>
      <c r="V94" s="140">
        <f t="shared" si="155"/>
        <v>10</v>
      </c>
      <c r="W94" s="140">
        <f t="shared" si="155"/>
        <v>38.5</v>
      </c>
      <c r="X94" s="140">
        <f t="shared" si="155"/>
        <v>24</v>
      </c>
      <c r="Y94" s="23">
        <f t="shared" si="155"/>
        <v>0</v>
      </c>
      <c r="Z94" s="23">
        <f t="shared" si="155"/>
        <v>25162.921875000004</v>
      </c>
      <c r="AA94" s="23">
        <f t="shared" si="155"/>
        <v>90553.336874999994</v>
      </c>
      <c r="AB94" s="23">
        <f t="shared" si="155"/>
        <v>45149.988750000004</v>
      </c>
      <c r="AC94" s="23">
        <f t="shared" si="155"/>
        <v>177523.29</v>
      </c>
      <c r="AD94" s="23">
        <f t="shared" si="155"/>
        <v>34221.573750000003</v>
      </c>
      <c r="AE94" s="23">
        <f t="shared" si="155"/>
        <v>372611.11124999996</v>
      </c>
      <c r="AF94" s="23">
        <f t="shared" si="155"/>
        <v>279458.3334375</v>
      </c>
      <c r="AG94" s="23">
        <f t="shared" si="155"/>
        <v>65206.94446875</v>
      </c>
      <c r="AH94" s="23">
        <f t="shared" si="155"/>
        <v>12830.0875</v>
      </c>
      <c r="AI94" s="23">
        <f t="shared" si="155"/>
        <v>730106.47665624996</v>
      </c>
      <c r="AJ94" s="23">
        <f t="shared" si="155"/>
        <v>0</v>
      </c>
      <c r="AK94" s="23">
        <f t="shared" si="155"/>
        <v>0</v>
      </c>
      <c r="AL94" s="23">
        <f t="shared" si="155"/>
        <v>0</v>
      </c>
      <c r="AM94" s="23">
        <f t="shared" si="155"/>
        <v>0</v>
      </c>
      <c r="AN94" s="23">
        <f t="shared" si="155"/>
        <v>0</v>
      </c>
      <c r="AO94" s="23">
        <f t="shared" si="155"/>
        <v>0</v>
      </c>
      <c r="AP94" s="23">
        <f t="shared" si="155"/>
        <v>0</v>
      </c>
      <c r="AQ94" s="23">
        <f t="shared" si="155"/>
        <v>0</v>
      </c>
      <c r="AR94" s="23">
        <f t="shared" si="155"/>
        <v>0</v>
      </c>
      <c r="AS94" s="23">
        <f t="shared" si="155"/>
        <v>0</v>
      </c>
      <c r="AT94" s="23">
        <f t="shared" si="155"/>
        <v>0</v>
      </c>
      <c r="AU94" s="23">
        <f t="shared" si="155"/>
        <v>0</v>
      </c>
      <c r="AV94" s="23">
        <f t="shared" si="155"/>
        <v>0</v>
      </c>
      <c r="AW94" s="23">
        <f t="shared" si="155"/>
        <v>0</v>
      </c>
      <c r="AX94" s="23">
        <f t="shared" si="155"/>
        <v>0</v>
      </c>
      <c r="AY94" s="23">
        <f t="shared" si="155"/>
        <v>0</v>
      </c>
      <c r="AZ94" s="23">
        <f t="shared" si="155"/>
        <v>0.5</v>
      </c>
      <c r="BA94" s="23">
        <f t="shared" si="155"/>
        <v>0</v>
      </c>
      <c r="BB94" s="23">
        <f t="shared" si="155"/>
        <v>5309.0999999999995</v>
      </c>
      <c r="BC94" s="23">
        <f t="shared" si="155"/>
        <v>0</v>
      </c>
      <c r="BD94" s="23">
        <f t="shared" si="155"/>
        <v>0</v>
      </c>
      <c r="BE94" s="23">
        <f t="shared" si="155"/>
        <v>0</v>
      </c>
      <c r="BF94" s="23">
        <f t="shared" si="155"/>
        <v>0</v>
      </c>
      <c r="BG94" s="23">
        <f t="shared" si="155"/>
        <v>70.5</v>
      </c>
      <c r="BH94" s="23">
        <f t="shared" si="155"/>
        <v>195620.83340624996</v>
      </c>
      <c r="BI94" s="23">
        <f t="shared" si="155"/>
        <v>0</v>
      </c>
      <c r="BJ94" s="23">
        <f t="shared" si="155"/>
        <v>0</v>
      </c>
      <c r="BK94" s="23">
        <f t="shared" si="155"/>
        <v>34</v>
      </c>
      <c r="BL94" s="23">
        <f t="shared" si="155"/>
        <v>117297.92812500001</v>
      </c>
      <c r="BM94" s="23">
        <f t="shared" si="155"/>
        <v>0</v>
      </c>
      <c r="BN94" s="23">
        <f t="shared" si="155"/>
        <v>0</v>
      </c>
      <c r="BO94" s="23">
        <f t="shared" si="155"/>
        <v>0</v>
      </c>
      <c r="BP94" s="23">
        <f t="shared" si="155"/>
        <v>0</v>
      </c>
      <c r="BQ94" s="23">
        <f t="shared" si="155"/>
        <v>0</v>
      </c>
      <c r="BR94" s="23">
        <f t="shared" si="155"/>
        <v>318227.86153125006</v>
      </c>
      <c r="BS94" s="23">
        <f t="shared" si="155"/>
        <v>450648.14321875008</v>
      </c>
      <c r="BT94" s="23">
        <f t="shared" si="155"/>
        <v>200929.93340624997</v>
      </c>
      <c r="BU94" s="23">
        <f t="shared" si="155"/>
        <v>396756.26156249997</v>
      </c>
      <c r="BV94" s="23">
        <f t="shared" si="155"/>
        <v>1048334.3381874997</v>
      </c>
      <c r="BW94" s="23">
        <f t="shared" si="155"/>
        <v>12580012.058250003</v>
      </c>
    </row>
    <row r="95" spans="1:78" s="9" customFormat="1" ht="15" hidden="1" customHeight="1" x14ac:dyDescent="0.3">
      <c r="A95" s="47">
        <v>1</v>
      </c>
      <c r="B95" s="14" t="s">
        <v>138</v>
      </c>
      <c r="C95" s="14" t="s">
        <v>393</v>
      </c>
      <c r="D95" s="6" t="s">
        <v>60</v>
      </c>
      <c r="E95" s="93" t="s">
        <v>139</v>
      </c>
      <c r="F95" s="14"/>
      <c r="G95" s="44"/>
      <c r="H95" s="44"/>
      <c r="I95" s="14"/>
      <c r="J95" s="6"/>
      <c r="K95" s="6" t="s">
        <v>61</v>
      </c>
      <c r="L95" s="10">
        <v>30</v>
      </c>
      <c r="M95" s="6">
        <v>4.7300000000000004</v>
      </c>
      <c r="N95" s="29">
        <v>17697</v>
      </c>
      <c r="O95" s="8">
        <f t="shared" ref="O95:O127" si="156">N95*M95</f>
        <v>83706.810000000012</v>
      </c>
      <c r="P95" s="6"/>
      <c r="Q95" s="6">
        <v>1</v>
      </c>
      <c r="R95" s="6"/>
      <c r="S95" s="6"/>
      <c r="T95" s="6">
        <v>1</v>
      </c>
      <c r="U95" s="6"/>
      <c r="V95" s="6">
        <f t="shared" ref="V95:X127" si="157">SUM(P95+S95)</f>
        <v>0</v>
      </c>
      <c r="W95" s="6">
        <f t="shared" si="157"/>
        <v>2</v>
      </c>
      <c r="X95" s="6">
        <f t="shared" si="157"/>
        <v>0</v>
      </c>
      <c r="Y95" s="8">
        <f t="shared" ref="Y95:Y127" si="158">SUM(O95/16*P95)</f>
        <v>0</v>
      </c>
      <c r="Z95" s="8">
        <f>SUM(O95/16*Q95)</f>
        <v>5231.6756250000008</v>
      </c>
      <c r="AA95" s="8">
        <f t="shared" ref="AA95:AA127" si="159">SUM(O95/16*R95)</f>
        <v>0</v>
      </c>
      <c r="AB95" s="8">
        <f t="shared" ref="AB95:AB127" si="160">SUM(O95/16*S95)</f>
        <v>0</v>
      </c>
      <c r="AC95" s="8">
        <f>SUM(O95/16*T95)</f>
        <v>5231.6756250000008</v>
      </c>
      <c r="AD95" s="8">
        <f t="shared" ref="AD95:AD127" si="161">SUM(O95/16*U95)</f>
        <v>0</v>
      </c>
      <c r="AE95" s="8">
        <f t="shared" ref="AE95:AE127" si="162">SUM(Y95:AD95)</f>
        <v>10463.351250000002</v>
      </c>
      <c r="AF95" s="8">
        <f>AE95*75%</f>
        <v>7847.5134375000016</v>
      </c>
      <c r="AG95" s="8">
        <f t="shared" ref="AG95:AG127" si="163">(AE95+AF95)*10%</f>
        <v>1831.0864687500007</v>
      </c>
      <c r="AH95" s="8">
        <f t="shared" ref="AH95:AH127" si="164">SUM(N95/16*S95+N95/16*T95+N95/16*U95)*20%</f>
        <v>221.21250000000001</v>
      </c>
      <c r="AI95" s="8">
        <f t="shared" ref="AI95:AI127" si="165">AH95+AG95+AF95+AE95</f>
        <v>20363.163656250006</v>
      </c>
      <c r="AJ95" s="36"/>
      <c r="AK95" s="35">
        <f t="shared" ref="AK95:AK122" si="166">N95/16*AJ95*40%</f>
        <v>0</v>
      </c>
      <c r="AL95" s="36"/>
      <c r="AM95" s="35">
        <f t="shared" ref="AM95:AM102" si="167">N95/18*AL95*50%</f>
        <v>0</v>
      </c>
      <c r="AN95" s="35">
        <f t="shared" ref="AN95:AO107" si="168">AJ95+AL95</f>
        <v>0</v>
      </c>
      <c r="AO95" s="35">
        <f t="shared" si="168"/>
        <v>0</v>
      </c>
      <c r="AP95" s="36"/>
      <c r="AQ95" s="35">
        <f t="shared" ref="AQ95:AQ102" si="169">N95/18*AP95*50%</f>
        <v>0</v>
      </c>
      <c r="AR95" s="36"/>
      <c r="AS95" s="35">
        <f t="shared" ref="AS95:AS102" si="170">N95/18*AR95*40%</f>
        <v>0</v>
      </c>
      <c r="AT95" s="36">
        <f t="shared" ref="AT95:AU127" si="171">AP95+AR95</f>
        <v>0</v>
      </c>
      <c r="AU95" s="35">
        <f t="shared" si="171"/>
        <v>0</v>
      </c>
      <c r="AV95" s="36">
        <f t="shared" ref="AV95:AW122" si="172">AN95+AT95</f>
        <v>0</v>
      </c>
      <c r="AW95" s="35">
        <f t="shared" si="172"/>
        <v>0</v>
      </c>
      <c r="AX95" s="35"/>
      <c r="AY95" s="82"/>
      <c r="AZ95" s="82"/>
      <c r="BA95" s="82"/>
      <c r="BB95" s="35"/>
      <c r="BC95" s="17"/>
      <c r="BD95" s="6"/>
      <c r="BE95" s="6"/>
      <c r="BF95" s="8">
        <f t="shared" ref="BF95:BF108" si="173">SUM(N95*BC95*20%)+(N95*BD95)*30%</f>
        <v>0</v>
      </c>
      <c r="BG95" s="50">
        <v>3</v>
      </c>
      <c r="BH95" s="8">
        <f t="shared" ref="BH95:BH127" si="174">(AE95+AF95)*30%</f>
        <v>5493.2594062500011</v>
      </c>
      <c r="BI95" s="8"/>
      <c r="BJ95" s="8">
        <f t="shared" ref="BJ95:BJ106" si="175">(O95/18*BI95)*30%</f>
        <v>0</v>
      </c>
      <c r="BK95" s="8"/>
      <c r="BL95" s="8"/>
      <c r="BM95" s="8"/>
      <c r="BN95" s="8"/>
      <c r="BO95" s="8"/>
      <c r="BP95" s="50"/>
      <c r="BQ95" s="8">
        <f t="shared" ref="BQ95:BQ127" si="176">7079/16*BP95</f>
        <v>0</v>
      </c>
      <c r="BR95" s="8">
        <f t="shared" ref="BR95:BR102" si="177">AW95+BB95+BF95+BH95+BJ95+BL95+BQ95</f>
        <v>5493.2594062500011</v>
      </c>
      <c r="BS95" s="8">
        <f t="shared" ref="BS95:BS127" si="178">AE95+AG95+AH95+BF95+BQ95</f>
        <v>12515.650218750003</v>
      </c>
      <c r="BT95" s="8">
        <f t="shared" ref="BT95:BT127" si="179">AW95+BB95+BH95+BJ95</f>
        <v>5493.2594062500011</v>
      </c>
      <c r="BU95" s="8">
        <f t="shared" ref="BU95:BU127" si="180">AF95+BL95</f>
        <v>7847.5134375000016</v>
      </c>
      <c r="BV95" s="8">
        <f t="shared" ref="BV95:BV127" si="181">SUM(AI95+BR95)</f>
        <v>25856.423062500005</v>
      </c>
      <c r="BW95" s="37">
        <f t="shared" ref="BW95:BW127" si="182">BV95*12</f>
        <v>310277.07675000007</v>
      </c>
      <c r="BX95" s="7"/>
    </row>
    <row r="96" spans="1:78" s="9" customFormat="1" ht="15" hidden="1" customHeight="1" x14ac:dyDescent="0.3">
      <c r="A96" s="47">
        <v>2</v>
      </c>
      <c r="B96" s="14" t="s">
        <v>138</v>
      </c>
      <c r="C96" s="14" t="s">
        <v>396</v>
      </c>
      <c r="D96" s="6" t="s">
        <v>60</v>
      </c>
      <c r="E96" s="93" t="s">
        <v>139</v>
      </c>
      <c r="F96" s="14"/>
      <c r="G96" s="44"/>
      <c r="H96" s="44"/>
      <c r="I96" s="14"/>
      <c r="J96" s="6"/>
      <c r="K96" s="6" t="s">
        <v>61</v>
      </c>
      <c r="L96" s="10">
        <v>30</v>
      </c>
      <c r="M96" s="6">
        <v>4.7300000000000004</v>
      </c>
      <c r="N96" s="29">
        <v>17697</v>
      </c>
      <c r="O96" s="8">
        <f t="shared" si="156"/>
        <v>83706.810000000012</v>
      </c>
      <c r="P96" s="6"/>
      <c r="Q96" s="6">
        <v>0.5</v>
      </c>
      <c r="R96" s="6"/>
      <c r="S96" s="6"/>
      <c r="T96" s="6">
        <v>2</v>
      </c>
      <c r="U96" s="6"/>
      <c r="V96" s="6">
        <f t="shared" si="157"/>
        <v>0</v>
      </c>
      <c r="W96" s="6">
        <f t="shared" si="157"/>
        <v>2.5</v>
      </c>
      <c r="X96" s="6">
        <f t="shared" si="157"/>
        <v>0</v>
      </c>
      <c r="Y96" s="8">
        <f t="shared" si="158"/>
        <v>0</v>
      </c>
      <c r="Z96" s="105">
        <f>SUM(O96/16*T96)</f>
        <v>10463.351250000002</v>
      </c>
      <c r="AA96" s="8">
        <f t="shared" si="159"/>
        <v>0</v>
      </c>
      <c r="AB96" s="8">
        <f t="shared" si="160"/>
        <v>0</v>
      </c>
      <c r="AC96" s="8">
        <f t="shared" ref="AC96:AC132" si="183">SUM(O96/16*T96)</f>
        <v>10463.351250000002</v>
      </c>
      <c r="AD96" s="8">
        <f>SUM(O96/16*U96)</f>
        <v>0</v>
      </c>
      <c r="AE96" s="8">
        <f t="shared" si="162"/>
        <v>20926.702500000003</v>
      </c>
      <c r="AF96" s="8">
        <f>AE96*75%</f>
        <v>15695.026875000003</v>
      </c>
      <c r="AG96" s="8">
        <f t="shared" si="163"/>
        <v>3662.1729375000014</v>
      </c>
      <c r="AH96" s="8">
        <f t="shared" si="164"/>
        <v>442.42500000000001</v>
      </c>
      <c r="AI96" s="8">
        <f t="shared" si="165"/>
        <v>40726.327312500012</v>
      </c>
      <c r="AJ96" s="36"/>
      <c r="AK96" s="35">
        <f t="shared" si="166"/>
        <v>0</v>
      </c>
      <c r="AL96" s="36"/>
      <c r="AM96" s="35">
        <f t="shared" si="167"/>
        <v>0</v>
      </c>
      <c r="AN96" s="35">
        <f t="shared" si="168"/>
        <v>0</v>
      </c>
      <c r="AO96" s="35">
        <f t="shared" si="168"/>
        <v>0</v>
      </c>
      <c r="AP96" s="36"/>
      <c r="AQ96" s="35">
        <f t="shared" si="169"/>
        <v>0</v>
      </c>
      <c r="AR96" s="36"/>
      <c r="AS96" s="35">
        <f t="shared" si="170"/>
        <v>0</v>
      </c>
      <c r="AT96" s="36">
        <f t="shared" si="171"/>
        <v>0</v>
      </c>
      <c r="AU96" s="35">
        <f t="shared" si="171"/>
        <v>0</v>
      </c>
      <c r="AV96" s="36">
        <f t="shared" si="172"/>
        <v>0</v>
      </c>
      <c r="AW96" s="35">
        <f t="shared" si="172"/>
        <v>0</v>
      </c>
      <c r="AX96" s="35"/>
      <c r="AY96" s="82"/>
      <c r="AZ96" s="82"/>
      <c r="BA96" s="82"/>
      <c r="BB96" s="35"/>
      <c r="BC96" s="17"/>
      <c r="BD96" s="6"/>
      <c r="BE96" s="6"/>
      <c r="BF96" s="8">
        <f t="shared" si="173"/>
        <v>0</v>
      </c>
      <c r="BG96" s="50">
        <f t="shared" ref="BG96:BG110" si="184">V96+W96+X96</f>
        <v>2.5</v>
      </c>
      <c r="BH96" s="8">
        <f t="shared" si="174"/>
        <v>10986.518812500002</v>
      </c>
      <c r="BI96" s="8"/>
      <c r="BJ96" s="8">
        <f t="shared" si="175"/>
        <v>0</v>
      </c>
      <c r="BK96" s="8"/>
      <c r="BL96" s="8"/>
      <c r="BM96" s="8"/>
      <c r="BN96" s="8"/>
      <c r="BO96" s="8"/>
      <c r="BP96" s="50"/>
      <c r="BQ96" s="8">
        <f t="shared" si="176"/>
        <v>0</v>
      </c>
      <c r="BR96" s="8">
        <f t="shared" si="177"/>
        <v>10986.518812500002</v>
      </c>
      <c r="BS96" s="8">
        <f t="shared" si="178"/>
        <v>25031.300437500006</v>
      </c>
      <c r="BT96" s="8">
        <f t="shared" si="179"/>
        <v>10986.518812500002</v>
      </c>
      <c r="BU96" s="8">
        <f t="shared" si="180"/>
        <v>15695.026875000003</v>
      </c>
      <c r="BV96" s="8">
        <f t="shared" si="181"/>
        <v>51712.846125000011</v>
      </c>
      <c r="BW96" s="37">
        <f t="shared" si="182"/>
        <v>620554.15350000013</v>
      </c>
      <c r="BX96" s="7"/>
      <c r="BZ96" s="31"/>
    </row>
    <row r="97" spans="1:77" s="9" customFormat="1" ht="15" hidden="1" customHeight="1" x14ac:dyDescent="0.3">
      <c r="A97" s="47">
        <v>3</v>
      </c>
      <c r="B97" s="14" t="s">
        <v>199</v>
      </c>
      <c r="C97" s="14" t="s">
        <v>225</v>
      </c>
      <c r="D97" s="6" t="s">
        <v>60</v>
      </c>
      <c r="E97" s="93" t="s">
        <v>200</v>
      </c>
      <c r="F97" s="125"/>
      <c r="G97" s="84"/>
      <c r="H97" s="84"/>
      <c r="I97" s="83"/>
      <c r="J97" s="6" t="s">
        <v>441</v>
      </c>
      <c r="K97" s="6" t="s">
        <v>61</v>
      </c>
      <c r="L97" s="10">
        <v>11.2</v>
      </c>
      <c r="M97" s="6">
        <v>4.38</v>
      </c>
      <c r="N97" s="29">
        <v>17697</v>
      </c>
      <c r="O97" s="8">
        <f t="shared" si="156"/>
        <v>77512.86</v>
      </c>
      <c r="P97" s="6"/>
      <c r="Q97" s="6"/>
      <c r="R97" s="6"/>
      <c r="S97" s="6"/>
      <c r="T97" s="6"/>
      <c r="U97" s="6">
        <v>1</v>
      </c>
      <c r="V97" s="6">
        <f t="shared" si="157"/>
        <v>0</v>
      </c>
      <c r="W97" s="6">
        <f t="shared" si="157"/>
        <v>0</v>
      </c>
      <c r="X97" s="6">
        <f t="shared" si="157"/>
        <v>1</v>
      </c>
      <c r="Y97" s="8">
        <f>SUM(O97/16*P97)</f>
        <v>0</v>
      </c>
      <c r="Z97" s="8">
        <f t="shared" ref="Z97:Z98" si="185">SUM(O97/16*Q97)</f>
        <v>0</v>
      </c>
      <c r="AA97" s="8">
        <f>SUM(O97/16*R97)</f>
        <v>0</v>
      </c>
      <c r="AB97" s="8">
        <f>SUM(O97/16*S97)</f>
        <v>0</v>
      </c>
      <c r="AC97" s="8">
        <f t="shared" si="183"/>
        <v>0</v>
      </c>
      <c r="AD97" s="8">
        <f>O97/16*U97</f>
        <v>4844.55375</v>
      </c>
      <c r="AE97" s="8">
        <f t="shared" ref="AE97:AE98" si="186">SUM(Y97:AD97)</f>
        <v>4844.55375</v>
      </c>
      <c r="AF97" s="8">
        <f t="shared" ref="AF97:AF127" si="187">AE97*75%</f>
        <v>3633.4153125000003</v>
      </c>
      <c r="AG97" s="8">
        <f t="shared" si="163"/>
        <v>847.79690625000012</v>
      </c>
      <c r="AH97" s="8">
        <f>SUM(N97/16*S97+N97/16*T97+N97/16*U97)*20%</f>
        <v>221.21250000000001</v>
      </c>
      <c r="AI97" s="8">
        <f t="shared" si="165"/>
        <v>9546.9784687499996</v>
      </c>
      <c r="AJ97" s="11"/>
      <c r="AK97" s="35">
        <f t="shared" si="166"/>
        <v>0</v>
      </c>
      <c r="AL97" s="11"/>
      <c r="AM97" s="35">
        <f>N97/16*AL97*50%</f>
        <v>0</v>
      </c>
      <c r="AN97" s="35">
        <f t="shared" si="168"/>
        <v>0</v>
      </c>
      <c r="AO97" s="35">
        <f t="shared" si="168"/>
        <v>0</v>
      </c>
      <c r="AP97" s="11">
        <v>0</v>
      </c>
      <c r="AQ97" s="35">
        <v>0</v>
      </c>
      <c r="AR97" s="35"/>
      <c r="AS97" s="35">
        <f t="shared" ref="AS97:AS98" si="188">N97/16*AR97*40%</f>
        <v>0</v>
      </c>
      <c r="AT97" s="36">
        <f t="shared" si="171"/>
        <v>0</v>
      </c>
      <c r="AU97" s="35">
        <f t="shared" si="171"/>
        <v>0</v>
      </c>
      <c r="AV97" s="36">
        <f t="shared" si="172"/>
        <v>0</v>
      </c>
      <c r="AW97" s="35">
        <f t="shared" si="172"/>
        <v>0</v>
      </c>
      <c r="AX97" s="12">
        <v>0</v>
      </c>
      <c r="AY97" s="13"/>
      <c r="AZ97" s="12">
        <v>0</v>
      </c>
      <c r="BA97" s="13"/>
      <c r="BB97" s="35">
        <v>0</v>
      </c>
      <c r="BC97" s="6"/>
      <c r="BD97" s="6"/>
      <c r="BE97" s="6"/>
      <c r="BF97" s="8">
        <f t="shared" ref="BF97" si="189">SUM(N97*BC97*20%)+(N97*BD97)*30%</f>
        <v>0</v>
      </c>
      <c r="BG97" s="50">
        <f t="shared" si="184"/>
        <v>1</v>
      </c>
      <c r="BH97" s="8">
        <f t="shared" si="174"/>
        <v>2543.3907187499999</v>
      </c>
      <c r="BI97" s="8"/>
      <c r="BJ97" s="8">
        <f>(O97/18*BI97)*30%</f>
        <v>0</v>
      </c>
      <c r="BK97" s="8"/>
      <c r="BL97" s="8"/>
      <c r="BM97" s="8"/>
      <c r="BN97" s="8"/>
      <c r="BO97" s="8"/>
      <c r="BP97" s="50"/>
      <c r="BQ97" s="8">
        <f>7079/18*BP97</f>
        <v>0</v>
      </c>
      <c r="BR97" s="8">
        <f t="shared" ref="BR97:BR98" si="190">AW97+BB97+BF97+BH97+BJ97+BL97+BQ97+BM97+BN97</f>
        <v>2543.3907187499999</v>
      </c>
      <c r="BS97" s="8">
        <f t="shared" si="178"/>
        <v>5913.5631562500002</v>
      </c>
      <c r="BT97" s="8">
        <f t="shared" si="179"/>
        <v>2543.3907187499999</v>
      </c>
      <c r="BU97" s="8">
        <f t="shared" si="180"/>
        <v>3633.4153125000003</v>
      </c>
      <c r="BV97" s="8">
        <f t="shared" si="181"/>
        <v>12090.3691875</v>
      </c>
      <c r="BW97" s="37">
        <f t="shared" si="182"/>
        <v>145084.43025</v>
      </c>
      <c r="BX97" s="7"/>
    </row>
    <row r="98" spans="1:77" s="9" customFormat="1" ht="15" hidden="1" customHeight="1" x14ac:dyDescent="0.3">
      <c r="A98" s="47">
        <v>4</v>
      </c>
      <c r="B98" s="14" t="s">
        <v>199</v>
      </c>
      <c r="C98" s="14" t="s">
        <v>242</v>
      </c>
      <c r="D98" s="6" t="s">
        <v>60</v>
      </c>
      <c r="E98" s="93" t="s">
        <v>200</v>
      </c>
      <c r="F98" s="125"/>
      <c r="G98" s="84"/>
      <c r="H98" s="84"/>
      <c r="I98" s="83"/>
      <c r="J98" s="6" t="s">
        <v>441</v>
      </c>
      <c r="K98" s="6" t="s">
        <v>61</v>
      </c>
      <c r="L98" s="10">
        <v>11.2</v>
      </c>
      <c r="M98" s="6">
        <v>4.38</v>
      </c>
      <c r="N98" s="29">
        <v>17697</v>
      </c>
      <c r="O98" s="8">
        <f t="shared" si="156"/>
        <v>77512.86</v>
      </c>
      <c r="P98" s="6"/>
      <c r="Q98" s="6"/>
      <c r="R98" s="6">
        <v>1</v>
      </c>
      <c r="S98" s="6"/>
      <c r="T98" s="6"/>
      <c r="U98" s="6">
        <v>1</v>
      </c>
      <c r="V98" s="6">
        <f t="shared" si="157"/>
        <v>0</v>
      </c>
      <c r="W98" s="6">
        <f t="shared" si="157"/>
        <v>0</v>
      </c>
      <c r="X98" s="6">
        <f t="shared" si="157"/>
        <v>2</v>
      </c>
      <c r="Y98" s="8">
        <f>SUM(O98/16*P98)</f>
        <v>0</v>
      </c>
      <c r="Z98" s="8">
        <f t="shared" si="185"/>
        <v>0</v>
      </c>
      <c r="AA98" s="8">
        <f>SUM(O98/16*R98)</f>
        <v>4844.55375</v>
      </c>
      <c r="AB98" s="8">
        <f>SUM(O98/16*S98)</f>
        <v>0</v>
      </c>
      <c r="AC98" s="8">
        <f t="shared" si="183"/>
        <v>0</v>
      </c>
      <c r="AD98" s="8">
        <f>O98/16*U98</f>
        <v>4844.55375</v>
      </c>
      <c r="AE98" s="8">
        <f t="shared" si="186"/>
        <v>9689.1075000000001</v>
      </c>
      <c r="AF98" s="8">
        <f t="shared" si="187"/>
        <v>7266.8306250000005</v>
      </c>
      <c r="AG98" s="8">
        <f t="shared" si="163"/>
        <v>1695.5938125000002</v>
      </c>
      <c r="AH98" s="8">
        <f>SUM(N98/16*S98+N98/16*T98+N98/16*U98)*20%</f>
        <v>221.21250000000001</v>
      </c>
      <c r="AI98" s="8">
        <f t="shared" si="165"/>
        <v>18872.744437500001</v>
      </c>
      <c r="AJ98" s="11"/>
      <c r="AK98" s="35">
        <f t="shared" si="166"/>
        <v>0</v>
      </c>
      <c r="AL98" s="11"/>
      <c r="AM98" s="35">
        <f>N98/16*AL98*50%</f>
        <v>0</v>
      </c>
      <c r="AN98" s="35">
        <f t="shared" si="168"/>
        <v>0</v>
      </c>
      <c r="AO98" s="35">
        <f t="shared" si="168"/>
        <v>0</v>
      </c>
      <c r="AP98" s="11">
        <v>0</v>
      </c>
      <c r="AQ98" s="35">
        <v>0</v>
      </c>
      <c r="AR98" s="35"/>
      <c r="AS98" s="35">
        <f t="shared" si="188"/>
        <v>0</v>
      </c>
      <c r="AT98" s="36">
        <f t="shared" si="171"/>
        <v>0</v>
      </c>
      <c r="AU98" s="35">
        <f t="shared" si="171"/>
        <v>0</v>
      </c>
      <c r="AV98" s="36">
        <f t="shared" si="172"/>
        <v>0</v>
      </c>
      <c r="AW98" s="35">
        <f t="shared" si="172"/>
        <v>0</v>
      </c>
      <c r="AX98" s="12">
        <v>0</v>
      </c>
      <c r="AY98" s="13"/>
      <c r="AZ98" s="12">
        <v>0</v>
      </c>
      <c r="BA98" s="13"/>
      <c r="BB98" s="35">
        <v>0</v>
      </c>
      <c r="BC98" s="6"/>
      <c r="BD98" s="6"/>
      <c r="BE98" s="6"/>
      <c r="BF98" s="8">
        <f t="shared" ref="BF98" si="191">SUM(N98*BC98*20%)+(N98*BD98)*30%</f>
        <v>0</v>
      </c>
      <c r="BG98" s="50">
        <f t="shared" si="184"/>
        <v>2</v>
      </c>
      <c r="BH98" s="8">
        <f t="shared" si="174"/>
        <v>5086.7814374999998</v>
      </c>
      <c r="BI98" s="8"/>
      <c r="BJ98" s="8">
        <f>(O98/18*BI98)*30%</f>
        <v>0</v>
      </c>
      <c r="BK98" s="8"/>
      <c r="BL98" s="8"/>
      <c r="BM98" s="8"/>
      <c r="BN98" s="8"/>
      <c r="BO98" s="8"/>
      <c r="BP98" s="50"/>
      <c r="BQ98" s="8">
        <f>7079/18*BP98</f>
        <v>0</v>
      </c>
      <c r="BR98" s="8">
        <f t="shared" si="190"/>
        <v>5086.7814374999998</v>
      </c>
      <c r="BS98" s="8">
        <f t="shared" si="178"/>
        <v>11605.913812500001</v>
      </c>
      <c r="BT98" s="8">
        <f t="shared" si="179"/>
        <v>5086.7814374999998</v>
      </c>
      <c r="BU98" s="8">
        <f t="shared" si="180"/>
        <v>7266.8306250000005</v>
      </c>
      <c r="BV98" s="8">
        <f t="shared" si="181"/>
        <v>23959.525874999999</v>
      </c>
      <c r="BW98" s="37">
        <f t="shared" si="182"/>
        <v>287514.31050000002</v>
      </c>
      <c r="BX98" s="7"/>
    </row>
    <row r="99" spans="1:77" s="9" customFormat="1" ht="15" hidden="1" customHeight="1" x14ac:dyDescent="0.3">
      <c r="A99" s="47">
        <v>5</v>
      </c>
      <c r="B99" s="14" t="s">
        <v>216</v>
      </c>
      <c r="C99" s="14" t="s">
        <v>339</v>
      </c>
      <c r="D99" s="6" t="s">
        <v>60</v>
      </c>
      <c r="E99" s="93" t="s">
        <v>63</v>
      </c>
      <c r="F99" s="34">
        <v>111</v>
      </c>
      <c r="G99" s="30">
        <v>44071</v>
      </c>
      <c r="H99" s="30">
        <v>45897</v>
      </c>
      <c r="I99" s="34" t="s">
        <v>154</v>
      </c>
      <c r="J99" s="6" t="s">
        <v>308</v>
      </c>
      <c r="K99" s="6" t="s">
        <v>67</v>
      </c>
      <c r="L99" s="10">
        <v>14.05</v>
      </c>
      <c r="M99" s="6">
        <v>4.95</v>
      </c>
      <c r="N99" s="29">
        <v>17697</v>
      </c>
      <c r="O99" s="8">
        <f>N99*M99</f>
        <v>87600.150000000009</v>
      </c>
      <c r="P99" s="6"/>
      <c r="Q99" s="6"/>
      <c r="R99" s="6"/>
      <c r="S99" s="6"/>
      <c r="T99" s="6">
        <v>1</v>
      </c>
      <c r="U99" s="6"/>
      <c r="V99" s="6">
        <f t="shared" si="157"/>
        <v>0</v>
      </c>
      <c r="W99" s="6">
        <f t="shared" si="157"/>
        <v>1</v>
      </c>
      <c r="X99" s="6">
        <f t="shared" si="157"/>
        <v>0</v>
      </c>
      <c r="Y99" s="8"/>
      <c r="Z99" s="8">
        <f>SUM(O99/16*Q99)</f>
        <v>0</v>
      </c>
      <c r="AA99" s="8">
        <f t="shared" si="159"/>
        <v>0</v>
      </c>
      <c r="AB99" s="8">
        <f>SUM(O99/16*S99)</f>
        <v>0</v>
      </c>
      <c r="AC99" s="8">
        <f>O99/16*T99</f>
        <v>5475.0093750000005</v>
      </c>
      <c r="AD99" s="8"/>
      <c r="AE99" s="8">
        <f>SUM(Y99:AD99)</f>
        <v>5475.0093750000005</v>
      </c>
      <c r="AF99" s="8">
        <f>AE99*75%</f>
        <v>4106.2570312500002</v>
      </c>
      <c r="AG99" s="8">
        <f>(AE99+AF99)*10%</f>
        <v>958.12664062500016</v>
      </c>
      <c r="AH99" s="8">
        <f>SUM(N99/16*S99+N99/16*T99+N99/16*U99)*20%</f>
        <v>221.21250000000001</v>
      </c>
      <c r="AI99" s="8">
        <f>AH99+AG99+AF99+AE99</f>
        <v>10760.605546875002</v>
      </c>
      <c r="AJ99" s="11"/>
      <c r="AK99" s="35">
        <f>N99/16*AJ99*40%</f>
        <v>0</v>
      </c>
      <c r="AL99" s="11"/>
      <c r="AM99" s="35">
        <f>N99/16*AL99*50%</f>
        <v>0</v>
      </c>
      <c r="AN99" s="35">
        <f t="shared" si="168"/>
        <v>0</v>
      </c>
      <c r="AO99" s="35">
        <f t="shared" si="168"/>
        <v>0</v>
      </c>
      <c r="AP99" s="11"/>
      <c r="AQ99" s="35">
        <f>N99/16*AP99*50%</f>
        <v>0</v>
      </c>
      <c r="AR99" s="11"/>
      <c r="AS99" s="35">
        <f>N99/16*AR99*40%</f>
        <v>0</v>
      </c>
      <c r="AT99" s="36">
        <f t="shared" si="171"/>
        <v>0</v>
      </c>
      <c r="AU99" s="35">
        <f t="shared" si="171"/>
        <v>0</v>
      </c>
      <c r="AV99" s="36">
        <f t="shared" si="172"/>
        <v>0</v>
      </c>
      <c r="AW99" s="35">
        <f t="shared" si="172"/>
        <v>0</v>
      </c>
      <c r="AX99" s="12"/>
      <c r="AY99" s="12"/>
      <c r="AZ99" s="12"/>
      <c r="BA99" s="13"/>
      <c r="BB99" s="35"/>
      <c r="BC99" s="6"/>
      <c r="BD99" s="6"/>
      <c r="BE99" s="6"/>
      <c r="BF99" s="8">
        <f>SUM(N99*BC99*20%)+(N99*BD99)*30%</f>
        <v>0</v>
      </c>
      <c r="BG99" s="50">
        <f>V99+W99+X99</f>
        <v>1</v>
      </c>
      <c r="BH99" s="8">
        <f>(AE99+AF99)*30%</f>
        <v>2874.379921875</v>
      </c>
      <c r="BI99" s="8"/>
      <c r="BJ99" s="8">
        <f>(O99/18*BI99)*30%</f>
        <v>0</v>
      </c>
      <c r="BK99" s="8">
        <f>V99+W99+X99</f>
        <v>1</v>
      </c>
      <c r="BL99" s="8">
        <f>(AE99+AF99)*35%</f>
        <v>3353.4432421874999</v>
      </c>
      <c r="BM99" s="8"/>
      <c r="BN99" s="8"/>
      <c r="BO99" s="8"/>
      <c r="BP99" s="50"/>
      <c r="BQ99" s="8">
        <f>7079/16*BP99</f>
        <v>0</v>
      </c>
      <c r="BR99" s="8">
        <f>AW99+BB99+BF99+BH99+BJ99+BL99+BQ99+BM99+BN99</f>
        <v>6227.8231640624999</v>
      </c>
      <c r="BS99" s="8">
        <f>AE99+AG99+AH99+BF99+BQ99</f>
        <v>6654.3485156250008</v>
      </c>
      <c r="BT99" s="8">
        <f>AW99+BB99+BH99+BJ99</f>
        <v>2874.379921875</v>
      </c>
      <c r="BU99" s="8">
        <f>AF99+BL99</f>
        <v>7459.7002734375001</v>
      </c>
      <c r="BV99" s="8">
        <f>SUM(AI99+BR99)</f>
        <v>16988.4287109375</v>
      </c>
      <c r="BW99" s="37">
        <f>BV99*12</f>
        <v>203861.14453125</v>
      </c>
      <c r="BX99" s="7" t="s">
        <v>212</v>
      </c>
    </row>
    <row r="100" spans="1:77" s="9" customFormat="1" ht="15" hidden="1" customHeight="1" x14ac:dyDescent="0.3">
      <c r="A100" s="47">
        <v>6</v>
      </c>
      <c r="B100" s="32" t="s">
        <v>387</v>
      </c>
      <c r="C100" s="14" t="s">
        <v>339</v>
      </c>
      <c r="D100" s="33" t="s">
        <v>60</v>
      </c>
      <c r="E100" s="136" t="s">
        <v>439</v>
      </c>
      <c r="F100" s="83"/>
      <c r="G100" s="84"/>
      <c r="H100" s="84"/>
      <c r="I100" s="32" t="s">
        <v>154</v>
      </c>
      <c r="J100" s="6" t="s">
        <v>383</v>
      </c>
      <c r="K100" s="6" t="s">
        <v>61</v>
      </c>
      <c r="L100" s="10">
        <v>3.01</v>
      </c>
      <c r="M100" s="10">
        <v>4.2300000000000004</v>
      </c>
      <c r="N100" s="29">
        <v>17697</v>
      </c>
      <c r="O100" s="8">
        <f>N100*M100</f>
        <v>74858.310000000012</v>
      </c>
      <c r="P100" s="6"/>
      <c r="Q100" s="6"/>
      <c r="R100" s="6"/>
      <c r="S100" s="6"/>
      <c r="T100" s="6">
        <v>1</v>
      </c>
      <c r="U100" s="6"/>
      <c r="V100" s="6">
        <f t="shared" si="157"/>
        <v>0</v>
      </c>
      <c r="W100" s="6">
        <f t="shared" si="157"/>
        <v>1</v>
      </c>
      <c r="X100" s="6">
        <f t="shared" si="157"/>
        <v>0</v>
      </c>
      <c r="Y100" s="8">
        <f>SUM(O100/16*P100)</f>
        <v>0</v>
      </c>
      <c r="Z100" s="105"/>
      <c r="AA100" s="8">
        <f t="shared" si="159"/>
        <v>0</v>
      </c>
      <c r="AB100" s="50">
        <f>O100/16*S100</f>
        <v>0</v>
      </c>
      <c r="AC100" s="8">
        <f>SUM(O100/16*T100)</f>
        <v>4678.6443750000008</v>
      </c>
      <c r="AD100" s="8"/>
      <c r="AE100" s="8">
        <f>SUM(Y100:AD100)</f>
        <v>4678.6443750000008</v>
      </c>
      <c r="AF100" s="8">
        <f>AE100*75%</f>
        <v>3508.9832812500008</v>
      </c>
      <c r="AG100" s="8">
        <f>(AE100+AF100)*10%</f>
        <v>818.76276562500016</v>
      </c>
      <c r="AH100" s="8">
        <f t="shared" ref="AH100" si="192">SUM(N100/16*S100+N100/16*T100+N100/16*U100)*20%</f>
        <v>221.21250000000001</v>
      </c>
      <c r="AI100" s="8">
        <f>AH100+AG100+AF100+AE100</f>
        <v>9227.6029218750009</v>
      </c>
      <c r="AJ100" s="11"/>
      <c r="AK100" s="35">
        <f>N100/16*AJ100*40%</f>
        <v>0</v>
      </c>
      <c r="AL100" s="11"/>
      <c r="AM100" s="35"/>
      <c r="AN100" s="35"/>
      <c r="AO100" s="35"/>
      <c r="AP100" s="11"/>
      <c r="AQ100" s="35"/>
      <c r="AR100" s="11"/>
      <c r="AS100" s="35"/>
      <c r="AT100" s="36"/>
      <c r="AU100" s="35"/>
      <c r="AV100" s="36"/>
      <c r="AW100" s="35"/>
      <c r="AX100" s="12"/>
      <c r="AY100" s="13"/>
      <c r="AZ100" s="13"/>
      <c r="BA100" s="13"/>
      <c r="BB100" s="35"/>
      <c r="BC100" s="6"/>
      <c r="BD100" s="6"/>
      <c r="BE100" s="6"/>
      <c r="BF100" s="8"/>
      <c r="BG100" s="50">
        <f t="shared" ref="BG100" si="193">V100+W100+X100</f>
        <v>1</v>
      </c>
      <c r="BH100" s="8">
        <f t="shared" ref="BH100" si="194">(AE100+AF100)*30%</f>
        <v>2456.2882968750005</v>
      </c>
      <c r="BI100" s="8"/>
      <c r="BJ100" s="8"/>
      <c r="BK100" s="8"/>
      <c r="BL100" s="8"/>
      <c r="BM100" s="8"/>
      <c r="BN100" s="8"/>
      <c r="BO100" s="8"/>
      <c r="BP100" s="50"/>
      <c r="BQ100" s="8"/>
      <c r="BR100" s="8">
        <f>AW100+BB100+BF100+BH100+BJ100+BL100+BQ100+BM100+BN100</f>
        <v>2456.2882968750005</v>
      </c>
      <c r="BS100" s="8">
        <f>AE100+AG100+AH100+BF100+BQ100</f>
        <v>5718.6196406250001</v>
      </c>
      <c r="BT100" s="8">
        <f>AW100+BB100+BH100+BJ100</f>
        <v>2456.2882968750005</v>
      </c>
      <c r="BU100" s="8">
        <f>AF100+BL100</f>
        <v>3508.9832812500008</v>
      </c>
      <c r="BV100" s="8">
        <f>SUM(AI100+BR100)</f>
        <v>11683.891218750001</v>
      </c>
      <c r="BW100" s="37">
        <f>BV100*12</f>
        <v>140206.694625</v>
      </c>
      <c r="BX100" s="7"/>
      <c r="BY100" s="7"/>
    </row>
    <row r="101" spans="1:77" s="7" customFormat="1" ht="15" hidden="1" customHeight="1" x14ac:dyDescent="0.3">
      <c r="A101" s="47">
        <v>7</v>
      </c>
      <c r="B101" s="14" t="s">
        <v>360</v>
      </c>
      <c r="C101" s="14" t="s">
        <v>393</v>
      </c>
      <c r="D101" s="6" t="s">
        <v>60</v>
      </c>
      <c r="E101" s="93" t="s">
        <v>226</v>
      </c>
      <c r="F101" s="83">
        <v>87</v>
      </c>
      <c r="G101" s="84">
        <v>43458</v>
      </c>
      <c r="H101" s="84">
        <v>45284</v>
      </c>
      <c r="I101" s="83" t="s">
        <v>155</v>
      </c>
      <c r="J101" s="6" t="s">
        <v>309</v>
      </c>
      <c r="K101" s="6" t="s">
        <v>62</v>
      </c>
      <c r="L101" s="10">
        <v>16</v>
      </c>
      <c r="M101" s="6">
        <v>5.24</v>
      </c>
      <c r="N101" s="29">
        <v>17697</v>
      </c>
      <c r="O101" s="8">
        <f t="shared" si="156"/>
        <v>92732.28</v>
      </c>
      <c r="P101" s="6"/>
      <c r="Q101" s="6">
        <v>1</v>
      </c>
      <c r="R101" s="6"/>
      <c r="S101" s="6"/>
      <c r="T101" s="6">
        <v>1</v>
      </c>
      <c r="U101" s="6"/>
      <c r="V101" s="6">
        <f t="shared" si="157"/>
        <v>0</v>
      </c>
      <c r="W101" s="6">
        <f t="shared" si="157"/>
        <v>2</v>
      </c>
      <c r="X101" s="6">
        <f t="shared" si="157"/>
        <v>0</v>
      </c>
      <c r="Y101" s="8">
        <f t="shared" si="158"/>
        <v>0</v>
      </c>
      <c r="Z101" s="8">
        <f t="shared" ref="Z101:Z127" si="195">SUM(O101/16*Q101)</f>
        <v>5795.7674999999999</v>
      </c>
      <c r="AA101" s="8">
        <f t="shared" si="159"/>
        <v>0</v>
      </c>
      <c r="AB101" s="8">
        <f t="shared" si="160"/>
        <v>0</v>
      </c>
      <c r="AC101" s="8">
        <f t="shared" si="183"/>
        <v>5795.7674999999999</v>
      </c>
      <c r="AD101" s="8">
        <f t="shared" si="161"/>
        <v>0</v>
      </c>
      <c r="AE101" s="8">
        <f t="shared" si="162"/>
        <v>11591.535</v>
      </c>
      <c r="AF101" s="8">
        <f t="shared" si="187"/>
        <v>8693.651249999999</v>
      </c>
      <c r="AG101" s="8">
        <f t="shared" si="163"/>
        <v>2028.5186249999999</v>
      </c>
      <c r="AH101" s="8">
        <f t="shared" si="164"/>
        <v>221.21250000000001</v>
      </c>
      <c r="AI101" s="8">
        <f t="shared" si="165"/>
        <v>22534.917374999997</v>
      </c>
      <c r="AJ101" s="11"/>
      <c r="AK101" s="35">
        <f t="shared" si="166"/>
        <v>0</v>
      </c>
      <c r="AL101" s="11"/>
      <c r="AM101" s="35">
        <f t="shared" si="167"/>
        <v>0</v>
      </c>
      <c r="AN101" s="35">
        <f t="shared" si="168"/>
        <v>0</v>
      </c>
      <c r="AO101" s="35">
        <f t="shared" si="168"/>
        <v>0</v>
      </c>
      <c r="AP101" s="11"/>
      <c r="AQ101" s="35">
        <f t="shared" si="169"/>
        <v>0</v>
      </c>
      <c r="AR101" s="35"/>
      <c r="AS101" s="35">
        <f t="shared" si="170"/>
        <v>0</v>
      </c>
      <c r="AT101" s="36">
        <f t="shared" si="171"/>
        <v>0</v>
      </c>
      <c r="AU101" s="35">
        <f t="shared" si="171"/>
        <v>0</v>
      </c>
      <c r="AV101" s="36">
        <f t="shared" si="172"/>
        <v>0</v>
      </c>
      <c r="AW101" s="35">
        <f t="shared" si="172"/>
        <v>0</v>
      </c>
      <c r="AX101" s="12"/>
      <c r="AY101" s="12"/>
      <c r="AZ101" s="13"/>
      <c r="BA101" s="12"/>
      <c r="BB101" s="35">
        <f>SUM(N101*AY101)*50%+(N101*AZ101)*60%+(N101*BA101)*60%</f>
        <v>0</v>
      </c>
      <c r="BC101" s="6"/>
      <c r="BD101" s="6"/>
      <c r="BE101" s="6"/>
      <c r="BF101" s="8">
        <f t="shared" si="173"/>
        <v>0</v>
      </c>
      <c r="BG101" s="50">
        <f t="shared" si="184"/>
        <v>2</v>
      </c>
      <c r="BH101" s="8">
        <f t="shared" si="174"/>
        <v>6085.5558749999991</v>
      </c>
      <c r="BI101" s="8"/>
      <c r="BJ101" s="8">
        <f t="shared" si="175"/>
        <v>0</v>
      </c>
      <c r="BK101" s="8">
        <f>V101+W101+X101</f>
        <v>2</v>
      </c>
      <c r="BL101" s="8">
        <f>(AE101+AF101)*40%</f>
        <v>8114.0744999999997</v>
      </c>
      <c r="BM101" s="8"/>
      <c r="BN101" s="8"/>
      <c r="BO101" s="8"/>
      <c r="BP101" s="50"/>
      <c r="BQ101" s="8">
        <f t="shared" si="176"/>
        <v>0</v>
      </c>
      <c r="BR101" s="8">
        <f t="shared" si="177"/>
        <v>14199.630374999999</v>
      </c>
      <c r="BS101" s="8">
        <f t="shared" si="178"/>
        <v>13841.266125</v>
      </c>
      <c r="BT101" s="8">
        <f t="shared" si="179"/>
        <v>6085.5558749999991</v>
      </c>
      <c r="BU101" s="8">
        <f t="shared" si="180"/>
        <v>16807.725749999998</v>
      </c>
      <c r="BV101" s="8">
        <f t="shared" si="181"/>
        <v>36734.547749999998</v>
      </c>
      <c r="BW101" s="37">
        <f t="shared" si="182"/>
        <v>440814.57299999997</v>
      </c>
      <c r="BX101" s="7" t="s">
        <v>209</v>
      </c>
      <c r="BY101" s="9"/>
    </row>
    <row r="102" spans="1:77" s="57" customFormat="1" ht="15" hidden="1" customHeight="1" x14ac:dyDescent="0.3">
      <c r="A102" s="47">
        <v>8</v>
      </c>
      <c r="B102" s="14" t="s">
        <v>65</v>
      </c>
      <c r="C102" s="14" t="s">
        <v>356</v>
      </c>
      <c r="D102" s="6" t="s">
        <v>60</v>
      </c>
      <c r="E102" s="93" t="s">
        <v>226</v>
      </c>
      <c r="F102" s="34">
        <v>87</v>
      </c>
      <c r="G102" s="30">
        <v>43458</v>
      </c>
      <c r="H102" s="30">
        <v>45284</v>
      </c>
      <c r="I102" s="34" t="s">
        <v>155</v>
      </c>
      <c r="J102" s="6" t="s">
        <v>309</v>
      </c>
      <c r="K102" s="6" t="s">
        <v>62</v>
      </c>
      <c r="L102" s="10">
        <v>16</v>
      </c>
      <c r="M102" s="6">
        <v>5.24</v>
      </c>
      <c r="N102" s="29">
        <v>17697</v>
      </c>
      <c r="O102" s="8">
        <f t="shared" si="156"/>
        <v>92732.28</v>
      </c>
      <c r="P102" s="6"/>
      <c r="Q102" s="6"/>
      <c r="R102" s="6">
        <v>1</v>
      </c>
      <c r="S102" s="6"/>
      <c r="T102" s="6">
        <v>4</v>
      </c>
      <c r="U102" s="6"/>
      <c r="V102" s="6">
        <f t="shared" si="157"/>
        <v>0</v>
      </c>
      <c r="W102" s="6">
        <f t="shared" si="157"/>
        <v>4</v>
      </c>
      <c r="X102" s="6">
        <f t="shared" si="157"/>
        <v>1</v>
      </c>
      <c r="Y102" s="8">
        <f t="shared" si="158"/>
        <v>0</v>
      </c>
      <c r="Z102" s="8">
        <f t="shared" si="195"/>
        <v>0</v>
      </c>
      <c r="AA102" s="8">
        <f t="shared" si="159"/>
        <v>5795.7674999999999</v>
      </c>
      <c r="AB102" s="8">
        <f t="shared" si="160"/>
        <v>0</v>
      </c>
      <c r="AC102" s="8">
        <f t="shared" si="183"/>
        <v>23183.07</v>
      </c>
      <c r="AD102" s="8">
        <f t="shared" si="161"/>
        <v>0</v>
      </c>
      <c r="AE102" s="8">
        <f t="shared" si="162"/>
        <v>28978.837500000001</v>
      </c>
      <c r="AF102" s="8">
        <f t="shared" si="187"/>
        <v>21734.128125000003</v>
      </c>
      <c r="AG102" s="8">
        <f t="shared" si="163"/>
        <v>5071.2965625000006</v>
      </c>
      <c r="AH102" s="8">
        <f t="shared" si="164"/>
        <v>884.85</v>
      </c>
      <c r="AI102" s="8">
        <f t="shared" si="165"/>
        <v>56669.11218750001</v>
      </c>
      <c r="AJ102" s="11"/>
      <c r="AK102" s="35">
        <f t="shared" si="166"/>
        <v>0</v>
      </c>
      <c r="AL102" s="11"/>
      <c r="AM102" s="35">
        <f t="shared" si="167"/>
        <v>0</v>
      </c>
      <c r="AN102" s="35">
        <f t="shared" si="168"/>
        <v>0</v>
      </c>
      <c r="AO102" s="35">
        <f t="shared" si="168"/>
        <v>0</v>
      </c>
      <c r="AP102" s="11"/>
      <c r="AQ102" s="35">
        <f t="shared" si="169"/>
        <v>0</v>
      </c>
      <c r="AR102" s="35"/>
      <c r="AS102" s="35">
        <f t="shared" si="170"/>
        <v>0</v>
      </c>
      <c r="AT102" s="36">
        <f t="shared" si="171"/>
        <v>0</v>
      </c>
      <c r="AU102" s="35">
        <f t="shared" si="171"/>
        <v>0</v>
      </c>
      <c r="AV102" s="36">
        <f t="shared" si="172"/>
        <v>0</v>
      </c>
      <c r="AW102" s="35">
        <f t="shared" si="172"/>
        <v>0</v>
      </c>
      <c r="AX102" s="12"/>
      <c r="AY102" s="12"/>
      <c r="AZ102" s="13"/>
      <c r="BA102" s="12"/>
      <c r="BB102" s="35">
        <f>SUM(N102*AY102)*50%+(N102*AZ102)*60%+(N102*BA102)*60%</f>
        <v>0</v>
      </c>
      <c r="BC102" s="6"/>
      <c r="BD102" s="6"/>
      <c r="BE102" s="6"/>
      <c r="BF102" s="8">
        <f t="shared" si="173"/>
        <v>0</v>
      </c>
      <c r="BG102" s="50">
        <f t="shared" si="184"/>
        <v>5</v>
      </c>
      <c r="BH102" s="8">
        <f t="shared" si="174"/>
        <v>15213.889687500001</v>
      </c>
      <c r="BI102" s="8"/>
      <c r="BJ102" s="8">
        <f t="shared" si="175"/>
        <v>0</v>
      </c>
      <c r="BK102" s="8">
        <f>V102+W102+X102</f>
        <v>5</v>
      </c>
      <c r="BL102" s="8">
        <f>(AE102+AF102)*40%</f>
        <v>20285.186250000002</v>
      </c>
      <c r="BM102" s="8"/>
      <c r="BN102" s="8"/>
      <c r="BO102" s="8"/>
      <c r="BP102" s="50"/>
      <c r="BQ102" s="8">
        <f t="shared" si="176"/>
        <v>0</v>
      </c>
      <c r="BR102" s="8">
        <f t="shared" si="177"/>
        <v>35499.075937500005</v>
      </c>
      <c r="BS102" s="8">
        <f t="shared" si="178"/>
        <v>34934.9840625</v>
      </c>
      <c r="BT102" s="8">
        <f t="shared" si="179"/>
        <v>15213.889687500001</v>
      </c>
      <c r="BU102" s="8">
        <f t="shared" si="180"/>
        <v>42019.314375000002</v>
      </c>
      <c r="BV102" s="8">
        <f t="shared" si="181"/>
        <v>92168.188125000015</v>
      </c>
      <c r="BW102" s="37">
        <f t="shared" si="182"/>
        <v>1106018.2575000003</v>
      </c>
      <c r="BX102" s="7" t="s">
        <v>209</v>
      </c>
      <c r="BY102" s="9"/>
    </row>
    <row r="103" spans="1:77" s="9" customFormat="1" ht="15" hidden="1" customHeight="1" x14ac:dyDescent="0.3">
      <c r="A103" s="47">
        <v>9</v>
      </c>
      <c r="B103" s="14" t="s">
        <v>319</v>
      </c>
      <c r="C103" s="14" t="s">
        <v>393</v>
      </c>
      <c r="D103" s="6" t="s">
        <v>101</v>
      </c>
      <c r="E103" s="93" t="s">
        <v>440</v>
      </c>
      <c r="F103" s="34"/>
      <c r="G103" s="44"/>
      <c r="H103" s="30"/>
      <c r="I103" s="34"/>
      <c r="J103" s="6" t="s">
        <v>383</v>
      </c>
      <c r="K103" s="6" t="s">
        <v>76</v>
      </c>
      <c r="L103" s="10">
        <v>1.1000000000000001</v>
      </c>
      <c r="M103" s="6">
        <v>3.32</v>
      </c>
      <c r="N103" s="29">
        <v>17697</v>
      </c>
      <c r="O103" s="8">
        <f t="shared" si="156"/>
        <v>58754.039999999994</v>
      </c>
      <c r="P103" s="6"/>
      <c r="Q103" s="6">
        <v>1</v>
      </c>
      <c r="R103" s="6"/>
      <c r="S103" s="6"/>
      <c r="T103" s="6">
        <v>1</v>
      </c>
      <c r="U103" s="6"/>
      <c r="V103" s="6">
        <f t="shared" si="157"/>
        <v>0</v>
      </c>
      <c r="W103" s="6">
        <f t="shared" si="157"/>
        <v>2</v>
      </c>
      <c r="X103" s="6">
        <f t="shared" si="157"/>
        <v>0</v>
      </c>
      <c r="Y103" s="8">
        <f t="shared" si="158"/>
        <v>0</v>
      </c>
      <c r="Z103" s="8">
        <f t="shared" si="195"/>
        <v>3672.1274999999996</v>
      </c>
      <c r="AA103" s="8">
        <f t="shared" si="159"/>
        <v>0</v>
      </c>
      <c r="AB103" s="8">
        <f t="shared" si="160"/>
        <v>0</v>
      </c>
      <c r="AC103" s="8">
        <f t="shared" si="183"/>
        <v>3672.1274999999996</v>
      </c>
      <c r="AD103" s="8">
        <f t="shared" si="161"/>
        <v>0</v>
      </c>
      <c r="AE103" s="8">
        <f t="shared" si="162"/>
        <v>7344.2549999999992</v>
      </c>
      <c r="AF103" s="8">
        <f t="shared" si="187"/>
        <v>5508.1912499999999</v>
      </c>
      <c r="AG103" s="8">
        <f t="shared" si="163"/>
        <v>1285.244625</v>
      </c>
      <c r="AH103" s="8">
        <f t="shared" si="164"/>
        <v>221.21250000000001</v>
      </c>
      <c r="AI103" s="8">
        <f t="shared" si="165"/>
        <v>14358.903374999998</v>
      </c>
      <c r="AJ103" s="11"/>
      <c r="AK103" s="35">
        <f t="shared" si="166"/>
        <v>0</v>
      </c>
      <c r="AL103" s="11"/>
      <c r="AM103" s="35">
        <f>N103/16*AL103*50%</f>
        <v>0</v>
      </c>
      <c r="AN103" s="35">
        <f t="shared" si="168"/>
        <v>0</v>
      </c>
      <c r="AO103" s="35">
        <f t="shared" si="168"/>
        <v>0</v>
      </c>
      <c r="AP103" s="11"/>
      <c r="AQ103" s="35">
        <f>N103/16*AP103*50%</f>
        <v>0</v>
      </c>
      <c r="AR103" s="11"/>
      <c r="AS103" s="35">
        <f>N103/16*AR103*40%</f>
        <v>0</v>
      </c>
      <c r="AT103" s="36">
        <f t="shared" si="171"/>
        <v>0</v>
      </c>
      <c r="AU103" s="35">
        <f t="shared" si="171"/>
        <v>0</v>
      </c>
      <c r="AV103" s="36">
        <f t="shared" si="172"/>
        <v>0</v>
      </c>
      <c r="AW103" s="35">
        <f t="shared" si="172"/>
        <v>0</v>
      </c>
      <c r="AX103" s="12"/>
      <c r="AY103" s="13"/>
      <c r="AZ103" s="13"/>
      <c r="BA103" s="13"/>
      <c r="BB103" s="35">
        <f>SUM(N103*AY103)*50%+(N103*AZ103)*60%+(N103*BA103)*60%</f>
        <v>0</v>
      </c>
      <c r="BC103" s="6"/>
      <c r="BD103" s="6"/>
      <c r="BE103" s="6"/>
      <c r="BF103" s="8">
        <f t="shared" si="173"/>
        <v>0</v>
      </c>
      <c r="BG103" s="50">
        <f t="shared" si="184"/>
        <v>2</v>
      </c>
      <c r="BH103" s="8">
        <f t="shared" si="174"/>
        <v>3855.7338749999994</v>
      </c>
      <c r="BI103" s="8"/>
      <c r="BJ103" s="8">
        <f t="shared" si="175"/>
        <v>0</v>
      </c>
      <c r="BK103" s="8"/>
      <c r="BL103" s="8"/>
      <c r="BM103" s="8"/>
      <c r="BN103" s="8"/>
      <c r="BO103" s="8"/>
      <c r="BP103" s="50"/>
      <c r="BQ103" s="8">
        <f t="shared" si="176"/>
        <v>0</v>
      </c>
      <c r="BR103" s="8">
        <f>AW103+BB103+BF103+BH103+BJ103+BL103+BQ103+BM103+BN103</f>
        <v>3855.7338749999994</v>
      </c>
      <c r="BS103" s="8">
        <f t="shared" si="178"/>
        <v>8850.7121249999982</v>
      </c>
      <c r="BT103" s="8">
        <f t="shared" si="179"/>
        <v>3855.7338749999994</v>
      </c>
      <c r="BU103" s="8">
        <f t="shared" si="180"/>
        <v>5508.1912499999999</v>
      </c>
      <c r="BV103" s="8">
        <f t="shared" si="181"/>
        <v>18214.637249999996</v>
      </c>
      <c r="BW103" s="37">
        <f t="shared" si="182"/>
        <v>218575.64699999994</v>
      </c>
      <c r="BX103" s="7"/>
      <c r="BY103" s="7"/>
    </row>
    <row r="104" spans="1:77" s="7" customFormat="1" ht="15" hidden="1" customHeight="1" x14ac:dyDescent="0.3">
      <c r="A104" s="47">
        <v>10</v>
      </c>
      <c r="B104" s="14" t="s">
        <v>321</v>
      </c>
      <c r="C104" s="14" t="s">
        <v>335</v>
      </c>
      <c r="D104" s="6" t="s">
        <v>60</v>
      </c>
      <c r="E104" s="93" t="s">
        <v>322</v>
      </c>
      <c r="F104" s="34"/>
      <c r="G104" s="30"/>
      <c r="H104" s="30"/>
      <c r="I104" s="34"/>
      <c r="J104" s="6" t="s">
        <v>383</v>
      </c>
      <c r="K104" s="6" t="s">
        <v>61</v>
      </c>
      <c r="L104" s="10">
        <v>1.01</v>
      </c>
      <c r="M104" s="6">
        <v>4.1399999999999997</v>
      </c>
      <c r="N104" s="29">
        <v>17698</v>
      </c>
      <c r="O104" s="8">
        <f t="shared" si="156"/>
        <v>73269.72</v>
      </c>
      <c r="P104" s="6"/>
      <c r="Q104" s="6"/>
      <c r="R104" s="6"/>
      <c r="S104" s="6">
        <v>2</v>
      </c>
      <c r="T104" s="6">
        <v>1</v>
      </c>
      <c r="U104" s="6"/>
      <c r="V104" s="6">
        <f t="shared" si="157"/>
        <v>2</v>
      </c>
      <c r="W104" s="6">
        <f t="shared" si="157"/>
        <v>1</v>
      </c>
      <c r="X104" s="6">
        <f t="shared" si="157"/>
        <v>0</v>
      </c>
      <c r="Y104" s="8">
        <f t="shared" si="158"/>
        <v>0</v>
      </c>
      <c r="Z104" s="8">
        <f t="shared" si="195"/>
        <v>0</v>
      </c>
      <c r="AA104" s="8">
        <f t="shared" si="159"/>
        <v>0</v>
      </c>
      <c r="AB104" s="8">
        <f>SUM(O104/16*S104)</f>
        <v>9158.7150000000001</v>
      </c>
      <c r="AC104" s="8">
        <f>SUM(O104/16*T104)</f>
        <v>4579.3575000000001</v>
      </c>
      <c r="AD104" s="8">
        <f t="shared" si="161"/>
        <v>0</v>
      </c>
      <c r="AE104" s="8">
        <f>SUM(Y104:AD104)</f>
        <v>13738.0725</v>
      </c>
      <c r="AF104" s="8">
        <f t="shared" si="187"/>
        <v>10303.554375</v>
      </c>
      <c r="AG104" s="8">
        <f>(AE104+AF104)*10%</f>
        <v>2404.1626875000002</v>
      </c>
      <c r="AH104" s="8">
        <f t="shared" si="164"/>
        <v>663.67500000000007</v>
      </c>
      <c r="AI104" s="8">
        <f t="shared" si="165"/>
        <v>27109.464562499998</v>
      </c>
      <c r="AJ104" s="11"/>
      <c r="AK104" s="35">
        <f t="shared" si="166"/>
        <v>0</v>
      </c>
      <c r="AL104" s="11"/>
      <c r="AM104" s="35">
        <f>N104/16*AL104*50%</f>
        <v>0</v>
      </c>
      <c r="AN104" s="35">
        <f t="shared" si="168"/>
        <v>0</v>
      </c>
      <c r="AO104" s="35">
        <f t="shared" si="168"/>
        <v>0</v>
      </c>
      <c r="AP104" s="11"/>
      <c r="AQ104" s="35">
        <f>N104/16*AP104*50%</f>
        <v>0</v>
      </c>
      <c r="AR104" s="11"/>
      <c r="AS104" s="35">
        <f>N104/16*AR104*40%</f>
        <v>0</v>
      </c>
      <c r="AT104" s="36">
        <f t="shared" si="171"/>
        <v>0</v>
      </c>
      <c r="AU104" s="35">
        <f t="shared" si="171"/>
        <v>0</v>
      </c>
      <c r="AV104" s="36">
        <f t="shared" si="172"/>
        <v>0</v>
      </c>
      <c r="AW104" s="35">
        <f t="shared" si="172"/>
        <v>0</v>
      </c>
      <c r="AX104" s="12"/>
      <c r="AY104" s="13"/>
      <c r="AZ104" s="13"/>
      <c r="BA104" s="13"/>
      <c r="BB104" s="35"/>
      <c r="BC104" s="6"/>
      <c r="BD104" s="6"/>
      <c r="BE104" s="6"/>
      <c r="BF104" s="8">
        <f t="shared" si="173"/>
        <v>0</v>
      </c>
      <c r="BG104" s="50">
        <f t="shared" si="184"/>
        <v>3</v>
      </c>
      <c r="BH104" s="8">
        <f t="shared" si="174"/>
        <v>7212.4880625000005</v>
      </c>
      <c r="BI104" s="8"/>
      <c r="BJ104" s="8">
        <f t="shared" si="175"/>
        <v>0</v>
      </c>
      <c r="BK104" s="8"/>
      <c r="BL104" s="8"/>
      <c r="BM104" s="8"/>
      <c r="BN104" s="8"/>
      <c r="BO104" s="8"/>
      <c r="BP104" s="50"/>
      <c r="BQ104" s="8">
        <f t="shared" si="176"/>
        <v>0</v>
      </c>
      <c r="BR104" s="8">
        <f t="shared" ref="BR104:BR111" si="196">AW104+BB104+BF104+BH104+BJ104+BL104+BQ104</f>
        <v>7212.4880625000005</v>
      </c>
      <c r="BS104" s="8">
        <f t="shared" si="178"/>
        <v>16805.910187500001</v>
      </c>
      <c r="BT104" s="8">
        <f t="shared" si="179"/>
        <v>7212.4880625000005</v>
      </c>
      <c r="BU104" s="8">
        <f t="shared" si="180"/>
        <v>10303.554375</v>
      </c>
      <c r="BV104" s="8">
        <f t="shared" si="181"/>
        <v>34321.952624999998</v>
      </c>
      <c r="BW104" s="37">
        <f t="shared" si="182"/>
        <v>411863.43149999995</v>
      </c>
    </row>
    <row r="105" spans="1:77" s="7" customFormat="1" ht="15" hidden="1" customHeight="1" x14ac:dyDescent="0.3">
      <c r="A105" s="47">
        <v>11</v>
      </c>
      <c r="B105" s="14" t="s">
        <v>239</v>
      </c>
      <c r="C105" s="48" t="s">
        <v>328</v>
      </c>
      <c r="D105" s="6" t="s">
        <v>60</v>
      </c>
      <c r="E105" s="93" t="s">
        <v>241</v>
      </c>
      <c r="F105" s="34">
        <v>89</v>
      </c>
      <c r="G105" s="30">
        <v>43453</v>
      </c>
      <c r="H105" s="30">
        <v>45279</v>
      </c>
      <c r="I105" s="34" t="s">
        <v>156</v>
      </c>
      <c r="J105" s="6" t="s">
        <v>308</v>
      </c>
      <c r="K105" s="6" t="s">
        <v>67</v>
      </c>
      <c r="L105" s="10">
        <v>19</v>
      </c>
      <c r="M105" s="6">
        <v>5.03</v>
      </c>
      <c r="N105" s="29">
        <v>17697</v>
      </c>
      <c r="O105" s="8">
        <f t="shared" si="156"/>
        <v>89015.91</v>
      </c>
      <c r="P105" s="6"/>
      <c r="Q105" s="6"/>
      <c r="R105" s="6"/>
      <c r="S105" s="6">
        <v>1</v>
      </c>
      <c r="T105" s="6"/>
      <c r="U105" s="6"/>
      <c r="V105" s="6">
        <f t="shared" si="157"/>
        <v>1</v>
      </c>
      <c r="W105" s="6">
        <f t="shared" si="157"/>
        <v>0</v>
      </c>
      <c r="X105" s="6">
        <f t="shared" si="157"/>
        <v>0</v>
      </c>
      <c r="Y105" s="8">
        <f t="shared" si="158"/>
        <v>0</v>
      </c>
      <c r="Z105" s="8">
        <f t="shared" si="195"/>
        <v>0</v>
      </c>
      <c r="AA105" s="8">
        <f t="shared" si="159"/>
        <v>0</v>
      </c>
      <c r="AB105" s="8">
        <f t="shared" si="160"/>
        <v>5563.4943750000002</v>
      </c>
      <c r="AC105" s="8">
        <f t="shared" si="183"/>
        <v>0</v>
      </c>
      <c r="AD105" s="8">
        <f t="shared" si="161"/>
        <v>0</v>
      </c>
      <c r="AE105" s="8">
        <f t="shared" si="162"/>
        <v>5563.4943750000002</v>
      </c>
      <c r="AF105" s="8">
        <f t="shared" si="187"/>
        <v>4172.6207812499997</v>
      </c>
      <c r="AG105" s="8">
        <f t="shared" si="163"/>
        <v>973.61151562500004</v>
      </c>
      <c r="AH105" s="8">
        <f t="shared" si="164"/>
        <v>221.21250000000001</v>
      </c>
      <c r="AI105" s="8">
        <f t="shared" si="165"/>
        <v>10930.939171875001</v>
      </c>
      <c r="AJ105" s="11"/>
      <c r="AK105" s="35">
        <f t="shared" si="166"/>
        <v>0</v>
      </c>
      <c r="AL105" s="11"/>
      <c r="AM105" s="35">
        <f t="shared" ref="AM105" si="197">N105/16*AL105*50%</f>
        <v>0</v>
      </c>
      <c r="AN105" s="35"/>
      <c r="AO105" s="35">
        <f t="shared" si="168"/>
        <v>0</v>
      </c>
      <c r="AP105" s="11"/>
      <c r="AQ105" s="35">
        <f t="shared" ref="AQ105" si="198">N105/16*AP105*50%</f>
        <v>0</v>
      </c>
      <c r="AR105" s="35"/>
      <c r="AS105" s="35">
        <f t="shared" ref="AS105" si="199">N105/16*AR105*40%</f>
        <v>0</v>
      </c>
      <c r="AT105" s="36">
        <f t="shared" si="171"/>
        <v>0</v>
      </c>
      <c r="AU105" s="35">
        <f t="shared" si="171"/>
        <v>0</v>
      </c>
      <c r="AV105" s="36">
        <f t="shared" si="172"/>
        <v>0</v>
      </c>
      <c r="AW105" s="35">
        <f t="shared" si="172"/>
        <v>0</v>
      </c>
      <c r="AX105" s="12"/>
      <c r="AY105" s="12"/>
      <c r="AZ105" s="12"/>
      <c r="BA105" s="12"/>
      <c r="BB105" s="35">
        <f t="shared" ref="BB105" si="200">SUM(N105*AY105)*50%+(N105*AZ105)*60%+(N105*BA105)*60%</f>
        <v>0</v>
      </c>
      <c r="BC105" s="6"/>
      <c r="BD105" s="6"/>
      <c r="BE105" s="8">
        <f t="shared" ref="BE105" si="201">SUM(N105*BC105*20%)+(N105*BD105)*30%</f>
        <v>0</v>
      </c>
      <c r="BF105" s="8">
        <f t="shared" ref="BF105" si="202">SUM(N105*BC105*20%)+(N105*BD105)*30%</f>
        <v>0</v>
      </c>
      <c r="BG105" s="50">
        <f t="shared" si="184"/>
        <v>1</v>
      </c>
      <c r="BH105" s="8">
        <f t="shared" si="174"/>
        <v>2920.8345468749999</v>
      </c>
      <c r="BI105" s="8"/>
      <c r="BJ105" s="8">
        <f t="shared" si="175"/>
        <v>0</v>
      </c>
      <c r="BK105" s="8">
        <f>V105+W105+X105</f>
        <v>1</v>
      </c>
      <c r="BL105" s="8">
        <f>(AE105+AF105)*35%</f>
        <v>3407.6403046874998</v>
      </c>
      <c r="BM105" s="8"/>
      <c r="BN105" s="8"/>
      <c r="BO105" s="8"/>
      <c r="BP105" s="50"/>
      <c r="BQ105" s="8">
        <f t="shared" ref="BQ105" si="203">7079/18*BP105</f>
        <v>0</v>
      </c>
      <c r="BR105" s="8">
        <f t="shared" si="196"/>
        <v>6328.4748515624997</v>
      </c>
      <c r="BS105" s="8">
        <f t="shared" si="178"/>
        <v>6758.3183906249997</v>
      </c>
      <c r="BT105" s="8">
        <f t="shared" si="179"/>
        <v>2920.8345468749999</v>
      </c>
      <c r="BU105" s="8">
        <f t="shared" si="180"/>
        <v>7580.2610859375</v>
      </c>
      <c r="BV105" s="8">
        <f t="shared" si="181"/>
        <v>17259.414023437501</v>
      </c>
      <c r="BW105" s="37">
        <f t="shared" si="182"/>
        <v>207112.96828125001</v>
      </c>
      <c r="BX105" s="7" t="s">
        <v>212</v>
      </c>
    </row>
    <row r="106" spans="1:77" s="7" customFormat="1" ht="15" hidden="1" customHeight="1" x14ac:dyDescent="0.3">
      <c r="A106" s="47">
        <v>12</v>
      </c>
      <c r="B106" s="29" t="s">
        <v>228</v>
      </c>
      <c r="C106" s="14" t="s">
        <v>403</v>
      </c>
      <c r="D106" s="6" t="s">
        <v>60</v>
      </c>
      <c r="E106" s="93" t="s">
        <v>229</v>
      </c>
      <c r="F106" s="34"/>
      <c r="G106" s="30"/>
      <c r="H106" s="30"/>
      <c r="I106" s="34"/>
      <c r="J106" s="98" t="s">
        <v>383</v>
      </c>
      <c r="K106" s="6" t="s">
        <v>61</v>
      </c>
      <c r="L106" s="10">
        <v>10.01</v>
      </c>
      <c r="M106" s="6">
        <v>4.33</v>
      </c>
      <c r="N106" s="29">
        <v>17697</v>
      </c>
      <c r="O106" s="8">
        <f t="shared" si="156"/>
        <v>76628.009999999995</v>
      </c>
      <c r="P106" s="6"/>
      <c r="Q106" s="6"/>
      <c r="R106" s="6"/>
      <c r="S106" s="6"/>
      <c r="T106" s="6">
        <v>1</v>
      </c>
      <c r="U106" s="6">
        <v>1</v>
      </c>
      <c r="V106" s="6">
        <f t="shared" si="157"/>
        <v>0</v>
      </c>
      <c r="W106" s="6">
        <f t="shared" si="157"/>
        <v>1</v>
      </c>
      <c r="X106" s="6">
        <f t="shared" si="157"/>
        <v>1</v>
      </c>
      <c r="Y106" s="8">
        <f t="shared" si="158"/>
        <v>0</v>
      </c>
      <c r="Z106" s="8">
        <f t="shared" si="195"/>
        <v>0</v>
      </c>
      <c r="AA106" s="8">
        <f t="shared" si="159"/>
        <v>0</v>
      </c>
      <c r="AB106" s="8">
        <f t="shared" si="160"/>
        <v>0</v>
      </c>
      <c r="AC106" s="8">
        <f t="shared" si="183"/>
        <v>4789.2506249999997</v>
      </c>
      <c r="AD106" s="8">
        <f t="shared" si="161"/>
        <v>4789.2506249999997</v>
      </c>
      <c r="AE106" s="8">
        <f t="shared" si="162"/>
        <v>9578.5012499999993</v>
      </c>
      <c r="AF106" s="8">
        <f t="shared" si="187"/>
        <v>7183.8759374999991</v>
      </c>
      <c r="AG106" s="8">
        <f t="shared" si="163"/>
        <v>1676.2377187499999</v>
      </c>
      <c r="AH106" s="8">
        <f t="shared" si="164"/>
        <v>442.42500000000001</v>
      </c>
      <c r="AI106" s="8">
        <f t="shared" si="165"/>
        <v>18881.03990625</v>
      </c>
      <c r="AJ106" s="11"/>
      <c r="AK106" s="35">
        <f t="shared" si="166"/>
        <v>0</v>
      </c>
      <c r="AL106" s="11"/>
      <c r="AM106" s="35">
        <f>N106/18*AL106*50%</f>
        <v>0</v>
      </c>
      <c r="AN106" s="35"/>
      <c r="AO106" s="35">
        <f t="shared" si="168"/>
        <v>0</v>
      </c>
      <c r="AP106" s="11"/>
      <c r="AQ106" s="35">
        <f>N106/18*AP106*50%</f>
        <v>0</v>
      </c>
      <c r="AR106" s="35"/>
      <c r="AS106" s="35">
        <f>N106/18*AR106*40%</f>
        <v>0</v>
      </c>
      <c r="AT106" s="36">
        <f t="shared" si="171"/>
        <v>0</v>
      </c>
      <c r="AU106" s="35">
        <f t="shared" si="171"/>
        <v>0</v>
      </c>
      <c r="AV106" s="36">
        <f t="shared" si="172"/>
        <v>0</v>
      </c>
      <c r="AW106" s="35">
        <f t="shared" si="172"/>
        <v>0</v>
      </c>
      <c r="AX106" s="12"/>
      <c r="AY106" s="13"/>
      <c r="AZ106" s="13"/>
      <c r="BA106" s="13"/>
      <c r="BB106" s="35"/>
      <c r="BC106" s="6"/>
      <c r="BD106" s="6"/>
      <c r="BE106" s="6"/>
      <c r="BF106" s="8">
        <f t="shared" si="173"/>
        <v>0</v>
      </c>
      <c r="BG106" s="50">
        <f t="shared" si="184"/>
        <v>2</v>
      </c>
      <c r="BH106" s="8">
        <f t="shared" si="174"/>
        <v>5028.713156249999</v>
      </c>
      <c r="BI106" s="8"/>
      <c r="BJ106" s="8">
        <f t="shared" si="175"/>
        <v>0</v>
      </c>
      <c r="BK106" s="8"/>
      <c r="BL106" s="8"/>
      <c r="BM106" s="8"/>
      <c r="BN106" s="8"/>
      <c r="BO106" s="8"/>
      <c r="BP106" s="50"/>
      <c r="BQ106" s="8">
        <f t="shared" si="176"/>
        <v>0</v>
      </c>
      <c r="BR106" s="8">
        <f t="shared" si="196"/>
        <v>5028.713156249999</v>
      </c>
      <c r="BS106" s="8">
        <f t="shared" si="178"/>
        <v>11697.163968749999</v>
      </c>
      <c r="BT106" s="8">
        <f t="shared" si="179"/>
        <v>5028.713156249999</v>
      </c>
      <c r="BU106" s="8">
        <f t="shared" si="180"/>
        <v>7183.8759374999991</v>
      </c>
      <c r="BV106" s="8">
        <f t="shared" si="181"/>
        <v>23909.7530625</v>
      </c>
      <c r="BW106" s="37">
        <f t="shared" si="182"/>
        <v>286917.03674999997</v>
      </c>
      <c r="BX106" s="9"/>
      <c r="BY106" s="9"/>
    </row>
    <row r="107" spans="1:77" s="7" customFormat="1" ht="15" hidden="1" customHeight="1" x14ac:dyDescent="0.3">
      <c r="A107" s="47">
        <v>13</v>
      </c>
      <c r="B107" s="29" t="s">
        <v>144</v>
      </c>
      <c r="C107" s="14" t="s">
        <v>276</v>
      </c>
      <c r="D107" s="6" t="s">
        <v>60</v>
      </c>
      <c r="E107" s="93" t="s">
        <v>88</v>
      </c>
      <c r="F107" s="14">
        <v>77</v>
      </c>
      <c r="G107" s="44">
        <v>43304</v>
      </c>
      <c r="H107" s="30">
        <v>45130</v>
      </c>
      <c r="I107" s="14" t="s">
        <v>153</v>
      </c>
      <c r="J107" s="6" t="s">
        <v>309</v>
      </c>
      <c r="K107" s="6" t="s">
        <v>62</v>
      </c>
      <c r="L107" s="10">
        <v>37.01</v>
      </c>
      <c r="M107" s="6">
        <v>5.41</v>
      </c>
      <c r="N107" s="29">
        <v>17697</v>
      </c>
      <c r="O107" s="8">
        <f t="shared" si="156"/>
        <v>95740.77</v>
      </c>
      <c r="P107" s="6"/>
      <c r="Q107" s="6"/>
      <c r="R107" s="6">
        <v>1</v>
      </c>
      <c r="S107" s="6"/>
      <c r="T107" s="6"/>
      <c r="U107" s="6"/>
      <c r="V107" s="6">
        <f t="shared" si="157"/>
        <v>0</v>
      </c>
      <c r="W107" s="6">
        <f t="shared" si="157"/>
        <v>0</v>
      </c>
      <c r="X107" s="6">
        <f t="shared" si="157"/>
        <v>1</v>
      </c>
      <c r="Y107" s="8">
        <f t="shared" si="158"/>
        <v>0</v>
      </c>
      <c r="Z107" s="8">
        <f t="shared" si="195"/>
        <v>0</v>
      </c>
      <c r="AA107" s="8">
        <f>SUM(O107/16*R107)</f>
        <v>5983.7981250000003</v>
      </c>
      <c r="AB107" s="8">
        <f t="shared" si="160"/>
        <v>0</v>
      </c>
      <c r="AC107" s="8">
        <f>SUM(O107/16*T107)</f>
        <v>0</v>
      </c>
      <c r="AD107" s="8">
        <f t="shared" si="161"/>
        <v>0</v>
      </c>
      <c r="AE107" s="8">
        <f>SUM(Y107:AD107)</f>
        <v>5983.7981250000003</v>
      </c>
      <c r="AF107" s="8">
        <f t="shared" si="187"/>
        <v>4487.84859375</v>
      </c>
      <c r="AG107" s="8">
        <f t="shared" si="163"/>
        <v>1047.1646718750001</v>
      </c>
      <c r="AH107" s="8">
        <f t="shared" ref="AH107" si="204">SUM(N107/16*S107+N107/16*T107+N107/16*U107)*20%</f>
        <v>0</v>
      </c>
      <c r="AI107" s="8">
        <f t="shared" si="165"/>
        <v>11518.811390625</v>
      </c>
      <c r="AJ107" s="11"/>
      <c r="AK107" s="35">
        <f t="shared" si="166"/>
        <v>0</v>
      </c>
      <c r="AL107" s="11"/>
      <c r="AM107" s="35">
        <f>N107/16*AL107*50%</f>
        <v>0</v>
      </c>
      <c r="AN107" s="35">
        <f t="shared" ref="AN107:AO122" si="205">AJ107+AL107</f>
        <v>0</v>
      </c>
      <c r="AO107" s="35">
        <f t="shared" si="168"/>
        <v>0</v>
      </c>
      <c r="AP107" s="11"/>
      <c r="AQ107" s="35">
        <f>N107/16*AP107*50%</f>
        <v>0</v>
      </c>
      <c r="AR107" s="11"/>
      <c r="AS107" s="35">
        <f>N107/16*AR107*40%</f>
        <v>0</v>
      </c>
      <c r="AT107" s="36">
        <f t="shared" si="171"/>
        <v>0</v>
      </c>
      <c r="AU107" s="35">
        <f t="shared" si="171"/>
        <v>0</v>
      </c>
      <c r="AV107" s="36">
        <f t="shared" si="172"/>
        <v>0</v>
      </c>
      <c r="AW107" s="35">
        <f t="shared" si="172"/>
        <v>0</v>
      </c>
      <c r="AX107" s="12"/>
      <c r="AY107" s="13"/>
      <c r="AZ107" s="12"/>
      <c r="BA107" s="13"/>
      <c r="BB107" s="35"/>
      <c r="BC107" s="6"/>
      <c r="BD107" s="6"/>
      <c r="BE107" s="6"/>
      <c r="BF107" s="8">
        <f t="shared" si="173"/>
        <v>0</v>
      </c>
      <c r="BG107" s="50">
        <f t="shared" si="184"/>
        <v>1</v>
      </c>
      <c r="BH107" s="8">
        <f t="shared" si="174"/>
        <v>3141.494015625</v>
      </c>
      <c r="BI107" s="8"/>
      <c r="BJ107" s="8">
        <f>(O107/18*BI107)*30%</f>
        <v>0</v>
      </c>
      <c r="BK107" s="8">
        <f t="shared" ref="BK107:BK108" si="206">V107+W107+X107</f>
        <v>1</v>
      </c>
      <c r="BL107" s="8">
        <f>(AE107+AF107)*40%</f>
        <v>4188.6586875000003</v>
      </c>
      <c r="BM107" s="8"/>
      <c r="BN107" s="8"/>
      <c r="BO107" s="8"/>
      <c r="BP107" s="50"/>
      <c r="BQ107" s="8">
        <f t="shared" si="176"/>
        <v>0</v>
      </c>
      <c r="BR107" s="8">
        <f t="shared" si="196"/>
        <v>7330.1527031250007</v>
      </c>
      <c r="BS107" s="8">
        <f t="shared" si="178"/>
        <v>7030.9627968750001</v>
      </c>
      <c r="BT107" s="8">
        <f t="shared" si="179"/>
        <v>3141.494015625</v>
      </c>
      <c r="BU107" s="8">
        <f t="shared" si="180"/>
        <v>8676.5072812500002</v>
      </c>
      <c r="BV107" s="8">
        <f t="shared" si="181"/>
        <v>18848.964093750001</v>
      </c>
      <c r="BW107" s="37">
        <f t="shared" si="182"/>
        <v>226187.56912500001</v>
      </c>
      <c r="BX107" s="7" t="s">
        <v>209</v>
      </c>
    </row>
    <row r="108" spans="1:77" s="7" customFormat="1" ht="15" hidden="1" customHeight="1" x14ac:dyDescent="0.3">
      <c r="A108" s="47">
        <v>14</v>
      </c>
      <c r="B108" s="14" t="s">
        <v>89</v>
      </c>
      <c r="C108" s="45" t="s">
        <v>394</v>
      </c>
      <c r="D108" s="6" t="s">
        <v>60</v>
      </c>
      <c r="E108" s="93" t="s">
        <v>91</v>
      </c>
      <c r="F108" s="34">
        <v>120</v>
      </c>
      <c r="G108" s="30">
        <v>44377</v>
      </c>
      <c r="H108" s="30">
        <v>46203</v>
      </c>
      <c r="I108" s="34" t="s">
        <v>154</v>
      </c>
      <c r="J108" s="6" t="s">
        <v>308</v>
      </c>
      <c r="K108" s="6" t="s">
        <v>67</v>
      </c>
      <c r="L108" s="10">
        <v>38.1</v>
      </c>
      <c r="M108" s="6">
        <v>5.2</v>
      </c>
      <c r="N108" s="29">
        <v>17697</v>
      </c>
      <c r="O108" s="8">
        <f t="shared" si="156"/>
        <v>92024.400000000009</v>
      </c>
      <c r="P108" s="6"/>
      <c r="Q108" s="6"/>
      <c r="R108" s="6"/>
      <c r="S108" s="6"/>
      <c r="T108" s="6">
        <v>2</v>
      </c>
      <c r="U108" s="6"/>
      <c r="V108" s="6">
        <f t="shared" si="157"/>
        <v>0</v>
      </c>
      <c r="W108" s="6">
        <f t="shared" si="157"/>
        <v>2</v>
      </c>
      <c r="X108" s="6">
        <f t="shared" si="157"/>
        <v>0</v>
      </c>
      <c r="Y108" s="8">
        <f t="shared" si="158"/>
        <v>0</v>
      </c>
      <c r="Z108" s="8">
        <f t="shared" si="195"/>
        <v>0</v>
      </c>
      <c r="AA108" s="8">
        <f t="shared" si="159"/>
        <v>0</v>
      </c>
      <c r="AB108" s="8">
        <f t="shared" si="160"/>
        <v>0</v>
      </c>
      <c r="AC108" s="8">
        <f t="shared" si="183"/>
        <v>11503.050000000001</v>
      </c>
      <c r="AD108" s="8">
        <f t="shared" si="161"/>
        <v>0</v>
      </c>
      <c r="AE108" s="8">
        <f t="shared" si="162"/>
        <v>11503.050000000001</v>
      </c>
      <c r="AF108" s="8">
        <f t="shared" si="187"/>
        <v>8627.2875000000004</v>
      </c>
      <c r="AG108" s="8">
        <f t="shared" si="163"/>
        <v>2013.0337500000003</v>
      </c>
      <c r="AH108" s="8">
        <f t="shared" si="164"/>
        <v>442.42500000000001</v>
      </c>
      <c r="AI108" s="8">
        <f t="shared" si="165"/>
        <v>22585.796249999999</v>
      </c>
      <c r="AJ108" s="11"/>
      <c r="AK108" s="35">
        <f t="shared" si="166"/>
        <v>0</v>
      </c>
      <c r="AL108" s="11"/>
      <c r="AM108" s="35">
        <f>N108/16*AL108*50%</f>
        <v>0</v>
      </c>
      <c r="AN108" s="35">
        <f t="shared" si="205"/>
        <v>0</v>
      </c>
      <c r="AO108" s="35">
        <f t="shared" si="205"/>
        <v>0</v>
      </c>
      <c r="AP108" s="11"/>
      <c r="AQ108" s="35">
        <f>N108/16*AP108*50%</f>
        <v>0</v>
      </c>
      <c r="AR108" s="11"/>
      <c r="AS108" s="35">
        <f>N108/16*AR108*40%</f>
        <v>0</v>
      </c>
      <c r="AT108" s="36">
        <f t="shared" si="171"/>
        <v>0</v>
      </c>
      <c r="AU108" s="35">
        <f t="shared" si="171"/>
        <v>0</v>
      </c>
      <c r="AV108" s="36">
        <f t="shared" si="172"/>
        <v>0</v>
      </c>
      <c r="AW108" s="35">
        <f t="shared" si="172"/>
        <v>0</v>
      </c>
      <c r="AX108" s="12"/>
      <c r="AY108" s="13"/>
      <c r="AZ108" s="12"/>
      <c r="BA108" s="13"/>
      <c r="BB108" s="35">
        <f>SUM(N108*AY108)*50%+(N108*AZ108)*60%+(N108*BA108)*60%</f>
        <v>0</v>
      </c>
      <c r="BC108" s="6"/>
      <c r="BD108" s="6"/>
      <c r="BE108" s="6"/>
      <c r="BF108" s="8">
        <f t="shared" si="173"/>
        <v>0</v>
      </c>
      <c r="BG108" s="50">
        <f t="shared" si="184"/>
        <v>2</v>
      </c>
      <c r="BH108" s="8">
        <f t="shared" si="174"/>
        <v>6039.1012500000006</v>
      </c>
      <c r="BI108" s="8"/>
      <c r="BJ108" s="8">
        <f>(O108/18*BI108)*30%</f>
        <v>0</v>
      </c>
      <c r="BK108" s="8">
        <f t="shared" si="206"/>
        <v>2</v>
      </c>
      <c r="BL108" s="8">
        <f>(AE108+AF108)*35%</f>
        <v>7045.618125</v>
      </c>
      <c r="BM108" s="8"/>
      <c r="BN108" s="8"/>
      <c r="BO108" s="8"/>
      <c r="BP108" s="50"/>
      <c r="BQ108" s="8">
        <f t="shared" si="176"/>
        <v>0</v>
      </c>
      <c r="BR108" s="8">
        <f t="shared" si="196"/>
        <v>13084.719375000001</v>
      </c>
      <c r="BS108" s="8">
        <f t="shared" si="178"/>
        <v>13958.508750000001</v>
      </c>
      <c r="BT108" s="8">
        <f t="shared" si="179"/>
        <v>6039.1012500000006</v>
      </c>
      <c r="BU108" s="8">
        <f t="shared" si="180"/>
        <v>15672.905624999999</v>
      </c>
      <c r="BV108" s="8">
        <f t="shared" si="181"/>
        <v>35670.515625</v>
      </c>
      <c r="BW108" s="37">
        <f t="shared" si="182"/>
        <v>428046.1875</v>
      </c>
      <c r="BX108" s="7" t="s">
        <v>212</v>
      </c>
    </row>
    <row r="109" spans="1:77" s="57" customFormat="1" ht="15" hidden="1" customHeight="1" x14ac:dyDescent="0.3">
      <c r="A109" s="47">
        <v>15</v>
      </c>
      <c r="B109" s="14" t="s">
        <v>92</v>
      </c>
      <c r="C109" s="40" t="s">
        <v>502</v>
      </c>
      <c r="D109" s="41" t="s">
        <v>60</v>
      </c>
      <c r="E109" s="175" t="s">
        <v>246</v>
      </c>
      <c r="F109" s="34">
        <v>118</v>
      </c>
      <c r="G109" s="30">
        <v>44365</v>
      </c>
      <c r="H109" s="46" t="s">
        <v>332</v>
      </c>
      <c r="I109" s="34" t="s">
        <v>82</v>
      </c>
      <c r="J109" s="6" t="s">
        <v>310</v>
      </c>
      <c r="K109" s="6" t="s">
        <v>64</v>
      </c>
      <c r="L109" s="10">
        <v>31.08</v>
      </c>
      <c r="M109" s="6">
        <v>5.16</v>
      </c>
      <c r="N109" s="29">
        <v>17697</v>
      </c>
      <c r="O109" s="8">
        <f t="shared" si="156"/>
        <v>91316.52</v>
      </c>
      <c r="P109" s="6"/>
      <c r="Q109" s="6"/>
      <c r="R109" s="6"/>
      <c r="S109" s="6"/>
      <c r="T109" s="6">
        <v>3</v>
      </c>
      <c r="U109" s="6"/>
      <c r="V109" s="6">
        <f t="shared" si="157"/>
        <v>0</v>
      </c>
      <c r="W109" s="6">
        <f t="shared" si="157"/>
        <v>3</v>
      </c>
      <c r="X109" s="6">
        <f t="shared" si="157"/>
        <v>0</v>
      </c>
      <c r="Y109" s="8">
        <f t="shared" si="158"/>
        <v>0</v>
      </c>
      <c r="Z109" s="8">
        <f t="shared" si="195"/>
        <v>0</v>
      </c>
      <c r="AA109" s="8">
        <f t="shared" si="159"/>
        <v>0</v>
      </c>
      <c r="AB109" s="8">
        <f t="shared" si="160"/>
        <v>0</v>
      </c>
      <c r="AC109" s="8">
        <f t="shared" si="183"/>
        <v>17121.8475</v>
      </c>
      <c r="AD109" s="8">
        <f t="shared" si="161"/>
        <v>0</v>
      </c>
      <c r="AE109" s="8">
        <f t="shared" si="162"/>
        <v>17121.8475</v>
      </c>
      <c r="AF109" s="8">
        <f t="shared" si="187"/>
        <v>12841.385624999999</v>
      </c>
      <c r="AG109" s="8">
        <f t="shared" si="163"/>
        <v>2996.3233125000002</v>
      </c>
      <c r="AH109" s="8">
        <f t="shared" si="164"/>
        <v>663.63750000000005</v>
      </c>
      <c r="AI109" s="8">
        <f t="shared" si="165"/>
        <v>33623.1939375</v>
      </c>
      <c r="AJ109" s="11"/>
      <c r="AK109" s="35">
        <f t="shared" si="166"/>
        <v>0</v>
      </c>
      <c r="AL109" s="11"/>
      <c r="AM109" s="35">
        <f>N109/18*AL109*50%</f>
        <v>0</v>
      </c>
      <c r="AN109" s="35">
        <f t="shared" si="205"/>
        <v>0</v>
      </c>
      <c r="AO109" s="35">
        <f t="shared" si="205"/>
        <v>0</v>
      </c>
      <c r="AP109" s="11"/>
      <c r="AQ109" s="35">
        <f>N109/18*AP109*50%</f>
        <v>0</v>
      </c>
      <c r="AR109" s="11"/>
      <c r="AS109" s="35">
        <f>N109/18*AR109*40%</f>
        <v>0</v>
      </c>
      <c r="AT109" s="36">
        <f t="shared" si="171"/>
        <v>0</v>
      </c>
      <c r="AU109" s="35">
        <f t="shared" si="171"/>
        <v>0</v>
      </c>
      <c r="AV109" s="36">
        <f t="shared" si="172"/>
        <v>0</v>
      </c>
      <c r="AW109" s="35">
        <f t="shared" si="172"/>
        <v>0</v>
      </c>
      <c r="AX109" s="12"/>
      <c r="AY109" s="13"/>
      <c r="AZ109" s="13"/>
      <c r="BA109" s="13"/>
      <c r="BB109" s="35"/>
      <c r="BC109" s="6"/>
      <c r="BD109" s="6"/>
      <c r="BE109" s="6"/>
      <c r="BF109" s="8">
        <f t="shared" ref="BF109:BF127" si="207">SUM(N109*BC109*20%)+(N109*BD109)*30%</f>
        <v>0</v>
      </c>
      <c r="BG109" s="50">
        <f t="shared" si="184"/>
        <v>3</v>
      </c>
      <c r="BH109" s="8">
        <f t="shared" si="174"/>
        <v>8988.9699375</v>
      </c>
      <c r="BI109" s="8"/>
      <c r="BJ109" s="8">
        <f t="shared" ref="BJ109:BJ113" si="208">(O109/18*BI109)*30%</f>
        <v>0</v>
      </c>
      <c r="BK109" s="8">
        <f>V109+W109+X109</f>
        <v>3</v>
      </c>
      <c r="BL109" s="8">
        <f>(AE109+AF109)*30%</f>
        <v>8988.9699375</v>
      </c>
      <c r="BM109" s="8"/>
      <c r="BN109" s="8"/>
      <c r="BO109" s="8"/>
      <c r="BP109" s="50"/>
      <c r="BQ109" s="8">
        <f t="shared" si="176"/>
        <v>0</v>
      </c>
      <c r="BR109" s="8">
        <f t="shared" si="196"/>
        <v>17977.939875</v>
      </c>
      <c r="BS109" s="8">
        <f t="shared" si="178"/>
        <v>20781.808312500001</v>
      </c>
      <c r="BT109" s="8">
        <f t="shared" si="179"/>
        <v>8988.9699375</v>
      </c>
      <c r="BU109" s="8">
        <f t="shared" si="180"/>
        <v>21830.355562500001</v>
      </c>
      <c r="BV109" s="8">
        <f t="shared" si="181"/>
        <v>51601.133812500004</v>
      </c>
      <c r="BW109" s="37">
        <f t="shared" si="182"/>
        <v>619213.6057500001</v>
      </c>
      <c r="BX109" s="7" t="s">
        <v>213</v>
      </c>
      <c r="BY109" s="7"/>
    </row>
    <row r="110" spans="1:77" s="57" customFormat="1" ht="15" hidden="1" customHeight="1" x14ac:dyDescent="0.3">
      <c r="A110" s="47">
        <v>16</v>
      </c>
      <c r="B110" s="14" t="s">
        <v>280</v>
      </c>
      <c r="C110" s="14" t="s">
        <v>335</v>
      </c>
      <c r="D110" s="6" t="s">
        <v>60</v>
      </c>
      <c r="E110" s="93" t="s">
        <v>281</v>
      </c>
      <c r="F110" s="34"/>
      <c r="G110" s="30"/>
      <c r="H110" s="30"/>
      <c r="I110" s="34"/>
      <c r="J110" s="6" t="s">
        <v>441</v>
      </c>
      <c r="K110" s="6" t="s">
        <v>61</v>
      </c>
      <c r="L110" s="10">
        <v>14.06</v>
      </c>
      <c r="M110" s="6">
        <v>4.49</v>
      </c>
      <c r="N110" s="29">
        <v>17697</v>
      </c>
      <c r="O110" s="8">
        <f t="shared" si="156"/>
        <v>79459.53</v>
      </c>
      <c r="P110" s="6"/>
      <c r="Q110" s="6"/>
      <c r="R110" s="6">
        <v>2</v>
      </c>
      <c r="S110" s="6">
        <v>1</v>
      </c>
      <c r="T110" s="6">
        <v>2</v>
      </c>
      <c r="U110" s="6"/>
      <c r="V110" s="6">
        <f t="shared" si="157"/>
        <v>1</v>
      </c>
      <c r="W110" s="6">
        <f t="shared" si="157"/>
        <v>2</v>
      </c>
      <c r="X110" s="6">
        <f t="shared" si="157"/>
        <v>2</v>
      </c>
      <c r="Y110" s="8">
        <f t="shared" si="158"/>
        <v>0</v>
      </c>
      <c r="Z110" s="8">
        <f t="shared" si="195"/>
        <v>0</v>
      </c>
      <c r="AA110" s="8">
        <f t="shared" si="159"/>
        <v>9932.4412499999999</v>
      </c>
      <c r="AB110" s="8">
        <f t="shared" si="160"/>
        <v>4966.2206249999999</v>
      </c>
      <c r="AC110" s="8">
        <f t="shared" si="183"/>
        <v>9932.4412499999999</v>
      </c>
      <c r="AD110" s="8">
        <f t="shared" si="161"/>
        <v>0</v>
      </c>
      <c r="AE110" s="8">
        <f t="shared" si="162"/>
        <v>24831.103125000001</v>
      </c>
      <c r="AF110" s="8">
        <f t="shared" si="187"/>
        <v>18623.327343750003</v>
      </c>
      <c r="AG110" s="8">
        <f t="shared" si="163"/>
        <v>4345.4430468750006</v>
      </c>
      <c r="AH110" s="8">
        <f t="shared" si="164"/>
        <v>663.63750000000005</v>
      </c>
      <c r="AI110" s="8">
        <f t="shared" si="165"/>
        <v>48463.511015625001</v>
      </c>
      <c r="AJ110" s="11"/>
      <c r="AK110" s="35">
        <f t="shared" si="166"/>
        <v>0</v>
      </c>
      <c r="AL110" s="11"/>
      <c r="AM110" s="35">
        <f>N110/16*AL110*50%</f>
        <v>0</v>
      </c>
      <c r="AN110" s="35">
        <f t="shared" si="205"/>
        <v>0</v>
      </c>
      <c r="AO110" s="35">
        <f t="shared" si="205"/>
        <v>0</v>
      </c>
      <c r="AP110" s="11"/>
      <c r="AQ110" s="35">
        <f>N110/16*AP110*50%</f>
        <v>0</v>
      </c>
      <c r="AR110" s="11"/>
      <c r="AS110" s="35">
        <f>N110/16*AR110*40%</f>
        <v>0</v>
      </c>
      <c r="AT110" s="36">
        <f t="shared" si="171"/>
        <v>0</v>
      </c>
      <c r="AU110" s="35">
        <f t="shared" si="171"/>
        <v>0</v>
      </c>
      <c r="AV110" s="36">
        <f t="shared" si="172"/>
        <v>0</v>
      </c>
      <c r="AW110" s="35">
        <f t="shared" si="172"/>
        <v>0</v>
      </c>
      <c r="AX110" s="12"/>
      <c r="AY110" s="13"/>
      <c r="AZ110" s="13"/>
      <c r="BA110" s="13"/>
      <c r="BB110" s="35">
        <f>SUM(N110*AY110)*50%+(N110*AZ110)*60%+(N110*BA110)*60%</f>
        <v>0</v>
      </c>
      <c r="BC110" s="6"/>
      <c r="BD110" s="6"/>
      <c r="BE110" s="6"/>
      <c r="BF110" s="8">
        <f t="shared" si="207"/>
        <v>0</v>
      </c>
      <c r="BG110" s="50">
        <f t="shared" si="184"/>
        <v>5</v>
      </c>
      <c r="BH110" s="8">
        <f t="shared" si="174"/>
        <v>13036.329140625001</v>
      </c>
      <c r="BI110" s="8"/>
      <c r="BJ110" s="8">
        <f t="shared" si="208"/>
        <v>0</v>
      </c>
      <c r="BK110" s="8"/>
      <c r="BL110" s="8"/>
      <c r="BM110" s="8"/>
      <c r="BN110" s="8"/>
      <c r="BO110" s="8"/>
      <c r="BP110" s="50"/>
      <c r="BQ110" s="8">
        <f t="shared" si="176"/>
        <v>0</v>
      </c>
      <c r="BR110" s="8">
        <f t="shared" si="196"/>
        <v>13036.329140625001</v>
      </c>
      <c r="BS110" s="8">
        <f t="shared" si="178"/>
        <v>29840.183671875002</v>
      </c>
      <c r="BT110" s="8">
        <f t="shared" si="179"/>
        <v>13036.329140625001</v>
      </c>
      <c r="BU110" s="8">
        <f t="shared" si="180"/>
        <v>18623.327343750003</v>
      </c>
      <c r="BV110" s="8">
        <f t="shared" si="181"/>
        <v>61499.84015625</v>
      </c>
      <c r="BW110" s="37">
        <f t="shared" si="182"/>
        <v>737998.08187500003</v>
      </c>
      <c r="BX110" s="7"/>
      <c r="BY110" s="7"/>
    </row>
    <row r="111" spans="1:77" s="9" customFormat="1" ht="15" hidden="1" customHeight="1" x14ac:dyDescent="0.3">
      <c r="A111" s="47">
        <v>17</v>
      </c>
      <c r="B111" s="14" t="s">
        <v>217</v>
      </c>
      <c r="C111" s="40" t="s">
        <v>273</v>
      </c>
      <c r="D111" s="6" t="s">
        <v>60</v>
      </c>
      <c r="E111" s="175" t="s">
        <v>256</v>
      </c>
      <c r="F111" s="83">
        <v>116</v>
      </c>
      <c r="G111" s="84">
        <v>44365</v>
      </c>
      <c r="H111" s="91" t="s">
        <v>332</v>
      </c>
      <c r="I111" s="83" t="s">
        <v>333</v>
      </c>
      <c r="J111" s="6" t="s">
        <v>310</v>
      </c>
      <c r="K111" s="6" t="s">
        <v>64</v>
      </c>
      <c r="L111" s="10">
        <v>16.04</v>
      </c>
      <c r="M111" s="6">
        <v>4.99</v>
      </c>
      <c r="N111" s="29">
        <v>17697</v>
      </c>
      <c r="O111" s="8">
        <f t="shared" si="156"/>
        <v>88308.03</v>
      </c>
      <c r="P111" s="6"/>
      <c r="Q111" s="6"/>
      <c r="R111" s="6">
        <v>3</v>
      </c>
      <c r="S111" s="6"/>
      <c r="T111" s="6"/>
      <c r="U111" s="6"/>
      <c r="V111" s="6">
        <f t="shared" si="157"/>
        <v>0</v>
      </c>
      <c r="W111" s="6">
        <f t="shared" si="157"/>
        <v>0</v>
      </c>
      <c r="X111" s="6">
        <f t="shared" si="157"/>
        <v>3</v>
      </c>
      <c r="Y111" s="8">
        <f t="shared" si="158"/>
        <v>0</v>
      </c>
      <c r="Z111" s="8">
        <f t="shared" si="195"/>
        <v>0</v>
      </c>
      <c r="AA111" s="8">
        <f t="shared" si="159"/>
        <v>16557.755624999998</v>
      </c>
      <c r="AB111" s="8">
        <f t="shared" si="160"/>
        <v>0</v>
      </c>
      <c r="AC111" s="8">
        <f t="shared" si="183"/>
        <v>0</v>
      </c>
      <c r="AD111" s="8">
        <f t="shared" si="161"/>
        <v>0</v>
      </c>
      <c r="AE111" s="8">
        <f t="shared" si="162"/>
        <v>16557.755624999998</v>
      </c>
      <c r="AF111" s="8">
        <f t="shared" si="187"/>
        <v>12418.316718749998</v>
      </c>
      <c r="AG111" s="8">
        <f t="shared" si="163"/>
        <v>2897.6072343750002</v>
      </c>
      <c r="AH111" s="8">
        <f t="shared" si="164"/>
        <v>0</v>
      </c>
      <c r="AI111" s="8">
        <f t="shared" si="165"/>
        <v>31873.679578124997</v>
      </c>
      <c r="AJ111" s="11"/>
      <c r="AK111" s="35">
        <f t="shared" si="166"/>
        <v>0</v>
      </c>
      <c r="AL111" s="11"/>
      <c r="AM111" s="35">
        <f>N111/18*AL111*50%</f>
        <v>0</v>
      </c>
      <c r="AN111" s="35">
        <f t="shared" si="205"/>
        <v>0</v>
      </c>
      <c r="AO111" s="35">
        <f t="shared" si="205"/>
        <v>0</v>
      </c>
      <c r="AP111" s="11"/>
      <c r="AQ111" s="35">
        <f>N111/18*AP111*50%</f>
        <v>0</v>
      </c>
      <c r="AR111" s="11"/>
      <c r="AS111" s="35">
        <f>N111/18*AR111*40%</f>
        <v>0</v>
      </c>
      <c r="AT111" s="36">
        <f t="shared" si="171"/>
        <v>0</v>
      </c>
      <c r="AU111" s="35">
        <f t="shared" si="171"/>
        <v>0</v>
      </c>
      <c r="AV111" s="36">
        <f t="shared" si="172"/>
        <v>0</v>
      </c>
      <c r="AW111" s="35">
        <f t="shared" si="172"/>
        <v>0</v>
      </c>
      <c r="AX111" s="12"/>
      <c r="AY111" s="13"/>
      <c r="AZ111" s="13"/>
      <c r="BA111" s="13"/>
      <c r="BB111" s="35">
        <f>SUM(N111*AY111)*50%+(N111*AZ111)*60%+(N111*BA111)*60%</f>
        <v>0</v>
      </c>
      <c r="BC111" s="6"/>
      <c r="BD111" s="6"/>
      <c r="BE111" s="6"/>
      <c r="BF111" s="8">
        <f t="shared" si="207"/>
        <v>0</v>
      </c>
      <c r="BG111" s="50">
        <v>3</v>
      </c>
      <c r="BH111" s="8">
        <f t="shared" si="174"/>
        <v>8692.8217031249987</v>
      </c>
      <c r="BI111" s="8"/>
      <c r="BJ111" s="8">
        <f t="shared" si="208"/>
        <v>0</v>
      </c>
      <c r="BK111" s="8">
        <f>V111+W111+X111</f>
        <v>3</v>
      </c>
      <c r="BL111" s="8">
        <f>(AE111+AF111)*30%</f>
        <v>8692.8217031249987</v>
      </c>
      <c r="BM111" s="8"/>
      <c r="BN111" s="8"/>
      <c r="BO111" s="8"/>
      <c r="BP111" s="50"/>
      <c r="BQ111" s="8">
        <f t="shared" si="176"/>
        <v>0</v>
      </c>
      <c r="BR111" s="8">
        <f t="shared" si="196"/>
        <v>17385.643406249997</v>
      </c>
      <c r="BS111" s="8">
        <f t="shared" si="178"/>
        <v>19455.362859374996</v>
      </c>
      <c r="BT111" s="8">
        <f t="shared" si="179"/>
        <v>8692.8217031249987</v>
      </c>
      <c r="BU111" s="8">
        <f t="shared" si="180"/>
        <v>21111.138421874995</v>
      </c>
      <c r="BV111" s="8">
        <f t="shared" si="181"/>
        <v>49259.322984374994</v>
      </c>
      <c r="BW111" s="37">
        <f t="shared" si="182"/>
        <v>591111.8758124999</v>
      </c>
      <c r="BX111" s="7" t="s">
        <v>114</v>
      </c>
      <c r="BY111" s="39"/>
    </row>
    <row r="112" spans="1:77" s="9" customFormat="1" ht="15" hidden="1" customHeight="1" x14ac:dyDescent="0.3">
      <c r="A112" s="47">
        <v>18</v>
      </c>
      <c r="B112" s="14" t="s">
        <v>94</v>
      </c>
      <c r="C112" s="14" t="s">
        <v>392</v>
      </c>
      <c r="D112" s="6" t="s">
        <v>60</v>
      </c>
      <c r="E112" s="93" t="s">
        <v>245</v>
      </c>
      <c r="F112" s="83">
        <v>79</v>
      </c>
      <c r="G112" s="88">
        <v>43304</v>
      </c>
      <c r="H112" s="84">
        <v>45130</v>
      </c>
      <c r="I112" s="83" t="s">
        <v>153</v>
      </c>
      <c r="J112" s="6" t="s">
        <v>309</v>
      </c>
      <c r="K112" s="6" t="s">
        <v>62</v>
      </c>
      <c r="L112" s="10">
        <v>27.01</v>
      </c>
      <c r="M112" s="6">
        <v>5.41</v>
      </c>
      <c r="N112" s="29">
        <v>17697</v>
      </c>
      <c r="O112" s="8">
        <f t="shared" si="156"/>
        <v>95740.77</v>
      </c>
      <c r="P112" s="6"/>
      <c r="Q112" s="6"/>
      <c r="R112" s="6">
        <v>1</v>
      </c>
      <c r="S112" s="6"/>
      <c r="T112" s="6"/>
      <c r="U112" s="6"/>
      <c r="V112" s="6">
        <f t="shared" si="157"/>
        <v>0</v>
      </c>
      <c r="W112" s="6">
        <f t="shared" si="157"/>
        <v>0</v>
      </c>
      <c r="X112" s="6">
        <f t="shared" si="157"/>
        <v>1</v>
      </c>
      <c r="Y112" s="8">
        <f t="shared" si="158"/>
        <v>0</v>
      </c>
      <c r="Z112" s="8">
        <f t="shared" si="195"/>
        <v>0</v>
      </c>
      <c r="AA112" s="8">
        <f t="shared" si="159"/>
        <v>5983.7981250000003</v>
      </c>
      <c r="AB112" s="8">
        <f t="shared" si="160"/>
        <v>0</v>
      </c>
      <c r="AC112" s="8">
        <f t="shared" si="183"/>
        <v>0</v>
      </c>
      <c r="AD112" s="8">
        <f t="shared" si="161"/>
        <v>0</v>
      </c>
      <c r="AE112" s="8">
        <f t="shared" si="162"/>
        <v>5983.7981250000003</v>
      </c>
      <c r="AF112" s="8">
        <f t="shared" si="187"/>
        <v>4487.84859375</v>
      </c>
      <c r="AG112" s="8">
        <f t="shared" si="163"/>
        <v>1047.1646718750001</v>
      </c>
      <c r="AH112" s="8">
        <f t="shared" si="164"/>
        <v>0</v>
      </c>
      <c r="AI112" s="8">
        <f t="shared" si="165"/>
        <v>11518.811390625</v>
      </c>
      <c r="AJ112" s="11"/>
      <c r="AK112" s="35">
        <f t="shared" si="166"/>
        <v>0</v>
      </c>
      <c r="AL112" s="11"/>
      <c r="AM112" s="35">
        <f>N112/16*AL112*50%</f>
        <v>0</v>
      </c>
      <c r="AN112" s="35">
        <f t="shared" si="205"/>
        <v>0</v>
      </c>
      <c r="AO112" s="35">
        <f t="shared" si="205"/>
        <v>0</v>
      </c>
      <c r="AP112" s="11"/>
      <c r="AQ112" s="35">
        <f>N112/16*AP112*50%</f>
        <v>0</v>
      </c>
      <c r="AR112" s="11"/>
      <c r="AS112" s="35">
        <f>N112/16*AR112*40%</f>
        <v>0</v>
      </c>
      <c r="AT112" s="36">
        <f t="shared" si="171"/>
        <v>0</v>
      </c>
      <c r="AU112" s="35">
        <f t="shared" si="171"/>
        <v>0</v>
      </c>
      <c r="AV112" s="36">
        <f t="shared" si="172"/>
        <v>0</v>
      </c>
      <c r="AW112" s="35">
        <f t="shared" si="172"/>
        <v>0</v>
      </c>
      <c r="AX112" s="12"/>
      <c r="AY112" s="13"/>
      <c r="AZ112" s="13"/>
      <c r="BA112" s="13"/>
      <c r="BB112" s="35"/>
      <c r="BC112" s="6"/>
      <c r="BD112" s="6"/>
      <c r="BE112" s="6"/>
      <c r="BF112" s="8">
        <f t="shared" si="207"/>
        <v>0</v>
      </c>
      <c r="BG112" s="50">
        <f t="shared" ref="BG112:BG127" si="209">V112+W112+X112</f>
        <v>1</v>
      </c>
      <c r="BH112" s="8">
        <f t="shared" si="174"/>
        <v>3141.494015625</v>
      </c>
      <c r="BI112" s="8"/>
      <c r="BJ112" s="8">
        <f t="shared" si="208"/>
        <v>0</v>
      </c>
      <c r="BK112" s="8">
        <f>V112+W112+X112</f>
        <v>1</v>
      </c>
      <c r="BL112" s="8">
        <f>(AE112+AF112)*40%</f>
        <v>4188.6586875000003</v>
      </c>
      <c r="BM112" s="8"/>
      <c r="BN112" s="8"/>
      <c r="BO112" s="8"/>
      <c r="BP112" s="50"/>
      <c r="BQ112" s="8">
        <f t="shared" si="176"/>
        <v>0</v>
      </c>
      <c r="BR112" s="8">
        <f>AW112+BB112+BF112+BH112+BJ112+BL112+BQ112</f>
        <v>7330.1527031250007</v>
      </c>
      <c r="BS112" s="8">
        <f t="shared" si="178"/>
        <v>7030.9627968750001</v>
      </c>
      <c r="BT112" s="8">
        <f t="shared" si="179"/>
        <v>3141.494015625</v>
      </c>
      <c r="BU112" s="8">
        <f t="shared" si="180"/>
        <v>8676.5072812500002</v>
      </c>
      <c r="BV112" s="8">
        <f t="shared" si="181"/>
        <v>18848.964093750001</v>
      </c>
      <c r="BW112" s="37">
        <f t="shared" si="182"/>
        <v>226187.56912500001</v>
      </c>
      <c r="BX112" s="7" t="s">
        <v>209</v>
      </c>
      <c r="BY112" s="7"/>
    </row>
    <row r="113" spans="1:77" s="7" customFormat="1" ht="15" hidden="1" customHeight="1" x14ac:dyDescent="0.3">
      <c r="A113" s="47">
        <v>19</v>
      </c>
      <c r="B113" s="14" t="s">
        <v>96</v>
      </c>
      <c r="C113" s="14" t="s">
        <v>97</v>
      </c>
      <c r="D113" s="6" t="s">
        <v>60</v>
      </c>
      <c r="E113" s="93" t="s">
        <v>98</v>
      </c>
      <c r="F113" s="34">
        <v>80</v>
      </c>
      <c r="G113" s="44">
        <v>43304</v>
      </c>
      <c r="H113" s="30">
        <v>45130</v>
      </c>
      <c r="I113" s="34" t="s">
        <v>153</v>
      </c>
      <c r="J113" s="6" t="s">
        <v>309</v>
      </c>
      <c r="K113" s="6" t="s">
        <v>62</v>
      </c>
      <c r="L113" s="10">
        <v>22.06</v>
      </c>
      <c r="M113" s="6">
        <v>5.32</v>
      </c>
      <c r="N113" s="29">
        <v>17697</v>
      </c>
      <c r="O113" s="8">
        <f t="shared" si="156"/>
        <v>94148.040000000008</v>
      </c>
      <c r="P113" s="6"/>
      <c r="Q113" s="6"/>
      <c r="R113" s="6">
        <v>1</v>
      </c>
      <c r="S113" s="6"/>
      <c r="T113" s="6"/>
      <c r="U113" s="6"/>
      <c r="V113" s="6">
        <f t="shared" si="157"/>
        <v>0</v>
      </c>
      <c r="W113" s="6">
        <f t="shared" si="157"/>
        <v>0</v>
      </c>
      <c r="X113" s="6">
        <f t="shared" si="157"/>
        <v>1</v>
      </c>
      <c r="Y113" s="8">
        <f t="shared" si="158"/>
        <v>0</v>
      </c>
      <c r="Z113" s="8">
        <f t="shared" si="195"/>
        <v>0</v>
      </c>
      <c r="AA113" s="8">
        <f t="shared" si="159"/>
        <v>5884.2525000000005</v>
      </c>
      <c r="AB113" s="8">
        <f t="shared" si="160"/>
        <v>0</v>
      </c>
      <c r="AC113" s="8">
        <f t="shared" si="183"/>
        <v>0</v>
      </c>
      <c r="AD113" s="8">
        <f t="shared" si="161"/>
        <v>0</v>
      </c>
      <c r="AE113" s="8">
        <f t="shared" si="162"/>
        <v>5884.2525000000005</v>
      </c>
      <c r="AF113" s="8">
        <f t="shared" si="187"/>
        <v>4413.1893749999999</v>
      </c>
      <c r="AG113" s="8">
        <f t="shared" si="163"/>
        <v>1029.7441875000002</v>
      </c>
      <c r="AH113" s="8">
        <f t="shared" si="164"/>
        <v>0</v>
      </c>
      <c r="AI113" s="8">
        <f t="shared" si="165"/>
        <v>11327.186062500001</v>
      </c>
      <c r="AJ113" s="11"/>
      <c r="AK113" s="35">
        <f t="shared" si="166"/>
        <v>0</v>
      </c>
      <c r="AL113" s="11"/>
      <c r="AM113" s="35">
        <f>N113/16*AL113*50%</f>
        <v>0</v>
      </c>
      <c r="AN113" s="35">
        <f t="shared" si="205"/>
        <v>0</v>
      </c>
      <c r="AO113" s="35">
        <f t="shared" si="205"/>
        <v>0</v>
      </c>
      <c r="AP113" s="11"/>
      <c r="AQ113" s="35">
        <f>N113/16*AP113*50%</f>
        <v>0</v>
      </c>
      <c r="AR113" s="11"/>
      <c r="AS113" s="35">
        <f>N113/16*AR113*40%</f>
        <v>0</v>
      </c>
      <c r="AT113" s="36">
        <f t="shared" si="171"/>
        <v>0</v>
      </c>
      <c r="AU113" s="35">
        <f t="shared" si="171"/>
        <v>0</v>
      </c>
      <c r="AV113" s="36">
        <f t="shared" si="172"/>
        <v>0</v>
      </c>
      <c r="AW113" s="35">
        <f t="shared" si="172"/>
        <v>0</v>
      </c>
      <c r="AX113" s="12"/>
      <c r="AY113" s="13"/>
      <c r="AZ113" s="13"/>
      <c r="BA113" s="13"/>
      <c r="BB113" s="35">
        <f t="shared" ref="BB113:BB116" si="210">SUM(N113*AY113)*50%+(N113*AZ113)*60%+(N113*BA113)*60%</f>
        <v>0</v>
      </c>
      <c r="BC113" s="6"/>
      <c r="BD113" s="6"/>
      <c r="BE113" s="6"/>
      <c r="BF113" s="8">
        <f t="shared" si="207"/>
        <v>0</v>
      </c>
      <c r="BG113" s="50">
        <f t="shared" si="209"/>
        <v>1</v>
      </c>
      <c r="BH113" s="8">
        <f t="shared" si="174"/>
        <v>3089.2325624999999</v>
      </c>
      <c r="BI113" s="8"/>
      <c r="BJ113" s="8">
        <f t="shared" si="208"/>
        <v>0</v>
      </c>
      <c r="BK113" s="8">
        <f>V113+W113+X113</f>
        <v>1</v>
      </c>
      <c r="BL113" s="8">
        <f>(AE113+AF113)*40%</f>
        <v>4118.9767500000007</v>
      </c>
      <c r="BM113" s="8"/>
      <c r="BN113" s="8"/>
      <c r="BO113" s="8"/>
      <c r="BP113" s="50"/>
      <c r="BQ113" s="8">
        <f t="shared" si="176"/>
        <v>0</v>
      </c>
      <c r="BR113" s="8">
        <f>AW113+BB113+BF113+BH113+BJ113+BL113+BQ113+BM113+BN113</f>
        <v>7208.209312500001</v>
      </c>
      <c r="BS113" s="8">
        <f t="shared" si="178"/>
        <v>6913.9966875000009</v>
      </c>
      <c r="BT113" s="8">
        <f t="shared" si="179"/>
        <v>3089.2325624999999</v>
      </c>
      <c r="BU113" s="8">
        <f t="shared" si="180"/>
        <v>8532.1661249999997</v>
      </c>
      <c r="BV113" s="8">
        <f t="shared" si="181"/>
        <v>18535.395375</v>
      </c>
      <c r="BW113" s="37">
        <f t="shared" si="182"/>
        <v>222424.7445</v>
      </c>
      <c r="BX113" s="7" t="s">
        <v>209</v>
      </c>
    </row>
    <row r="114" spans="1:77" s="9" customFormat="1" ht="15" hidden="1" customHeight="1" x14ac:dyDescent="0.3">
      <c r="A114" s="47">
        <v>20</v>
      </c>
      <c r="B114" s="32" t="s">
        <v>111</v>
      </c>
      <c r="C114" s="32" t="s">
        <v>395</v>
      </c>
      <c r="D114" s="33" t="s">
        <v>60</v>
      </c>
      <c r="E114" s="93" t="s">
        <v>220</v>
      </c>
      <c r="F114" s="32">
        <v>59</v>
      </c>
      <c r="G114" s="88" t="s">
        <v>304</v>
      </c>
      <c r="H114" s="88">
        <v>44646</v>
      </c>
      <c r="I114" s="32" t="s">
        <v>99</v>
      </c>
      <c r="J114" s="6" t="s">
        <v>308</v>
      </c>
      <c r="K114" s="6" t="s">
        <v>67</v>
      </c>
      <c r="L114" s="10">
        <v>13.01</v>
      </c>
      <c r="M114" s="6">
        <v>4.9000000000000004</v>
      </c>
      <c r="N114" s="29">
        <v>17697</v>
      </c>
      <c r="O114" s="8">
        <f t="shared" si="156"/>
        <v>86715.3</v>
      </c>
      <c r="P114" s="6"/>
      <c r="Q114" s="6"/>
      <c r="R114" s="6">
        <v>2</v>
      </c>
      <c r="S114" s="6"/>
      <c r="T114" s="6">
        <v>0</v>
      </c>
      <c r="U114" s="6"/>
      <c r="V114" s="6">
        <f t="shared" si="157"/>
        <v>0</v>
      </c>
      <c r="W114" s="6"/>
      <c r="X114" s="6">
        <f t="shared" si="157"/>
        <v>2</v>
      </c>
      <c r="Y114" s="8">
        <f t="shared" si="158"/>
        <v>0</v>
      </c>
      <c r="Z114" s="8">
        <f t="shared" si="195"/>
        <v>0</v>
      </c>
      <c r="AA114" s="8">
        <f t="shared" si="159"/>
        <v>10839.4125</v>
      </c>
      <c r="AB114" s="8">
        <f t="shared" si="160"/>
        <v>0</v>
      </c>
      <c r="AC114" s="8">
        <f t="shared" si="183"/>
        <v>0</v>
      </c>
      <c r="AD114" s="8">
        <f t="shared" si="161"/>
        <v>0</v>
      </c>
      <c r="AE114" s="8">
        <f t="shared" si="162"/>
        <v>10839.4125</v>
      </c>
      <c r="AF114" s="8">
        <f t="shared" si="187"/>
        <v>8129.5593750000007</v>
      </c>
      <c r="AG114" s="8">
        <f t="shared" si="163"/>
        <v>1896.8971875000004</v>
      </c>
      <c r="AH114" s="8">
        <v>1327</v>
      </c>
      <c r="AI114" s="8">
        <f t="shared" si="165"/>
        <v>22192.869062500002</v>
      </c>
      <c r="AJ114" s="11"/>
      <c r="AK114" s="35">
        <f t="shared" si="166"/>
        <v>0</v>
      </c>
      <c r="AL114" s="11"/>
      <c r="AM114" s="35">
        <f>N114/18*AL114*50%</f>
        <v>0</v>
      </c>
      <c r="AN114" s="35">
        <f t="shared" si="205"/>
        <v>0</v>
      </c>
      <c r="AO114" s="35">
        <f t="shared" si="205"/>
        <v>0</v>
      </c>
      <c r="AP114" s="11"/>
      <c r="AQ114" s="35">
        <f>N114/18*AP114*50%</f>
        <v>0</v>
      </c>
      <c r="AR114" s="11"/>
      <c r="AS114" s="35">
        <f>N114/18*AR114*40%</f>
        <v>0</v>
      </c>
      <c r="AT114" s="36">
        <f t="shared" si="171"/>
        <v>0</v>
      </c>
      <c r="AU114" s="35">
        <f t="shared" si="171"/>
        <v>0</v>
      </c>
      <c r="AV114" s="36">
        <f t="shared" si="172"/>
        <v>0</v>
      </c>
      <c r="AW114" s="35">
        <f t="shared" si="172"/>
        <v>0</v>
      </c>
      <c r="AX114" s="12"/>
      <c r="AY114" s="13"/>
      <c r="AZ114" s="12"/>
      <c r="BA114" s="13"/>
      <c r="BB114" s="35">
        <f t="shared" si="210"/>
        <v>0</v>
      </c>
      <c r="BC114" s="6"/>
      <c r="BD114" s="6"/>
      <c r="BE114" s="6"/>
      <c r="BF114" s="8">
        <f t="shared" si="207"/>
        <v>0</v>
      </c>
      <c r="BG114" s="50">
        <f t="shared" si="209"/>
        <v>2</v>
      </c>
      <c r="BH114" s="8">
        <f t="shared" si="174"/>
        <v>5690.6915625000011</v>
      </c>
      <c r="BI114" s="8"/>
      <c r="BJ114" s="8"/>
      <c r="BK114" s="8">
        <v>2</v>
      </c>
      <c r="BL114" s="8">
        <f>(AE114+AF114)*35%</f>
        <v>6639.1401562500005</v>
      </c>
      <c r="BM114" s="8"/>
      <c r="BN114" s="8"/>
      <c r="BO114" s="8"/>
      <c r="BP114" s="50"/>
      <c r="BQ114" s="8">
        <f t="shared" si="176"/>
        <v>0</v>
      </c>
      <c r="BR114" s="8">
        <f>AW114+BB114+BF114+BH114+BJ114+BL114+BQ114</f>
        <v>12329.831718750002</v>
      </c>
      <c r="BS114" s="8">
        <f t="shared" si="178"/>
        <v>14063.309687500001</v>
      </c>
      <c r="BT114" s="8">
        <f t="shared" si="179"/>
        <v>5690.6915625000011</v>
      </c>
      <c r="BU114" s="8">
        <f t="shared" si="180"/>
        <v>14768.69953125</v>
      </c>
      <c r="BV114" s="8">
        <f t="shared" si="181"/>
        <v>34522.700781250001</v>
      </c>
      <c r="BW114" s="37">
        <f t="shared" si="182"/>
        <v>414272.40937500005</v>
      </c>
      <c r="BX114" s="7" t="s">
        <v>458</v>
      </c>
      <c r="BY114" s="7"/>
    </row>
    <row r="115" spans="1:77" s="9" customFormat="1" ht="15" hidden="1" customHeight="1" x14ac:dyDescent="0.3">
      <c r="A115" s="47">
        <v>21</v>
      </c>
      <c r="B115" s="32" t="s">
        <v>100</v>
      </c>
      <c r="C115" s="32" t="s">
        <v>393</v>
      </c>
      <c r="D115" s="33" t="s">
        <v>101</v>
      </c>
      <c r="E115" s="93" t="s">
        <v>102</v>
      </c>
      <c r="F115" s="83">
        <v>88</v>
      </c>
      <c r="G115" s="84">
        <v>43458</v>
      </c>
      <c r="H115" s="91" t="s">
        <v>305</v>
      </c>
      <c r="I115" s="83" t="s">
        <v>160</v>
      </c>
      <c r="J115" s="6" t="s">
        <v>309</v>
      </c>
      <c r="K115" s="6" t="s">
        <v>107</v>
      </c>
      <c r="L115" s="10">
        <v>39.01</v>
      </c>
      <c r="M115" s="6">
        <v>4.5199999999999996</v>
      </c>
      <c r="N115" s="29">
        <v>17697</v>
      </c>
      <c r="O115" s="8">
        <f t="shared" si="156"/>
        <v>79990.439999999988</v>
      </c>
      <c r="P115" s="6"/>
      <c r="Q115" s="6"/>
      <c r="R115" s="6">
        <v>2</v>
      </c>
      <c r="S115" s="6"/>
      <c r="T115" s="6"/>
      <c r="U115" s="6"/>
      <c r="V115" s="6">
        <f t="shared" si="157"/>
        <v>0</v>
      </c>
      <c r="W115" s="6">
        <f t="shared" si="157"/>
        <v>0</v>
      </c>
      <c r="X115" s="6">
        <f t="shared" si="157"/>
        <v>2</v>
      </c>
      <c r="Y115" s="8">
        <f t="shared" si="158"/>
        <v>0</v>
      </c>
      <c r="Z115" s="8">
        <f t="shared" si="195"/>
        <v>0</v>
      </c>
      <c r="AA115" s="8">
        <f t="shared" si="159"/>
        <v>9998.8049999999985</v>
      </c>
      <c r="AB115" s="8">
        <f t="shared" si="160"/>
        <v>0</v>
      </c>
      <c r="AC115" s="8">
        <f t="shared" si="183"/>
        <v>0</v>
      </c>
      <c r="AD115" s="8">
        <f t="shared" si="161"/>
        <v>0</v>
      </c>
      <c r="AE115" s="8">
        <f t="shared" si="162"/>
        <v>9998.8049999999985</v>
      </c>
      <c r="AF115" s="8">
        <f t="shared" si="187"/>
        <v>7499.1037499999984</v>
      </c>
      <c r="AG115" s="8">
        <f t="shared" si="163"/>
        <v>1749.7908749999997</v>
      </c>
      <c r="AH115" s="8">
        <f t="shared" si="164"/>
        <v>0</v>
      </c>
      <c r="AI115" s="8">
        <f t="shared" si="165"/>
        <v>19247.699624999994</v>
      </c>
      <c r="AJ115" s="11"/>
      <c r="AK115" s="35">
        <f t="shared" si="166"/>
        <v>0</v>
      </c>
      <c r="AL115" s="11"/>
      <c r="AM115" s="35">
        <f t="shared" ref="AM115:AM119" si="211">N115/16*AL115*50%</f>
        <v>0</v>
      </c>
      <c r="AN115" s="35">
        <f t="shared" si="205"/>
        <v>0</v>
      </c>
      <c r="AO115" s="35">
        <f t="shared" si="205"/>
        <v>0</v>
      </c>
      <c r="AP115" s="11"/>
      <c r="AQ115" s="35">
        <f t="shared" ref="AQ115:AQ119" si="212">N115/16*AP115*50%</f>
        <v>0</v>
      </c>
      <c r="AR115" s="11"/>
      <c r="AS115" s="35">
        <f t="shared" ref="AS115:AS119" si="213">N115/16*AR115*40%</f>
        <v>0</v>
      </c>
      <c r="AT115" s="36">
        <f t="shared" si="171"/>
        <v>0</v>
      </c>
      <c r="AU115" s="35">
        <f t="shared" si="171"/>
        <v>0</v>
      </c>
      <c r="AV115" s="36">
        <f t="shared" si="172"/>
        <v>0</v>
      </c>
      <c r="AW115" s="35">
        <f t="shared" si="172"/>
        <v>0</v>
      </c>
      <c r="AX115" s="12"/>
      <c r="AY115" s="13"/>
      <c r="AZ115" s="13"/>
      <c r="BA115" s="13"/>
      <c r="BB115" s="35">
        <f t="shared" si="210"/>
        <v>0</v>
      </c>
      <c r="BC115" s="6"/>
      <c r="BD115" s="6"/>
      <c r="BE115" s="6"/>
      <c r="BF115" s="8">
        <f t="shared" si="207"/>
        <v>0</v>
      </c>
      <c r="BG115" s="50">
        <f t="shared" si="209"/>
        <v>2</v>
      </c>
      <c r="BH115" s="8">
        <f t="shared" si="174"/>
        <v>5249.3726249999982</v>
      </c>
      <c r="BI115" s="8"/>
      <c r="BJ115" s="8">
        <f t="shared" ref="BJ115:BJ118" si="214">(O115/18*BI115)*30%</f>
        <v>0</v>
      </c>
      <c r="BK115" s="8">
        <f>V115+W115+X115</f>
        <v>2</v>
      </c>
      <c r="BL115" s="8">
        <f>(AE115+AF115)*40%</f>
        <v>6999.1634999999987</v>
      </c>
      <c r="BM115" s="8"/>
      <c r="BN115" s="8"/>
      <c r="BO115" s="8"/>
      <c r="BP115" s="50"/>
      <c r="BQ115" s="8">
        <f t="shared" si="176"/>
        <v>0</v>
      </c>
      <c r="BR115" s="8">
        <f>AW115+BB115+BF115+BH115+BJ115+BL115+BQ115</f>
        <v>12248.536124999997</v>
      </c>
      <c r="BS115" s="8">
        <f t="shared" si="178"/>
        <v>11748.595874999999</v>
      </c>
      <c r="BT115" s="8">
        <f t="shared" si="179"/>
        <v>5249.3726249999982</v>
      </c>
      <c r="BU115" s="8">
        <f t="shared" si="180"/>
        <v>14498.267249999997</v>
      </c>
      <c r="BV115" s="8">
        <f t="shared" si="181"/>
        <v>31496.235749999993</v>
      </c>
      <c r="BW115" s="37">
        <f t="shared" si="182"/>
        <v>377954.82899999991</v>
      </c>
      <c r="BX115" s="7" t="s">
        <v>209</v>
      </c>
      <c r="BY115" s="7"/>
    </row>
    <row r="116" spans="1:77" s="7" customFormat="1" ht="15" hidden="1" customHeight="1" x14ac:dyDescent="0.3">
      <c r="A116" s="47">
        <v>22</v>
      </c>
      <c r="B116" s="14" t="s">
        <v>353</v>
      </c>
      <c r="C116" s="45" t="s">
        <v>397</v>
      </c>
      <c r="D116" s="6" t="s">
        <v>60</v>
      </c>
      <c r="E116" s="93" t="s">
        <v>106</v>
      </c>
      <c r="F116" s="34">
        <v>91</v>
      </c>
      <c r="G116" s="30">
        <v>43453</v>
      </c>
      <c r="H116" s="30">
        <v>45279</v>
      </c>
      <c r="I116" s="34" t="s">
        <v>158</v>
      </c>
      <c r="J116" s="6" t="s">
        <v>308</v>
      </c>
      <c r="K116" s="6" t="s">
        <v>62</v>
      </c>
      <c r="L116" s="10">
        <v>18.010000000000002</v>
      </c>
      <c r="M116" s="6">
        <v>5.24</v>
      </c>
      <c r="N116" s="29">
        <v>17697</v>
      </c>
      <c r="O116" s="8">
        <f t="shared" si="156"/>
        <v>92732.28</v>
      </c>
      <c r="P116" s="6"/>
      <c r="Q116" s="6"/>
      <c r="R116" s="6"/>
      <c r="S116" s="6"/>
      <c r="T116" s="6">
        <v>1</v>
      </c>
      <c r="U116" s="6"/>
      <c r="V116" s="6">
        <f t="shared" si="157"/>
        <v>0</v>
      </c>
      <c r="W116" s="6">
        <f t="shared" si="157"/>
        <v>1</v>
      </c>
      <c r="X116" s="6">
        <f t="shared" si="157"/>
        <v>0</v>
      </c>
      <c r="Y116" s="8">
        <f t="shared" si="158"/>
        <v>0</v>
      </c>
      <c r="Z116" s="8">
        <f t="shared" si="195"/>
        <v>0</v>
      </c>
      <c r="AA116" s="8">
        <f t="shared" si="159"/>
        <v>0</v>
      </c>
      <c r="AB116" s="8">
        <f t="shared" si="160"/>
        <v>0</v>
      </c>
      <c r="AC116" s="8">
        <f t="shared" si="183"/>
        <v>5795.7674999999999</v>
      </c>
      <c r="AD116" s="8">
        <f t="shared" si="161"/>
        <v>0</v>
      </c>
      <c r="AE116" s="8">
        <f t="shared" si="162"/>
        <v>5795.7674999999999</v>
      </c>
      <c r="AF116" s="8">
        <f t="shared" si="187"/>
        <v>4346.8256249999995</v>
      </c>
      <c r="AG116" s="8">
        <f t="shared" si="163"/>
        <v>1014.2593125</v>
      </c>
      <c r="AH116" s="8">
        <f t="shared" si="164"/>
        <v>221.21250000000001</v>
      </c>
      <c r="AI116" s="8">
        <f t="shared" si="165"/>
        <v>11378.064937499999</v>
      </c>
      <c r="AJ116" s="11"/>
      <c r="AK116" s="35">
        <f t="shared" si="166"/>
        <v>0</v>
      </c>
      <c r="AL116" s="11"/>
      <c r="AM116" s="35">
        <f t="shared" si="211"/>
        <v>0</v>
      </c>
      <c r="AN116" s="35">
        <f t="shared" si="205"/>
        <v>0</v>
      </c>
      <c r="AO116" s="35">
        <f t="shared" si="205"/>
        <v>0</v>
      </c>
      <c r="AP116" s="11"/>
      <c r="AQ116" s="35">
        <f t="shared" si="212"/>
        <v>0</v>
      </c>
      <c r="AR116" s="11"/>
      <c r="AS116" s="35">
        <f t="shared" si="213"/>
        <v>0</v>
      </c>
      <c r="AT116" s="36">
        <f t="shared" si="171"/>
        <v>0</v>
      </c>
      <c r="AU116" s="35">
        <f t="shared" si="171"/>
        <v>0</v>
      </c>
      <c r="AV116" s="36">
        <f t="shared" si="172"/>
        <v>0</v>
      </c>
      <c r="AW116" s="35">
        <f t="shared" si="172"/>
        <v>0</v>
      </c>
      <c r="AX116" s="12" t="s">
        <v>162</v>
      </c>
      <c r="AY116" s="13"/>
      <c r="AZ116" s="13">
        <v>0.5</v>
      </c>
      <c r="BA116" s="13"/>
      <c r="BB116" s="35">
        <f t="shared" si="210"/>
        <v>5309.0999999999995</v>
      </c>
      <c r="BC116" s="6"/>
      <c r="BD116" s="6"/>
      <c r="BE116" s="6"/>
      <c r="BF116" s="8">
        <f t="shared" si="207"/>
        <v>0</v>
      </c>
      <c r="BG116" s="50">
        <f t="shared" si="209"/>
        <v>1</v>
      </c>
      <c r="BH116" s="8">
        <f t="shared" si="174"/>
        <v>3042.7779374999996</v>
      </c>
      <c r="BI116" s="8"/>
      <c r="BJ116" s="8">
        <f t="shared" si="214"/>
        <v>0</v>
      </c>
      <c r="BK116" s="8">
        <f>V116+W116+X116</f>
        <v>1</v>
      </c>
      <c r="BL116" s="8">
        <f>(AE116+AF116)*35%</f>
        <v>3549.9075937499997</v>
      </c>
      <c r="BM116" s="8"/>
      <c r="BN116" s="8"/>
      <c r="BO116" s="8"/>
      <c r="BP116" s="50"/>
      <c r="BQ116" s="8">
        <f t="shared" si="176"/>
        <v>0</v>
      </c>
      <c r="BR116" s="8">
        <f>AW116+BB116+BF116+BH116+BJ116+BL116+BQ116+BM116+BN116</f>
        <v>11901.78553125</v>
      </c>
      <c r="BS116" s="8">
        <f t="shared" si="178"/>
        <v>7031.2393124999999</v>
      </c>
      <c r="BT116" s="8">
        <f t="shared" si="179"/>
        <v>8351.8779374999995</v>
      </c>
      <c r="BU116" s="8">
        <f t="shared" si="180"/>
        <v>7896.7332187499997</v>
      </c>
      <c r="BV116" s="8">
        <f t="shared" si="181"/>
        <v>23279.850468749999</v>
      </c>
      <c r="BW116" s="37">
        <f t="shared" si="182"/>
        <v>279358.205625</v>
      </c>
      <c r="BX116" s="7" t="s">
        <v>208</v>
      </c>
    </row>
    <row r="117" spans="1:77" s="7" customFormat="1" ht="15" hidden="1" customHeight="1" x14ac:dyDescent="0.3">
      <c r="A117" s="47">
        <v>23</v>
      </c>
      <c r="B117" s="14" t="s">
        <v>313</v>
      </c>
      <c r="C117" s="14" t="s">
        <v>337</v>
      </c>
      <c r="D117" s="6" t="s">
        <v>60</v>
      </c>
      <c r="E117" s="93" t="s">
        <v>314</v>
      </c>
      <c r="F117" s="14"/>
      <c r="G117" s="44"/>
      <c r="H117" s="44"/>
      <c r="I117" s="14" t="s">
        <v>68</v>
      </c>
      <c r="J117" s="6" t="s">
        <v>441</v>
      </c>
      <c r="K117" s="6" t="s">
        <v>61</v>
      </c>
      <c r="L117" s="10">
        <v>1.06</v>
      </c>
      <c r="M117" s="6">
        <v>4.1399999999999997</v>
      </c>
      <c r="N117" s="29">
        <v>17697</v>
      </c>
      <c r="O117" s="8">
        <f t="shared" si="156"/>
        <v>73265.579999999987</v>
      </c>
      <c r="P117" s="6"/>
      <c r="Q117" s="6"/>
      <c r="R117" s="6"/>
      <c r="S117" s="6"/>
      <c r="T117" s="6">
        <v>2</v>
      </c>
      <c r="U117" s="6"/>
      <c r="V117" s="6">
        <f t="shared" si="157"/>
        <v>0</v>
      </c>
      <c r="W117" s="6">
        <f t="shared" si="157"/>
        <v>2</v>
      </c>
      <c r="X117" s="6">
        <f t="shared" si="157"/>
        <v>0</v>
      </c>
      <c r="Y117" s="8">
        <f t="shared" si="158"/>
        <v>0</v>
      </c>
      <c r="Z117" s="8">
        <f t="shared" si="195"/>
        <v>0</v>
      </c>
      <c r="AA117" s="8">
        <f t="shared" si="159"/>
        <v>0</v>
      </c>
      <c r="AB117" s="8">
        <f t="shared" si="160"/>
        <v>0</v>
      </c>
      <c r="AC117" s="8">
        <f>SUM(O117/16*T117)</f>
        <v>9158.1974999999984</v>
      </c>
      <c r="AD117" s="8">
        <f t="shared" si="161"/>
        <v>0</v>
      </c>
      <c r="AE117" s="8">
        <f t="shared" si="162"/>
        <v>9158.1974999999984</v>
      </c>
      <c r="AF117" s="8">
        <f t="shared" si="187"/>
        <v>6868.6481249999988</v>
      </c>
      <c r="AG117" s="105">
        <f t="shared" si="163"/>
        <v>1602.6845624999999</v>
      </c>
      <c r="AH117" s="8">
        <f t="shared" si="164"/>
        <v>442.42500000000001</v>
      </c>
      <c r="AI117" s="8">
        <f t="shared" si="165"/>
        <v>18071.955187499996</v>
      </c>
      <c r="AJ117" s="11"/>
      <c r="AK117" s="35">
        <f t="shared" si="166"/>
        <v>0</v>
      </c>
      <c r="AL117" s="11"/>
      <c r="AM117" s="35">
        <f t="shared" si="211"/>
        <v>0</v>
      </c>
      <c r="AN117" s="35">
        <f t="shared" si="205"/>
        <v>0</v>
      </c>
      <c r="AO117" s="35">
        <f t="shared" si="205"/>
        <v>0</v>
      </c>
      <c r="AP117" s="11"/>
      <c r="AQ117" s="35">
        <f t="shared" si="212"/>
        <v>0</v>
      </c>
      <c r="AR117" s="11"/>
      <c r="AS117" s="35">
        <f t="shared" si="213"/>
        <v>0</v>
      </c>
      <c r="AT117" s="36">
        <f t="shared" si="171"/>
        <v>0</v>
      </c>
      <c r="AU117" s="35">
        <f t="shared" si="171"/>
        <v>0</v>
      </c>
      <c r="AV117" s="36">
        <f t="shared" si="172"/>
        <v>0</v>
      </c>
      <c r="AW117" s="35">
        <f t="shared" si="172"/>
        <v>0</v>
      </c>
      <c r="AX117" s="12"/>
      <c r="AY117" s="12"/>
      <c r="AZ117" s="12"/>
      <c r="BA117" s="12"/>
      <c r="BB117" s="35"/>
      <c r="BC117" s="6"/>
      <c r="BD117" s="6"/>
      <c r="BE117" s="6"/>
      <c r="BF117" s="8"/>
      <c r="BG117" s="50">
        <f t="shared" si="209"/>
        <v>2</v>
      </c>
      <c r="BH117" s="8">
        <f t="shared" si="174"/>
        <v>4808.0536874999989</v>
      </c>
      <c r="BI117" s="8"/>
      <c r="BJ117" s="8">
        <f t="shared" si="214"/>
        <v>0</v>
      </c>
      <c r="BK117" s="8"/>
      <c r="BL117" s="8"/>
      <c r="BM117" s="8"/>
      <c r="BN117" s="8"/>
      <c r="BO117" s="8"/>
      <c r="BP117" s="50"/>
      <c r="BQ117" s="8">
        <f t="shared" si="176"/>
        <v>0</v>
      </c>
      <c r="BR117" s="8">
        <f>AW117+BB117+BF117+BH117+BJ117+BL117+BQ117</f>
        <v>4808.0536874999989</v>
      </c>
      <c r="BS117" s="8">
        <f t="shared" si="178"/>
        <v>11203.307062499998</v>
      </c>
      <c r="BT117" s="8">
        <f t="shared" si="179"/>
        <v>4808.0536874999989</v>
      </c>
      <c r="BU117" s="8">
        <f t="shared" si="180"/>
        <v>6868.6481249999988</v>
      </c>
      <c r="BV117" s="8">
        <f t="shared" si="181"/>
        <v>22880.008874999996</v>
      </c>
      <c r="BW117" s="37">
        <f t="shared" si="182"/>
        <v>274560.10649999994</v>
      </c>
    </row>
    <row r="118" spans="1:77" s="7" customFormat="1" ht="15" hidden="1" customHeight="1" x14ac:dyDescent="0.3">
      <c r="A118" s="47">
        <v>24</v>
      </c>
      <c r="B118" s="14" t="s">
        <v>313</v>
      </c>
      <c r="C118" s="14" t="s">
        <v>393</v>
      </c>
      <c r="D118" s="6" t="s">
        <v>60</v>
      </c>
      <c r="E118" s="93" t="s">
        <v>314</v>
      </c>
      <c r="F118" s="14"/>
      <c r="G118" s="44"/>
      <c r="H118" s="44"/>
      <c r="I118" s="14" t="s">
        <v>68</v>
      </c>
      <c r="J118" s="6" t="s">
        <v>441</v>
      </c>
      <c r="K118" s="6" t="s">
        <v>61</v>
      </c>
      <c r="L118" s="10">
        <v>1.06</v>
      </c>
      <c r="M118" s="6">
        <v>4.1399999999999997</v>
      </c>
      <c r="N118" s="29">
        <v>17697</v>
      </c>
      <c r="O118" s="8">
        <f t="shared" si="156"/>
        <v>73265.579999999987</v>
      </c>
      <c r="P118" s="6"/>
      <c r="Q118" s="6"/>
      <c r="R118" s="6"/>
      <c r="S118" s="33"/>
      <c r="T118" s="33">
        <v>1</v>
      </c>
      <c r="U118" s="33"/>
      <c r="V118" s="6">
        <f t="shared" si="157"/>
        <v>0</v>
      </c>
      <c r="W118" s="6">
        <f>SUM(Q118+T118)</f>
        <v>1</v>
      </c>
      <c r="X118" s="6">
        <f t="shared" si="157"/>
        <v>0</v>
      </c>
      <c r="Y118" s="8">
        <f t="shared" si="158"/>
        <v>0</v>
      </c>
      <c r="Z118" s="8">
        <f t="shared" si="195"/>
        <v>0</v>
      </c>
      <c r="AA118" s="8">
        <f t="shared" si="159"/>
        <v>0</v>
      </c>
      <c r="AB118" s="8">
        <f t="shared" si="160"/>
        <v>0</v>
      </c>
      <c r="AC118" s="8">
        <f>SUM(O118/16*T118)</f>
        <v>4579.0987499999992</v>
      </c>
      <c r="AD118" s="8">
        <f t="shared" si="161"/>
        <v>0</v>
      </c>
      <c r="AE118" s="8">
        <f t="shared" si="162"/>
        <v>4579.0987499999992</v>
      </c>
      <c r="AF118" s="8">
        <f t="shared" si="187"/>
        <v>3434.3240624999994</v>
      </c>
      <c r="AG118" s="105">
        <f t="shared" si="163"/>
        <v>801.34228124999993</v>
      </c>
      <c r="AH118" s="8">
        <f t="shared" si="164"/>
        <v>221.21250000000001</v>
      </c>
      <c r="AI118" s="8">
        <f t="shared" si="165"/>
        <v>9035.9775937499981</v>
      </c>
      <c r="AJ118" s="11"/>
      <c r="AK118" s="35">
        <f>N118/16*AJ118*40%</f>
        <v>0</v>
      </c>
      <c r="AL118" s="11"/>
      <c r="AM118" s="35">
        <f>N118/16*AL118*50%</f>
        <v>0</v>
      </c>
      <c r="AN118" s="35">
        <f t="shared" si="205"/>
        <v>0</v>
      </c>
      <c r="AO118" s="35">
        <f t="shared" si="205"/>
        <v>0</v>
      </c>
      <c r="AP118" s="11"/>
      <c r="AQ118" s="35">
        <f>N118/16*AP118*50%</f>
        <v>0</v>
      </c>
      <c r="AR118" s="11"/>
      <c r="AS118" s="35">
        <f t="shared" si="213"/>
        <v>0</v>
      </c>
      <c r="AT118" s="36">
        <f t="shared" si="171"/>
        <v>0</v>
      </c>
      <c r="AU118" s="35">
        <f t="shared" si="171"/>
        <v>0</v>
      </c>
      <c r="AV118" s="36">
        <f>AN118+AT118</f>
        <v>0</v>
      </c>
      <c r="AW118" s="35">
        <f>AO118+AU118</f>
        <v>0</v>
      </c>
      <c r="AX118" s="12"/>
      <c r="AY118" s="12"/>
      <c r="AZ118" s="12"/>
      <c r="BA118" s="12"/>
      <c r="BB118" s="35"/>
      <c r="BC118" s="6"/>
      <c r="BD118" s="6"/>
      <c r="BE118" s="6"/>
      <c r="BF118" s="8"/>
      <c r="BG118" s="50">
        <f t="shared" si="209"/>
        <v>1</v>
      </c>
      <c r="BH118" s="8">
        <f t="shared" si="174"/>
        <v>2404.0268437499994</v>
      </c>
      <c r="BI118" s="8"/>
      <c r="BJ118" s="8">
        <f t="shared" si="214"/>
        <v>0</v>
      </c>
      <c r="BK118" s="8"/>
      <c r="BL118" s="8"/>
      <c r="BM118" s="8"/>
      <c r="BN118" s="8"/>
      <c r="BO118" s="8"/>
      <c r="BP118" s="50"/>
      <c r="BQ118" s="8">
        <f t="shared" si="176"/>
        <v>0</v>
      </c>
      <c r="BR118" s="8">
        <f>AW118+BB118+BF118+BH118+BJ118+BL118+BQ118+BM118+BN118</f>
        <v>2404.0268437499994</v>
      </c>
      <c r="BS118" s="8">
        <f t="shared" si="178"/>
        <v>5601.6535312499991</v>
      </c>
      <c r="BT118" s="8">
        <f t="shared" si="179"/>
        <v>2404.0268437499994</v>
      </c>
      <c r="BU118" s="8">
        <f t="shared" si="180"/>
        <v>3434.3240624999994</v>
      </c>
      <c r="BV118" s="8">
        <f t="shared" si="181"/>
        <v>11440.004437499998</v>
      </c>
      <c r="BW118" s="37">
        <f t="shared" si="182"/>
        <v>137280.05324999997</v>
      </c>
    </row>
    <row r="119" spans="1:77" s="9" customFormat="1" ht="15" hidden="1" customHeight="1" x14ac:dyDescent="0.3">
      <c r="A119" s="47">
        <v>25</v>
      </c>
      <c r="B119" s="14" t="s">
        <v>109</v>
      </c>
      <c r="C119" s="14" t="s">
        <v>340</v>
      </c>
      <c r="D119" s="6" t="s">
        <v>60</v>
      </c>
      <c r="E119" s="93" t="s">
        <v>234</v>
      </c>
      <c r="F119" s="14"/>
      <c r="G119" s="44"/>
      <c r="H119" s="44"/>
      <c r="I119" s="14"/>
      <c r="J119" s="6" t="s">
        <v>441</v>
      </c>
      <c r="K119" s="6" t="s">
        <v>61</v>
      </c>
      <c r="L119" s="10">
        <v>8.07</v>
      </c>
      <c r="M119" s="10">
        <v>4.33</v>
      </c>
      <c r="N119" s="29">
        <v>17697</v>
      </c>
      <c r="O119" s="8">
        <f t="shared" si="156"/>
        <v>76628.009999999995</v>
      </c>
      <c r="P119" s="6"/>
      <c r="Q119" s="6"/>
      <c r="R119" s="6"/>
      <c r="S119" s="6"/>
      <c r="T119" s="6">
        <v>3</v>
      </c>
      <c r="U119" s="6">
        <v>1</v>
      </c>
      <c r="V119" s="6">
        <f t="shared" si="157"/>
        <v>0</v>
      </c>
      <c r="W119" s="6">
        <f t="shared" si="157"/>
        <v>3</v>
      </c>
      <c r="X119" s="6">
        <f t="shared" si="157"/>
        <v>1</v>
      </c>
      <c r="Y119" s="8">
        <f t="shared" si="158"/>
        <v>0</v>
      </c>
      <c r="Z119" s="8">
        <f t="shared" si="195"/>
        <v>0</v>
      </c>
      <c r="AA119" s="8">
        <f t="shared" si="159"/>
        <v>0</v>
      </c>
      <c r="AB119" s="8">
        <f t="shared" si="160"/>
        <v>0</v>
      </c>
      <c r="AC119" s="8">
        <f>SUM(O119/16*T119)</f>
        <v>14367.751874999998</v>
      </c>
      <c r="AD119" s="8">
        <f t="shared" si="161"/>
        <v>4789.2506249999997</v>
      </c>
      <c r="AE119" s="8">
        <f>SUM(Y119:AD119)</f>
        <v>19157.002499999999</v>
      </c>
      <c r="AF119" s="8">
        <f>AE119*75%</f>
        <v>14367.751874999998</v>
      </c>
      <c r="AG119" s="8">
        <f t="shared" si="163"/>
        <v>3352.4754374999998</v>
      </c>
      <c r="AH119" s="8">
        <f>SUM(N119/16*S119+N119/16*T119+N119/16*U119)*20%</f>
        <v>884.85</v>
      </c>
      <c r="AI119" s="8">
        <f>AH119+AG119+AF119+AE119</f>
        <v>37762.0798125</v>
      </c>
      <c r="AJ119" s="11"/>
      <c r="AK119" s="35">
        <f t="shared" si="166"/>
        <v>0</v>
      </c>
      <c r="AL119" s="11"/>
      <c r="AM119" s="35">
        <f t="shared" si="211"/>
        <v>0</v>
      </c>
      <c r="AN119" s="35">
        <f>AJ119+AL119</f>
        <v>0</v>
      </c>
      <c r="AO119" s="35">
        <f t="shared" si="205"/>
        <v>0</v>
      </c>
      <c r="AP119" s="11"/>
      <c r="AQ119" s="35">
        <f t="shared" si="212"/>
        <v>0</v>
      </c>
      <c r="AR119" s="11"/>
      <c r="AS119" s="35">
        <f t="shared" si="213"/>
        <v>0</v>
      </c>
      <c r="AT119" s="36">
        <f t="shared" si="171"/>
        <v>0</v>
      </c>
      <c r="AU119" s="35">
        <f t="shared" si="171"/>
        <v>0</v>
      </c>
      <c r="AV119" s="36">
        <f t="shared" si="172"/>
        <v>0</v>
      </c>
      <c r="AW119" s="35">
        <f t="shared" si="172"/>
        <v>0</v>
      </c>
      <c r="AX119" s="12"/>
      <c r="AY119" s="13"/>
      <c r="AZ119" s="13"/>
      <c r="BA119" s="13"/>
      <c r="BB119" s="35"/>
      <c r="BC119" s="6"/>
      <c r="BD119" s="6"/>
      <c r="BE119" s="6"/>
      <c r="BF119" s="8">
        <f t="shared" si="207"/>
        <v>0</v>
      </c>
      <c r="BG119" s="50">
        <f t="shared" si="209"/>
        <v>4</v>
      </c>
      <c r="BH119" s="8">
        <f t="shared" si="174"/>
        <v>10057.426312499998</v>
      </c>
      <c r="BI119" s="8"/>
      <c r="BJ119" s="8">
        <f>(O119/18*BI119)*30%</f>
        <v>0</v>
      </c>
      <c r="BK119" s="8"/>
      <c r="BL119" s="8"/>
      <c r="BM119" s="8"/>
      <c r="BN119" s="8"/>
      <c r="BP119" s="50"/>
      <c r="BQ119" s="8">
        <f t="shared" si="176"/>
        <v>0</v>
      </c>
      <c r="BR119" s="8">
        <f>AW119+BB119+BF119+BH119+BJ119+BL119+BQ119+BM119+BN119</f>
        <v>10057.426312499998</v>
      </c>
      <c r="BS119" s="8">
        <f t="shared" si="178"/>
        <v>23394.327937499998</v>
      </c>
      <c r="BT119" s="8">
        <f t="shared" si="179"/>
        <v>10057.426312499998</v>
      </c>
      <c r="BU119" s="8">
        <f t="shared" si="180"/>
        <v>14367.751874999998</v>
      </c>
      <c r="BV119" s="8">
        <f t="shared" si="181"/>
        <v>47819.506125</v>
      </c>
      <c r="BW119" s="37">
        <f t="shared" si="182"/>
        <v>573834.07349999994</v>
      </c>
      <c r="BX119" s="7"/>
      <c r="BY119" s="7"/>
    </row>
    <row r="120" spans="1:77" s="7" customFormat="1" ht="15" hidden="1" customHeight="1" x14ac:dyDescent="0.3">
      <c r="A120" s="47">
        <v>26</v>
      </c>
      <c r="B120" s="14" t="s">
        <v>77</v>
      </c>
      <c r="C120" s="14" t="s">
        <v>328</v>
      </c>
      <c r="D120" s="6" t="s">
        <v>60</v>
      </c>
      <c r="E120" s="93" t="s">
        <v>315</v>
      </c>
      <c r="F120" s="14">
        <v>99</v>
      </c>
      <c r="G120" s="44">
        <v>43661</v>
      </c>
      <c r="H120" s="44">
        <v>45488</v>
      </c>
      <c r="I120" s="14" t="s">
        <v>156</v>
      </c>
      <c r="J120" s="6" t="s">
        <v>308</v>
      </c>
      <c r="K120" s="6" t="s">
        <v>67</v>
      </c>
      <c r="L120" s="10">
        <v>22.04</v>
      </c>
      <c r="M120" s="6">
        <v>5.12</v>
      </c>
      <c r="N120" s="29">
        <v>17697</v>
      </c>
      <c r="O120" s="8">
        <f t="shared" si="156"/>
        <v>90608.639999999999</v>
      </c>
      <c r="P120" s="6"/>
      <c r="Q120" s="6"/>
      <c r="R120" s="6"/>
      <c r="S120" s="6">
        <v>1</v>
      </c>
      <c r="T120" s="6"/>
      <c r="U120" s="6"/>
      <c r="V120" s="6">
        <f t="shared" si="157"/>
        <v>1</v>
      </c>
      <c r="W120" s="6">
        <f t="shared" si="157"/>
        <v>0</v>
      </c>
      <c r="X120" s="6">
        <f t="shared" si="157"/>
        <v>0</v>
      </c>
      <c r="Y120" s="8">
        <f t="shared" si="158"/>
        <v>0</v>
      </c>
      <c r="Z120" s="8">
        <f t="shared" si="195"/>
        <v>0</v>
      </c>
      <c r="AA120" s="8">
        <f t="shared" si="159"/>
        <v>0</v>
      </c>
      <c r="AB120" s="8">
        <f t="shared" si="160"/>
        <v>5663.04</v>
      </c>
      <c r="AC120" s="8">
        <f t="shared" si="183"/>
        <v>0</v>
      </c>
      <c r="AD120" s="8">
        <f t="shared" si="161"/>
        <v>0</v>
      </c>
      <c r="AE120" s="8">
        <f t="shared" si="162"/>
        <v>5663.04</v>
      </c>
      <c r="AF120" s="8">
        <f t="shared" si="187"/>
        <v>4247.28</v>
      </c>
      <c r="AG120" s="8">
        <f t="shared" si="163"/>
        <v>991.03200000000004</v>
      </c>
      <c r="AH120" s="8">
        <f t="shared" si="164"/>
        <v>221.21250000000001</v>
      </c>
      <c r="AI120" s="8">
        <f t="shared" si="165"/>
        <v>11122.5645</v>
      </c>
      <c r="AJ120" s="11"/>
      <c r="AK120" s="35">
        <f t="shared" si="166"/>
        <v>0</v>
      </c>
      <c r="AL120" s="11"/>
      <c r="AM120" s="35">
        <f>N120/18*AL120*50%</f>
        <v>0</v>
      </c>
      <c r="AN120" s="35">
        <f t="shared" ref="AN120:AO127" si="215">AJ120+AL120</f>
        <v>0</v>
      </c>
      <c r="AO120" s="35">
        <f t="shared" si="205"/>
        <v>0</v>
      </c>
      <c r="AP120" s="11"/>
      <c r="AQ120" s="35">
        <f>N120/18*AP120*50%</f>
        <v>0</v>
      </c>
      <c r="AR120" s="11"/>
      <c r="AS120" s="35">
        <f>N120/18*AR120*40%</f>
        <v>0</v>
      </c>
      <c r="AT120" s="36">
        <f t="shared" si="171"/>
        <v>0</v>
      </c>
      <c r="AU120" s="35">
        <f t="shared" si="171"/>
        <v>0</v>
      </c>
      <c r="AV120" s="36">
        <f t="shared" si="172"/>
        <v>0</v>
      </c>
      <c r="AW120" s="35">
        <f t="shared" si="172"/>
        <v>0</v>
      </c>
      <c r="AX120" s="12"/>
      <c r="AY120" s="13"/>
      <c r="AZ120" s="13"/>
      <c r="BA120" s="13"/>
      <c r="BB120" s="35"/>
      <c r="BC120" s="6"/>
      <c r="BD120" s="6"/>
      <c r="BE120" s="6"/>
      <c r="BF120" s="8">
        <f t="shared" si="207"/>
        <v>0</v>
      </c>
      <c r="BG120" s="50">
        <f t="shared" si="209"/>
        <v>1</v>
      </c>
      <c r="BH120" s="8">
        <f t="shared" si="174"/>
        <v>2973.096</v>
      </c>
      <c r="BI120" s="8"/>
      <c r="BJ120" s="8">
        <f t="shared" ref="BJ120:BJ127" si="216">(O120/18*BI120)*30%</f>
        <v>0</v>
      </c>
      <c r="BK120" s="8">
        <f>V120+W120+X120</f>
        <v>1</v>
      </c>
      <c r="BL120" s="8">
        <f>(AE120+AF120)*35%</f>
        <v>3468.6119999999996</v>
      </c>
      <c r="BM120" s="8"/>
      <c r="BN120" s="8"/>
      <c r="BO120" s="8"/>
      <c r="BP120" s="50"/>
      <c r="BQ120" s="8">
        <f t="shared" si="176"/>
        <v>0</v>
      </c>
      <c r="BR120" s="8">
        <f t="shared" ref="BR120:BR125" si="217">AW120+BB120+BF120+BH120+BJ120+BL120+BQ120</f>
        <v>6441.7079999999996</v>
      </c>
      <c r="BS120" s="8">
        <f t="shared" si="178"/>
        <v>6875.2844999999998</v>
      </c>
      <c r="BT120" s="8">
        <f t="shared" si="179"/>
        <v>2973.096</v>
      </c>
      <c r="BU120" s="8">
        <f t="shared" si="180"/>
        <v>7715.8919999999998</v>
      </c>
      <c r="BV120" s="8">
        <f t="shared" si="181"/>
        <v>17564.272499999999</v>
      </c>
      <c r="BW120" s="37">
        <f t="shared" si="182"/>
        <v>210771.27</v>
      </c>
      <c r="BX120" s="7" t="s">
        <v>212</v>
      </c>
    </row>
    <row r="121" spans="1:77" s="7" customFormat="1" ht="15" hidden="1" customHeight="1" x14ac:dyDescent="0.3">
      <c r="A121" s="47">
        <v>27</v>
      </c>
      <c r="B121" s="14" t="s">
        <v>362</v>
      </c>
      <c r="C121" s="14" t="s">
        <v>335</v>
      </c>
      <c r="D121" s="6" t="s">
        <v>75</v>
      </c>
      <c r="E121" s="95" t="s">
        <v>364</v>
      </c>
      <c r="F121" s="14"/>
      <c r="G121" s="44"/>
      <c r="H121" s="44"/>
      <c r="I121" s="14" t="s">
        <v>104</v>
      </c>
      <c r="J121" s="6" t="s">
        <v>383</v>
      </c>
      <c r="K121" s="6" t="s">
        <v>76</v>
      </c>
      <c r="L121" s="10">
        <v>1.01</v>
      </c>
      <c r="M121" s="10">
        <v>3.36</v>
      </c>
      <c r="N121" s="29">
        <v>17697</v>
      </c>
      <c r="O121" s="8">
        <f t="shared" si="156"/>
        <v>59461.919999999998</v>
      </c>
      <c r="P121" s="6"/>
      <c r="Q121" s="6"/>
      <c r="R121" s="6"/>
      <c r="S121" s="6">
        <v>3</v>
      </c>
      <c r="T121" s="6">
        <v>2</v>
      </c>
      <c r="U121" s="6"/>
      <c r="V121" s="6">
        <f t="shared" si="157"/>
        <v>3</v>
      </c>
      <c r="W121" s="6">
        <f t="shared" si="157"/>
        <v>2</v>
      </c>
      <c r="X121" s="6">
        <f t="shared" si="157"/>
        <v>0</v>
      </c>
      <c r="Y121" s="8">
        <f t="shared" si="158"/>
        <v>0</v>
      </c>
      <c r="Z121" s="8">
        <f t="shared" si="195"/>
        <v>0</v>
      </c>
      <c r="AA121" s="8">
        <f t="shared" si="159"/>
        <v>0</v>
      </c>
      <c r="AB121" s="8">
        <f t="shared" si="160"/>
        <v>11149.11</v>
      </c>
      <c r="AC121" s="8">
        <f t="shared" si="183"/>
        <v>7432.74</v>
      </c>
      <c r="AD121" s="8">
        <f t="shared" si="161"/>
        <v>0</v>
      </c>
      <c r="AE121" s="8">
        <f t="shared" si="162"/>
        <v>18581.849999999999</v>
      </c>
      <c r="AF121" s="8">
        <f t="shared" si="187"/>
        <v>13936.387499999999</v>
      </c>
      <c r="AG121" s="8">
        <f t="shared" si="163"/>
        <v>3251.8237499999996</v>
      </c>
      <c r="AH121" s="8">
        <f t="shared" si="164"/>
        <v>1106.0625</v>
      </c>
      <c r="AI121" s="8">
        <f t="shared" si="165"/>
        <v>36876.123749999999</v>
      </c>
      <c r="AJ121" s="11"/>
      <c r="AK121" s="35">
        <f t="shared" si="166"/>
        <v>0</v>
      </c>
      <c r="AL121" s="11"/>
      <c r="AM121" s="35">
        <f>N121/16*AL121*50%</f>
        <v>0</v>
      </c>
      <c r="AN121" s="35">
        <f t="shared" si="215"/>
        <v>0</v>
      </c>
      <c r="AO121" s="35">
        <f t="shared" si="205"/>
        <v>0</v>
      </c>
      <c r="AP121" s="11"/>
      <c r="AQ121" s="35">
        <f>N121/16*AP121*50%</f>
        <v>0</v>
      </c>
      <c r="AR121" s="11"/>
      <c r="AS121" s="35">
        <f>N121/16*AR121*40%</f>
        <v>0</v>
      </c>
      <c r="AT121" s="36">
        <f t="shared" si="171"/>
        <v>0</v>
      </c>
      <c r="AU121" s="35">
        <f t="shared" si="171"/>
        <v>0</v>
      </c>
      <c r="AV121" s="36">
        <f t="shared" si="172"/>
        <v>0</v>
      </c>
      <c r="AW121" s="35">
        <f t="shared" si="172"/>
        <v>0</v>
      </c>
      <c r="AX121" s="12"/>
      <c r="AY121" s="13"/>
      <c r="AZ121" s="13"/>
      <c r="BA121" s="13"/>
      <c r="BB121" s="35"/>
      <c r="BC121" s="6"/>
      <c r="BD121" s="6"/>
      <c r="BE121" s="6"/>
      <c r="BF121" s="8">
        <f t="shared" si="207"/>
        <v>0</v>
      </c>
      <c r="BG121" s="50">
        <f t="shared" si="209"/>
        <v>5</v>
      </c>
      <c r="BH121" s="8">
        <f t="shared" si="174"/>
        <v>9755.4712499999987</v>
      </c>
      <c r="BI121" s="8"/>
      <c r="BJ121" s="8">
        <f t="shared" si="216"/>
        <v>0</v>
      </c>
      <c r="BK121" s="8"/>
      <c r="BL121" s="8"/>
      <c r="BM121" s="8"/>
      <c r="BN121" s="8"/>
      <c r="BO121" s="8"/>
      <c r="BP121" s="50"/>
      <c r="BQ121" s="8">
        <f>7079/18*BP121</f>
        <v>0</v>
      </c>
      <c r="BR121" s="8">
        <f>AW121+BB121+BF121+BH121+BJ121+BL121+BQ121</f>
        <v>9755.4712499999987</v>
      </c>
      <c r="BS121" s="8">
        <f t="shared" si="178"/>
        <v>22939.736249999998</v>
      </c>
      <c r="BT121" s="8">
        <f t="shared" si="179"/>
        <v>9755.4712499999987</v>
      </c>
      <c r="BU121" s="8">
        <f t="shared" si="180"/>
        <v>13936.387499999999</v>
      </c>
      <c r="BV121" s="8">
        <f t="shared" si="181"/>
        <v>46631.595000000001</v>
      </c>
      <c r="BW121" s="37">
        <f t="shared" si="182"/>
        <v>559579.14</v>
      </c>
    </row>
    <row r="122" spans="1:77" s="57" customFormat="1" ht="15" hidden="1" customHeight="1" x14ac:dyDescent="0.3">
      <c r="A122" s="47">
        <v>28</v>
      </c>
      <c r="B122" s="14" t="s">
        <v>235</v>
      </c>
      <c r="C122" s="14" t="s">
        <v>338</v>
      </c>
      <c r="D122" s="6" t="s">
        <v>60</v>
      </c>
      <c r="E122" s="93" t="s">
        <v>236</v>
      </c>
      <c r="F122" s="14">
        <v>122</v>
      </c>
      <c r="G122" s="44">
        <v>44554</v>
      </c>
      <c r="H122" s="44">
        <v>46380</v>
      </c>
      <c r="I122" s="14" t="s">
        <v>155</v>
      </c>
      <c r="J122" s="6"/>
      <c r="K122" s="6" t="s">
        <v>64</v>
      </c>
      <c r="L122" s="10">
        <v>3.01</v>
      </c>
      <c r="M122" s="6">
        <v>4.59</v>
      </c>
      <c r="N122" s="29">
        <v>17697</v>
      </c>
      <c r="O122" s="8">
        <f t="shared" si="156"/>
        <v>81229.23</v>
      </c>
      <c r="P122" s="6"/>
      <c r="Q122" s="6"/>
      <c r="R122" s="6"/>
      <c r="S122" s="6"/>
      <c r="T122" s="6">
        <v>3</v>
      </c>
      <c r="U122" s="6"/>
      <c r="V122" s="6">
        <f t="shared" si="157"/>
        <v>0</v>
      </c>
      <c r="W122" s="6">
        <f t="shared" si="157"/>
        <v>3</v>
      </c>
      <c r="X122" s="6">
        <f t="shared" si="157"/>
        <v>0</v>
      </c>
      <c r="Y122" s="8">
        <f t="shared" si="158"/>
        <v>0</v>
      </c>
      <c r="Z122" s="8">
        <f t="shared" si="195"/>
        <v>0</v>
      </c>
      <c r="AA122" s="8">
        <f t="shared" si="159"/>
        <v>0</v>
      </c>
      <c r="AB122" s="8">
        <f t="shared" si="160"/>
        <v>0</v>
      </c>
      <c r="AC122" s="8">
        <f t="shared" si="183"/>
        <v>15230.480625</v>
      </c>
      <c r="AD122" s="8">
        <f t="shared" si="161"/>
        <v>0</v>
      </c>
      <c r="AE122" s="8">
        <f t="shared" si="162"/>
        <v>15230.480625</v>
      </c>
      <c r="AF122" s="8">
        <f t="shared" si="187"/>
        <v>11422.860468750001</v>
      </c>
      <c r="AG122" s="8">
        <f t="shared" si="163"/>
        <v>2665.3341093750005</v>
      </c>
      <c r="AH122" s="8">
        <f t="shared" si="164"/>
        <v>663.63750000000005</v>
      </c>
      <c r="AI122" s="8">
        <f t="shared" si="165"/>
        <v>29982.312703125001</v>
      </c>
      <c r="AJ122" s="11"/>
      <c r="AK122" s="35">
        <f t="shared" si="166"/>
        <v>0</v>
      </c>
      <c r="AL122" s="11"/>
      <c r="AM122" s="35">
        <f t="shared" ref="AM122" si="218">N122/16*AL122*50%</f>
        <v>0</v>
      </c>
      <c r="AN122" s="35"/>
      <c r="AO122" s="35">
        <f t="shared" si="205"/>
        <v>0</v>
      </c>
      <c r="AP122" s="11"/>
      <c r="AQ122" s="35">
        <f t="shared" ref="AQ122" si="219">N122/16*AP122*50%</f>
        <v>0</v>
      </c>
      <c r="AR122" s="11"/>
      <c r="AS122" s="35">
        <f t="shared" ref="AS122" si="220">N122/16*AR122*40%</f>
        <v>0</v>
      </c>
      <c r="AT122" s="36">
        <f t="shared" si="171"/>
        <v>0</v>
      </c>
      <c r="AU122" s="35">
        <f t="shared" si="171"/>
        <v>0</v>
      </c>
      <c r="AV122" s="36">
        <f t="shared" si="172"/>
        <v>0</v>
      </c>
      <c r="AW122" s="35">
        <f t="shared" si="172"/>
        <v>0</v>
      </c>
      <c r="AX122" s="12"/>
      <c r="AY122" s="13"/>
      <c r="AZ122" s="13"/>
      <c r="BA122" s="13"/>
      <c r="BB122" s="35">
        <f t="shared" ref="BB122" si="221">SUM(N122*AY122)*50%+(N122*AZ122)*60%+(N122*BA122)*60%</f>
        <v>0</v>
      </c>
      <c r="BC122" s="6"/>
      <c r="BD122" s="6"/>
      <c r="BE122" s="6"/>
      <c r="BF122" s="8">
        <f t="shared" ref="BF122" si="222">SUM(N122*BC122*20%)+(N122*BD122)*30%</f>
        <v>0</v>
      </c>
      <c r="BG122" s="50">
        <f t="shared" si="209"/>
        <v>3</v>
      </c>
      <c r="BH122" s="8">
        <f t="shared" si="174"/>
        <v>7996.0023281249996</v>
      </c>
      <c r="BI122" s="8"/>
      <c r="BJ122" s="8"/>
      <c r="BK122" s="8"/>
      <c r="BL122" s="8"/>
      <c r="BM122" s="8"/>
      <c r="BN122" s="8"/>
      <c r="BO122" s="8"/>
      <c r="BP122" s="50"/>
      <c r="BQ122" s="8">
        <f t="shared" si="176"/>
        <v>0</v>
      </c>
      <c r="BR122" s="8">
        <f t="shared" ref="BR122" si="223">AW122+BB122+BF122+BH122+BJ122+BL122+BQ122+BM122+BN122</f>
        <v>7996.0023281249996</v>
      </c>
      <c r="BS122" s="8">
        <f t="shared" si="178"/>
        <v>18559.452234375003</v>
      </c>
      <c r="BT122" s="8">
        <f t="shared" si="179"/>
        <v>7996.0023281249996</v>
      </c>
      <c r="BU122" s="8">
        <f t="shared" si="180"/>
        <v>11422.860468750001</v>
      </c>
      <c r="BV122" s="8">
        <f t="shared" si="181"/>
        <v>37978.31503125</v>
      </c>
      <c r="BW122" s="37">
        <f t="shared" si="182"/>
        <v>455739.78037499997</v>
      </c>
      <c r="BX122" s="7" t="s">
        <v>213</v>
      </c>
      <c r="BY122" s="7"/>
    </row>
    <row r="123" spans="1:77" s="7" customFormat="1" ht="15" hidden="1" customHeight="1" x14ac:dyDescent="0.3">
      <c r="A123" s="47">
        <v>29</v>
      </c>
      <c r="B123" s="14" t="s">
        <v>203</v>
      </c>
      <c r="C123" s="14" t="s">
        <v>402</v>
      </c>
      <c r="D123" s="6" t="s">
        <v>60</v>
      </c>
      <c r="E123" s="93" t="s">
        <v>204</v>
      </c>
      <c r="F123" s="34">
        <v>121</v>
      </c>
      <c r="G123" s="30">
        <v>43189</v>
      </c>
      <c r="H123" s="30">
        <v>45015</v>
      </c>
      <c r="I123" s="34" t="s">
        <v>205</v>
      </c>
      <c r="J123" s="6" t="s">
        <v>309</v>
      </c>
      <c r="K123" s="6" t="s">
        <v>62</v>
      </c>
      <c r="L123" s="10">
        <v>20.09</v>
      </c>
      <c r="M123" s="10">
        <v>5.32</v>
      </c>
      <c r="N123" s="29">
        <v>17697</v>
      </c>
      <c r="O123" s="8">
        <f t="shared" si="156"/>
        <v>94148.040000000008</v>
      </c>
      <c r="P123" s="6"/>
      <c r="Q123" s="6"/>
      <c r="R123" s="6"/>
      <c r="S123" s="6"/>
      <c r="T123" s="6">
        <v>1</v>
      </c>
      <c r="U123" s="6"/>
      <c r="V123" s="6">
        <f t="shared" si="157"/>
        <v>0</v>
      </c>
      <c r="W123" s="6">
        <f t="shared" si="157"/>
        <v>1</v>
      </c>
      <c r="X123" s="6">
        <f t="shared" si="157"/>
        <v>0</v>
      </c>
      <c r="Y123" s="8">
        <f t="shared" si="158"/>
        <v>0</v>
      </c>
      <c r="Z123" s="8">
        <f t="shared" si="195"/>
        <v>0</v>
      </c>
      <c r="AA123" s="8">
        <f t="shared" si="159"/>
        <v>0</v>
      </c>
      <c r="AB123" s="8">
        <f t="shared" si="160"/>
        <v>0</v>
      </c>
      <c r="AC123" s="8">
        <f t="shared" si="183"/>
        <v>5884.2525000000005</v>
      </c>
      <c r="AD123" s="8">
        <f t="shared" si="161"/>
        <v>0</v>
      </c>
      <c r="AE123" s="8">
        <f t="shared" si="162"/>
        <v>5884.2525000000005</v>
      </c>
      <c r="AF123" s="8">
        <f t="shared" si="187"/>
        <v>4413.1893749999999</v>
      </c>
      <c r="AG123" s="8">
        <f t="shared" si="163"/>
        <v>1029.7441875000002</v>
      </c>
      <c r="AH123" s="8">
        <f t="shared" si="164"/>
        <v>221.21250000000001</v>
      </c>
      <c r="AI123" s="8">
        <f t="shared" si="165"/>
        <v>11548.3985625</v>
      </c>
      <c r="AJ123" s="11"/>
      <c r="AK123" s="35">
        <f>N123/18*AJ123*40%</f>
        <v>0</v>
      </c>
      <c r="AL123" s="11"/>
      <c r="AM123" s="35">
        <f>N123/18*AL123*50%</f>
        <v>0</v>
      </c>
      <c r="AN123" s="35">
        <f t="shared" si="215"/>
        <v>0</v>
      </c>
      <c r="AO123" s="35">
        <f t="shared" si="215"/>
        <v>0</v>
      </c>
      <c r="AP123" s="11"/>
      <c r="AQ123" s="35">
        <f>N123/18*AP123*50%</f>
        <v>0</v>
      </c>
      <c r="AR123" s="11"/>
      <c r="AS123" s="35">
        <f>N123/18*AR123*40%</f>
        <v>0</v>
      </c>
      <c r="AT123" s="36">
        <f t="shared" si="171"/>
        <v>0</v>
      </c>
      <c r="AU123" s="35">
        <f t="shared" si="171"/>
        <v>0</v>
      </c>
      <c r="AV123" s="36"/>
      <c r="AW123" s="35">
        <f>AO123+AU123</f>
        <v>0</v>
      </c>
      <c r="AX123" s="12"/>
      <c r="AY123" s="13"/>
      <c r="AZ123" s="13"/>
      <c r="BA123" s="13"/>
      <c r="BB123" s="35">
        <f>SUM(N123*AY123)*50%+(N123*AZ123)*60%+(N123*BA123)*60%</f>
        <v>0</v>
      </c>
      <c r="BC123" s="6"/>
      <c r="BD123" s="6"/>
      <c r="BE123" s="6"/>
      <c r="BF123" s="8">
        <f t="shared" si="207"/>
        <v>0</v>
      </c>
      <c r="BG123" s="50">
        <f t="shared" si="209"/>
        <v>1</v>
      </c>
      <c r="BH123" s="8">
        <f t="shared" si="174"/>
        <v>3089.2325624999999</v>
      </c>
      <c r="BI123" s="8"/>
      <c r="BJ123" s="8">
        <f t="shared" si="216"/>
        <v>0</v>
      </c>
      <c r="BK123" s="8">
        <f>V123+W123+X123</f>
        <v>1</v>
      </c>
      <c r="BL123" s="8">
        <f>(AE123+AF123)*40%</f>
        <v>4118.9767500000007</v>
      </c>
      <c r="BM123" s="8"/>
      <c r="BN123" s="8"/>
      <c r="BO123" s="8"/>
      <c r="BP123" s="50"/>
      <c r="BQ123" s="8">
        <f t="shared" si="176"/>
        <v>0</v>
      </c>
      <c r="BR123" s="8">
        <f t="shared" si="217"/>
        <v>7208.209312500001</v>
      </c>
      <c r="BS123" s="8">
        <f t="shared" si="178"/>
        <v>7135.2091875000006</v>
      </c>
      <c r="BT123" s="8">
        <f t="shared" si="179"/>
        <v>3089.2325624999999</v>
      </c>
      <c r="BU123" s="8">
        <f t="shared" si="180"/>
        <v>8532.1661249999997</v>
      </c>
      <c r="BV123" s="8">
        <f t="shared" si="181"/>
        <v>18756.607875000002</v>
      </c>
      <c r="BW123" s="37">
        <f t="shared" si="182"/>
        <v>225079.29450000002</v>
      </c>
      <c r="BX123" s="7" t="s">
        <v>244</v>
      </c>
    </row>
    <row r="124" spans="1:77" s="7" customFormat="1" ht="15" hidden="1" customHeight="1" x14ac:dyDescent="0.3">
      <c r="A124" s="47">
        <v>30</v>
      </c>
      <c r="B124" s="14" t="s">
        <v>203</v>
      </c>
      <c r="C124" s="14" t="s">
        <v>404</v>
      </c>
      <c r="D124" s="6" t="s">
        <v>60</v>
      </c>
      <c r="E124" s="93" t="s">
        <v>204</v>
      </c>
      <c r="F124" s="34">
        <v>121</v>
      </c>
      <c r="G124" s="30">
        <v>43189</v>
      </c>
      <c r="H124" s="30">
        <v>45015</v>
      </c>
      <c r="I124" s="34" t="s">
        <v>205</v>
      </c>
      <c r="J124" s="6" t="s">
        <v>309</v>
      </c>
      <c r="K124" s="6" t="s">
        <v>62</v>
      </c>
      <c r="L124" s="10">
        <v>20.09</v>
      </c>
      <c r="M124" s="10">
        <v>5.32</v>
      </c>
      <c r="N124" s="29">
        <v>17697</v>
      </c>
      <c r="O124" s="8">
        <f t="shared" si="156"/>
        <v>94148.040000000008</v>
      </c>
      <c r="P124" s="6"/>
      <c r="Q124" s="6"/>
      <c r="R124" s="6"/>
      <c r="S124" s="6"/>
      <c r="T124" s="6"/>
      <c r="U124" s="6">
        <v>1</v>
      </c>
      <c r="V124" s="6">
        <f t="shared" ref="V124" si="224">SUM(P124+S124)</f>
        <v>0</v>
      </c>
      <c r="W124" s="6">
        <f t="shared" ref="W124:X124" si="225">SUM(Q124+T124)</f>
        <v>0</v>
      </c>
      <c r="X124" s="6">
        <f t="shared" si="225"/>
        <v>1</v>
      </c>
      <c r="Y124" s="8">
        <f t="shared" ref="Y124:Y125" si="226">SUM(O124/16*P124)</f>
        <v>0</v>
      </c>
      <c r="Z124" s="8">
        <f t="shared" ref="Z124:Z125" si="227">SUM(O124/16*Q124)</f>
        <v>0</v>
      </c>
      <c r="AA124" s="8">
        <f t="shared" ref="AA124:AA125" si="228">SUM(O124/16*R124)</f>
        <v>0</v>
      </c>
      <c r="AB124" s="8">
        <f t="shared" ref="AB124:AB125" si="229">SUM(O124/16*S124)</f>
        <v>0</v>
      </c>
      <c r="AC124" s="8">
        <f t="shared" si="183"/>
        <v>0</v>
      </c>
      <c r="AD124" s="8">
        <f t="shared" ref="AD124:AD125" si="230">SUM(O124/16*U124)</f>
        <v>5884.2525000000005</v>
      </c>
      <c r="AE124" s="8">
        <f t="shared" si="162"/>
        <v>5884.2525000000005</v>
      </c>
      <c r="AF124" s="8">
        <f t="shared" si="187"/>
        <v>4413.1893749999999</v>
      </c>
      <c r="AG124" s="8">
        <f t="shared" si="163"/>
        <v>1029.7441875000002</v>
      </c>
      <c r="AH124" s="8">
        <f t="shared" ref="AH124:AH125" si="231">SUM(N124/16*S124+N124/16*T124+N124/16*U124)*20%</f>
        <v>221.21250000000001</v>
      </c>
      <c r="AI124" s="8">
        <f t="shared" si="165"/>
        <v>11548.3985625</v>
      </c>
      <c r="AJ124" s="11"/>
      <c r="AK124" s="35">
        <f>N124/18*AJ124*40%</f>
        <v>0</v>
      </c>
      <c r="AL124" s="11"/>
      <c r="AM124" s="35">
        <f>N124/18*AL124*50%</f>
        <v>0</v>
      </c>
      <c r="AN124" s="35">
        <f t="shared" si="215"/>
        <v>0</v>
      </c>
      <c r="AO124" s="35">
        <f t="shared" si="215"/>
        <v>0</v>
      </c>
      <c r="AP124" s="11"/>
      <c r="AQ124" s="35">
        <f>N124/18*AP124*50%</f>
        <v>0</v>
      </c>
      <c r="AR124" s="11"/>
      <c r="AS124" s="35">
        <f>N124/18*AR124*40%</f>
        <v>0</v>
      </c>
      <c r="AT124" s="36">
        <f t="shared" si="171"/>
        <v>0</v>
      </c>
      <c r="AU124" s="35">
        <f t="shared" si="171"/>
        <v>0</v>
      </c>
      <c r="AV124" s="36"/>
      <c r="AW124" s="35">
        <f>AO124+AU124</f>
        <v>0</v>
      </c>
      <c r="AX124" s="12"/>
      <c r="AY124" s="13"/>
      <c r="AZ124" s="13"/>
      <c r="BA124" s="13"/>
      <c r="BB124" s="35">
        <f>SUM(N124*AY124)*50%+(N124*AZ124)*60%+(N124*BA124)*60%</f>
        <v>0</v>
      </c>
      <c r="BC124" s="6"/>
      <c r="BD124" s="6"/>
      <c r="BE124" s="6"/>
      <c r="BF124" s="8">
        <f t="shared" ref="BF124" si="232">SUM(N124*BC124*20%)+(N124*BD124)*30%</f>
        <v>0</v>
      </c>
      <c r="BG124" s="50">
        <f t="shared" si="209"/>
        <v>1</v>
      </c>
      <c r="BH124" s="8">
        <f t="shared" si="174"/>
        <v>3089.2325624999999</v>
      </c>
      <c r="BI124" s="8"/>
      <c r="BJ124" s="8">
        <f t="shared" si="216"/>
        <v>0</v>
      </c>
      <c r="BK124" s="8">
        <f>V124+W124+X124</f>
        <v>1</v>
      </c>
      <c r="BL124" s="8">
        <f>(AE124+AF124)*40%</f>
        <v>4118.9767500000007</v>
      </c>
      <c r="BM124" s="8"/>
      <c r="BN124" s="8"/>
      <c r="BO124" s="8"/>
      <c r="BP124" s="50"/>
      <c r="BQ124" s="8">
        <f t="shared" si="176"/>
        <v>0</v>
      </c>
      <c r="BR124" s="8">
        <f t="shared" si="217"/>
        <v>7208.209312500001</v>
      </c>
      <c r="BS124" s="8">
        <f t="shared" si="178"/>
        <v>7135.2091875000006</v>
      </c>
      <c r="BT124" s="8">
        <f t="shared" si="179"/>
        <v>3089.2325624999999</v>
      </c>
      <c r="BU124" s="8">
        <f t="shared" si="180"/>
        <v>8532.1661249999997</v>
      </c>
      <c r="BV124" s="8">
        <f t="shared" si="181"/>
        <v>18756.607875000002</v>
      </c>
      <c r="BW124" s="37">
        <f t="shared" si="182"/>
        <v>225079.29450000002</v>
      </c>
      <c r="BX124" s="7" t="s">
        <v>244</v>
      </c>
    </row>
    <row r="125" spans="1:77" s="7" customFormat="1" ht="15" hidden="1" customHeight="1" x14ac:dyDescent="0.3">
      <c r="A125" s="47">
        <v>31</v>
      </c>
      <c r="B125" s="14" t="s">
        <v>517</v>
      </c>
      <c r="C125" s="14" t="s">
        <v>393</v>
      </c>
      <c r="D125" s="6" t="s">
        <v>60</v>
      </c>
      <c r="E125" s="93" t="s">
        <v>436</v>
      </c>
      <c r="F125" s="34"/>
      <c r="G125" s="44"/>
      <c r="H125" s="30"/>
      <c r="I125" s="34" t="s">
        <v>68</v>
      </c>
      <c r="J125" s="6" t="s">
        <v>441</v>
      </c>
      <c r="K125" s="6" t="s">
        <v>61</v>
      </c>
      <c r="L125" s="103">
        <v>0</v>
      </c>
      <c r="M125" s="6">
        <v>4.0999999999999996</v>
      </c>
      <c r="N125" s="104">
        <v>17697</v>
      </c>
      <c r="O125" s="8">
        <f>N125*M125</f>
        <v>72557.7</v>
      </c>
      <c r="P125" s="6"/>
      <c r="Q125" s="6"/>
      <c r="R125" s="6">
        <v>2</v>
      </c>
      <c r="S125" s="6"/>
      <c r="T125" s="6"/>
      <c r="U125" s="6">
        <v>2</v>
      </c>
      <c r="V125" s="6">
        <f t="shared" si="157"/>
        <v>0</v>
      </c>
      <c r="W125" s="6">
        <f t="shared" si="157"/>
        <v>0</v>
      </c>
      <c r="X125" s="6">
        <f t="shared" si="157"/>
        <v>4</v>
      </c>
      <c r="Y125" s="8">
        <f t="shared" si="226"/>
        <v>0</v>
      </c>
      <c r="Z125" s="8">
        <f t="shared" si="227"/>
        <v>0</v>
      </c>
      <c r="AA125" s="8">
        <f t="shared" si="228"/>
        <v>9069.7124999999996</v>
      </c>
      <c r="AB125" s="8">
        <f t="shared" si="229"/>
        <v>0</v>
      </c>
      <c r="AC125" s="8">
        <f t="shared" si="183"/>
        <v>0</v>
      </c>
      <c r="AD125" s="8">
        <f t="shared" si="230"/>
        <v>9069.7124999999996</v>
      </c>
      <c r="AE125" s="8">
        <f t="shared" si="162"/>
        <v>18139.424999999999</v>
      </c>
      <c r="AF125" s="8">
        <f t="shared" si="187"/>
        <v>13604.568749999999</v>
      </c>
      <c r="AG125" s="8">
        <f t="shared" si="163"/>
        <v>3174.399375</v>
      </c>
      <c r="AH125" s="8">
        <f t="shared" si="231"/>
        <v>442.42500000000001</v>
      </c>
      <c r="AI125" s="8">
        <f t="shared" si="165"/>
        <v>35360.818124999998</v>
      </c>
      <c r="AJ125" s="11"/>
      <c r="AK125" s="35">
        <f>N125/18*AJ125*40%</f>
        <v>0</v>
      </c>
      <c r="AL125" s="11"/>
      <c r="AM125" s="35">
        <f>N125/18*AL125*50%</f>
        <v>0</v>
      </c>
      <c r="AN125" s="35">
        <f t="shared" si="215"/>
        <v>0</v>
      </c>
      <c r="AO125" s="35">
        <f t="shared" si="215"/>
        <v>0</v>
      </c>
      <c r="AP125" s="11"/>
      <c r="AQ125" s="35"/>
      <c r="AR125" s="11"/>
      <c r="AS125" s="35">
        <f>N125/18*AR125*40%</f>
        <v>0</v>
      </c>
      <c r="AT125" s="36">
        <f t="shared" si="171"/>
        <v>0</v>
      </c>
      <c r="AU125" s="35">
        <f t="shared" si="171"/>
        <v>0</v>
      </c>
      <c r="AV125" s="36"/>
      <c r="AW125" s="35">
        <f>AO125+AU125</f>
        <v>0</v>
      </c>
      <c r="AX125" s="12"/>
      <c r="AY125" s="13"/>
      <c r="AZ125" s="13"/>
      <c r="BA125" s="13"/>
      <c r="BB125" s="35">
        <f>SUM(N125*AY125)*50%+(N125*AZ125)*60%+(N125*BA125)*60%</f>
        <v>0</v>
      </c>
      <c r="BC125" s="6"/>
      <c r="BD125" s="6"/>
      <c r="BE125" s="6"/>
      <c r="BF125" s="8"/>
      <c r="BG125" s="50"/>
      <c r="BH125" s="8">
        <f t="shared" si="174"/>
        <v>9523.198124999999</v>
      </c>
      <c r="BI125" s="8"/>
      <c r="BJ125" s="8"/>
      <c r="BK125" s="8"/>
      <c r="BL125" s="8"/>
      <c r="BM125" s="8"/>
      <c r="BN125" s="8"/>
      <c r="BO125" s="8"/>
      <c r="BP125" s="50"/>
      <c r="BQ125" s="8"/>
      <c r="BR125" s="8">
        <f t="shared" si="217"/>
        <v>9523.198124999999</v>
      </c>
      <c r="BS125" s="8">
        <f t="shared" si="178"/>
        <v>21756.249374999999</v>
      </c>
      <c r="BT125" s="8">
        <f t="shared" si="179"/>
        <v>9523.198124999999</v>
      </c>
      <c r="BU125" s="8">
        <f t="shared" si="180"/>
        <v>13604.568749999999</v>
      </c>
      <c r="BV125" s="8">
        <f t="shared" si="181"/>
        <v>44884.016250000001</v>
      </c>
      <c r="BW125" s="37">
        <f t="shared" si="182"/>
        <v>538608.19500000007</v>
      </c>
      <c r="BY125" s="45"/>
    </row>
    <row r="126" spans="1:77" s="7" customFormat="1" ht="15" hidden="1" customHeight="1" x14ac:dyDescent="0.3">
      <c r="A126" s="47">
        <v>32</v>
      </c>
      <c r="B126" s="14" t="s">
        <v>124</v>
      </c>
      <c r="C126" s="14" t="s">
        <v>68</v>
      </c>
      <c r="D126" s="6" t="s">
        <v>60</v>
      </c>
      <c r="E126" s="93" t="s">
        <v>69</v>
      </c>
      <c r="F126" s="34">
        <v>75</v>
      </c>
      <c r="G126" s="30">
        <v>43189</v>
      </c>
      <c r="H126" s="30">
        <v>45015</v>
      </c>
      <c r="I126" s="34" t="s">
        <v>68</v>
      </c>
      <c r="J126" s="6">
        <v>1</v>
      </c>
      <c r="K126" s="6" t="s">
        <v>67</v>
      </c>
      <c r="L126" s="10">
        <v>24.06</v>
      </c>
      <c r="M126" s="6">
        <v>5.12</v>
      </c>
      <c r="N126" s="29">
        <v>17697</v>
      </c>
      <c r="O126" s="8">
        <f t="shared" si="156"/>
        <v>90608.639999999999</v>
      </c>
      <c r="P126" s="6"/>
      <c r="Q126" s="6"/>
      <c r="R126" s="6">
        <v>1</v>
      </c>
      <c r="S126" s="6"/>
      <c r="T126" s="6"/>
      <c r="U126" s="6"/>
      <c r="V126" s="6">
        <f t="shared" si="157"/>
        <v>0</v>
      </c>
      <c r="W126" s="6">
        <f t="shared" si="157"/>
        <v>0</v>
      </c>
      <c r="X126" s="6">
        <v>1</v>
      </c>
      <c r="Y126" s="8">
        <f t="shared" si="158"/>
        <v>0</v>
      </c>
      <c r="Z126" s="8">
        <f t="shared" si="195"/>
        <v>0</v>
      </c>
      <c r="AA126" s="8">
        <f t="shared" si="159"/>
        <v>5663.04</v>
      </c>
      <c r="AB126" s="8">
        <f t="shared" si="160"/>
        <v>0</v>
      </c>
      <c r="AC126" s="8">
        <f t="shared" si="183"/>
        <v>0</v>
      </c>
      <c r="AD126" s="8">
        <f t="shared" si="161"/>
        <v>0</v>
      </c>
      <c r="AE126" s="8">
        <f t="shared" si="162"/>
        <v>5663.04</v>
      </c>
      <c r="AF126" s="8">
        <f t="shared" si="187"/>
        <v>4247.28</v>
      </c>
      <c r="AG126" s="8">
        <f t="shared" si="163"/>
        <v>991.03200000000004</v>
      </c>
      <c r="AH126" s="8">
        <f t="shared" si="164"/>
        <v>0</v>
      </c>
      <c r="AI126" s="8">
        <f t="shared" si="165"/>
        <v>10901.351999999999</v>
      </c>
      <c r="AJ126" s="11"/>
      <c r="AK126" s="35">
        <f>N126/16*AJ126*40%</f>
        <v>0</v>
      </c>
      <c r="AL126" s="11"/>
      <c r="AM126" s="35">
        <f>N126/16*AL126*50%</f>
        <v>0</v>
      </c>
      <c r="AN126" s="35">
        <f t="shared" si="215"/>
        <v>0</v>
      </c>
      <c r="AO126" s="35">
        <f t="shared" si="215"/>
        <v>0</v>
      </c>
      <c r="AP126" s="11"/>
      <c r="AQ126" s="35">
        <f>N126/16*AP126*50%</f>
        <v>0</v>
      </c>
      <c r="AR126" s="11"/>
      <c r="AS126" s="35">
        <f>N126/16*AR126*40%</f>
        <v>0</v>
      </c>
      <c r="AT126" s="36">
        <f t="shared" si="171"/>
        <v>0</v>
      </c>
      <c r="AU126" s="35">
        <f t="shared" si="171"/>
        <v>0</v>
      </c>
      <c r="AV126" s="36">
        <f t="shared" ref="AV126:AW127" si="233">AN126+AT126</f>
        <v>0</v>
      </c>
      <c r="AW126" s="35">
        <f t="shared" si="233"/>
        <v>0</v>
      </c>
      <c r="AX126" s="12"/>
      <c r="AY126" s="12"/>
      <c r="AZ126" s="12"/>
      <c r="BA126" s="12"/>
      <c r="BB126" s="35">
        <f>SUM(N126*AY126)*50%+(N126*AZ126)*60%+(N126*BA126)*60%</f>
        <v>0</v>
      </c>
      <c r="BC126" s="6"/>
      <c r="BD126" s="6"/>
      <c r="BE126" s="6"/>
      <c r="BF126" s="8">
        <f t="shared" si="207"/>
        <v>0</v>
      </c>
      <c r="BG126" s="50">
        <v>2</v>
      </c>
      <c r="BH126" s="8">
        <f t="shared" si="174"/>
        <v>2973.096</v>
      </c>
      <c r="BI126" s="8"/>
      <c r="BJ126" s="8">
        <f t="shared" si="216"/>
        <v>0</v>
      </c>
      <c r="BK126" s="8">
        <v>2</v>
      </c>
      <c r="BL126" s="8">
        <f>(AE126+AF126)*40%+BH126</f>
        <v>6937.2240000000002</v>
      </c>
      <c r="BM126" s="8"/>
      <c r="BN126" s="8"/>
      <c r="BO126" s="8"/>
      <c r="BP126" s="50"/>
      <c r="BQ126" s="8">
        <f t="shared" si="176"/>
        <v>0</v>
      </c>
      <c r="BR126" s="8">
        <f>AW126+BB126+BF126+BH126+BJ126+BL126+BQ126+BM126+BN126</f>
        <v>9910.32</v>
      </c>
      <c r="BS126" s="8">
        <f t="shared" si="178"/>
        <v>6654.0720000000001</v>
      </c>
      <c r="BT126" s="8">
        <f t="shared" si="179"/>
        <v>2973.096</v>
      </c>
      <c r="BU126" s="8">
        <f t="shared" si="180"/>
        <v>11184.504000000001</v>
      </c>
      <c r="BV126" s="8">
        <f t="shared" si="181"/>
        <v>20811.671999999999</v>
      </c>
      <c r="BW126" s="37">
        <f t="shared" si="182"/>
        <v>249740.06399999998</v>
      </c>
    </row>
    <row r="127" spans="1:77" s="7" customFormat="1" ht="15" hidden="1" customHeight="1" x14ac:dyDescent="0.3">
      <c r="A127" s="47">
        <v>33</v>
      </c>
      <c r="B127" s="14" t="s">
        <v>185</v>
      </c>
      <c r="C127" s="14" t="s">
        <v>340</v>
      </c>
      <c r="D127" s="6" t="s">
        <v>101</v>
      </c>
      <c r="E127" s="93" t="s">
        <v>238</v>
      </c>
      <c r="F127" s="34">
        <v>100</v>
      </c>
      <c r="G127" s="30">
        <v>43817</v>
      </c>
      <c r="H127" s="30">
        <v>45644</v>
      </c>
      <c r="I127" s="34" t="s">
        <v>243</v>
      </c>
      <c r="J127" s="6" t="s">
        <v>310</v>
      </c>
      <c r="K127" s="6" t="s">
        <v>80</v>
      </c>
      <c r="L127" s="10">
        <v>5.01</v>
      </c>
      <c r="M127" s="6">
        <v>3.91</v>
      </c>
      <c r="N127" s="29">
        <v>17697</v>
      </c>
      <c r="O127" s="8">
        <f t="shared" si="156"/>
        <v>69195.27</v>
      </c>
      <c r="P127" s="6"/>
      <c r="Q127" s="6"/>
      <c r="R127" s="6"/>
      <c r="S127" s="6">
        <v>2</v>
      </c>
      <c r="T127" s="6">
        <v>2</v>
      </c>
      <c r="U127" s="6"/>
      <c r="V127" s="6">
        <f t="shared" si="157"/>
        <v>2</v>
      </c>
      <c r="W127" s="6">
        <f t="shared" si="157"/>
        <v>2</v>
      </c>
      <c r="X127" s="6">
        <f t="shared" si="157"/>
        <v>0</v>
      </c>
      <c r="Y127" s="8">
        <f t="shared" si="158"/>
        <v>0</v>
      </c>
      <c r="Z127" s="8">
        <f t="shared" si="195"/>
        <v>0</v>
      </c>
      <c r="AA127" s="8">
        <f t="shared" si="159"/>
        <v>0</v>
      </c>
      <c r="AB127" s="8">
        <f t="shared" si="160"/>
        <v>8649.4087500000005</v>
      </c>
      <c r="AC127" s="8">
        <f t="shared" si="183"/>
        <v>8649.4087500000005</v>
      </c>
      <c r="AD127" s="8">
        <f t="shared" si="161"/>
        <v>0</v>
      </c>
      <c r="AE127" s="8">
        <f t="shared" si="162"/>
        <v>17298.817500000001</v>
      </c>
      <c r="AF127" s="8">
        <f t="shared" si="187"/>
        <v>12974.113125</v>
      </c>
      <c r="AG127" s="8">
        <f t="shared" si="163"/>
        <v>3027.2930625000004</v>
      </c>
      <c r="AH127" s="8">
        <f t="shared" si="164"/>
        <v>884.85</v>
      </c>
      <c r="AI127" s="8">
        <f t="shared" si="165"/>
        <v>34185.0736875</v>
      </c>
      <c r="AJ127" s="11"/>
      <c r="AK127" s="35">
        <f>N127/16*AJ127*40%</f>
        <v>0</v>
      </c>
      <c r="AL127" s="11"/>
      <c r="AM127" s="35">
        <f>N127/16*AL127*50%</f>
        <v>0</v>
      </c>
      <c r="AN127" s="35">
        <f t="shared" si="215"/>
        <v>0</v>
      </c>
      <c r="AO127" s="35">
        <f t="shared" si="215"/>
        <v>0</v>
      </c>
      <c r="AP127" s="11"/>
      <c r="AQ127" s="35">
        <f>N127/16*AP127*50%</f>
        <v>0</v>
      </c>
      <c r="AR127" s="11"/>
      <c r="AS127" s="35">
        <f>N127/16*AR127*40%</f>
        <v>0</v>
      </c>
      <c r="AT127" s="36">
        <f t="shared" si="171"/>
        <v>0</v>
      </c>
      <c r="AU127" s="35">
        <f t="shared" si="171"/>
        <v>0</v>
      </c>
      <c r="AV127" s="36">
        <f t="shared" si="233"/>
        <v>0</v>
      </c>
      <c r="AW127" s="35">
        <f t="shared" si="233"/>
        <v>0</v>
      </c>
      <c r="AX127" s="12"/>
      <c r="AY127" s="13"/>
      <c r="AZ127" s="13"/>
      <c r="BA127" s="13"/>
      <c r="BB127" s="35"/>
      <c r="BC127" s="6"/>
      <c r="BD127" s="6"/>
      <c r="BE127" s="6"/>
      <c r="BF127" s="8">
        <f t="shared" si="207"/>
        <v>0</v>
      </c>
      <c r="BG127" s="50">
        <f t="shared" si="209"/>
        <v>4</v>
      </c>
      <c r="BH127" s="8">
        <f t="shared" si="174"/>
        <v>9081.8791875000006</v>
      </c>
      <c r="BI127" s="8"/>
      <c r="BJ127" s="8">
        <f t="shared" si="216"/>
        <v>0</v>
      </c>
      <c r="BK127" s="8">
        <f>V127+W127+X127</f>
        <v>4</v>
      </c>
      <c r="BL127" s="8">
        <f>(AE127+AF127)*30%</f>
        <v>9081.8791875000006</v>
      </c>
      <c r="BM127" s="8"/>
      <c r="BN127" s="8"/>
      <c r="BO127" s="8"/>
      <c r="BP127" s="50"/>
      <c r="BQ127" s="8">
        <f t="shared" si="176"/>
        <v>0</v>
      </c>
      <c r="BR127" s="8">
        <f>AW127+BB127+BF127+BH127+BJ127+BL127+BQ127</f>
        <v>18163.758375000001</v>
      </c>
      <c r="BS127" s="8">
        <f t="shared" si="178"/>
        <v>21210.9605625</v>
      </c>
      <c r="BT127" s="8">
        <f t="shared" si="179"/>
        <v>9081.8791875000006</v>
      </c>
      <c r="BU127" s="8">
        <f t="shared" si="180"/>
        <v>22055.992312499999</v>
      </c>
      <c r="BV127" s="8">
        <f t="shared" si="181"/>
        <v>52348.832062500005</v>
      </c>
      <c r="BW127" s="37">
        <f t="shared" si="182"/>
        <v>628185.98475000006</v>
      </c>
      <c r="BX127" s="7" t="s">
        <v>213</v>
      </c>
    </row>
    <row r="128" spans="1:77" s="7" customFormat="1" ht="15" hidden="1" customHeight="1" x14ac:dyDescent="0.3">
      <c r="A128" s="15"/>
      <c r="B128" s="18" t="s">
        <v>120</v>
      </c>
      <c r="C128" s="6"/>
      <c r="D128" s="6"/>
      <c r="E128" s="93"/>
      <c r="F128" s="14"/>
      <c r="G128" s="44"/>
      <c r="H128" s="44"/>
      <c r="I128" s="14"/>
      <c r="J128" s="6"/>
      <c r="K128" s="6"/>
      <c r="L128" s="10"/>
      <c r="M128" s="6"/>
      <c r="N128" s="29"/>
      <c r="O128" s="24">
        <f t="shared" ref="O128:AT128" si="234">SUM(O129:O132)</f>
        <v>327571.47000000003</v>
      </c>
      <c r="P128" s="24">
        <f t="shared" si="234"/>
        <v>19</v>
      </c>
      <c r="Q128" s="24">
        <f t="shared" si="234"/>
        <v>0</v>
      </c>
      <c r="R128" s="24">
        <f t="shared" si="234"/>
        <v>0</v>
      </c>
      <c r="S128" s="24">
        <f t="shared" si="234"/>
        <v>0</v>
      </c>
      <c r="T128" s="24">
        <f t="shared" si="234"/>
        <v>0</v>
      </c>
      <c r="U128" s="24">
        <f t="shared" si="234"/>
        <v>0</v>
      </c>
      <c r="V128" s="24">
        <f t="shared" si="234"/>
        <v>19</v>
      </c>
      <c r="W128" s="24">
        <f t="shared" si="234"/>
        <v>0</v>
      </c>
      <c r="X128" s="24">
        <f t="shared" si="234"/>
        <v>0</v>
      </c>
      <c r="Y128" s="24">
        <f t="shared" si="234"/>
        <v>97410.924374999988</v>
      </c>
      <c r="Z128" s="24">
        <f t="shared" si="234"/>
        <v>0</v>
      </c>
      <c r="AA128" s="24">
        <f t="shared" si="234"/>
        <v>0</v>
      </c>
      <c r="AB128" s="24">
        <f t="shared" si="234"/>
        <v>0</v>
      </c>
      <c r="AC128" s="24">
        <f t="shared" si="234"/>
        <v>0</v>
      </c>
      <c r="AD128" s="24">
        <f t="shared" si="234"/>
        <v>0</v>
      </c>
      <c r="AE128" s="24">
        <f t="shared" si="234"/>
        <v>97410.924374999988</v>
      </c>
      <c r="AF128" s="24">
        <f t="shared" si="234"/>
        <v>73058.193281249987</v>
      </c>
      <c r="AG128" s="24">
        <f t="shared" si="234"/>
        <v>17046.911765624998</v>
      </c>
      <c r="AH128" s="24">
        <f t="shared" si="234"/>
        <v>0</v>
      </c>
      <c r="AI128" s="24">
        <f t="shared" si="234"/>
        <v>187516.02942187496</v>
      </c>
      <c r="AJ128" s="24">
        <f t="shared" si="234"/>
        <v>0</v>
      </c>
      <c r="AK128" s="24">
        <f t="shared" si="234"/>
        <v>0</v>
      </c>
      <c r="AL128" s="24">
        <f t="shared" si="234"/>
        <v>0</v>
      </c>
      <c r="AM128" s="24">
        <f t="shared" si="234"/>
        <v>0</v>
      </c>
      <c r="AN128" s="24">
        <f t="shared" si="234"/>
        <v>0</v>
      </c>
      <c r="AO128" s="24">
        <f t="shared" si="234"/>
        <v>0</v>
      </c>
      <c r="AP128" s="24">
        <f t="shared" si="234"/>
        <v>0</v>
      </c>
      <c r="AQ128" s="24">
        <f t="shared" si="234"/>
        <v>0</v>
      </c>
      <c r="AR128" s="24">
        <f t="shared" si="234"/>
        <v>0</v>
      </c>
      <c r="AS128" s="24">
        <f t="shared" si="234"/>
        <v>0</v>
      </c>
      <c r="AT128" s="24">
        <f t="shared" si="234"/>
        <v>0</v>
      </c>
      <c r="AU128" s="24">
        <f t="shared" ref="AU128:BW128" si="235">SUM(AU129:AU132)</f>
        <v>0</v>
      </c>
      <c r="AV128" s="24">
        <f t="shared" si="235"/>
        <v>0</v>
      </c>
      <c r="AW128" s="24">
        <f t="shared" si="235"/>
        <v>0</v>
      </c>
      <c r="AX128" s="24">
        <f t="shared" si="235"/>
        <v>0</v>
      </c>
      <c r="AY128" s="24">
        <f t="shared" si="235"/>
        <v>0</v>
      </c>
      <c r="AZ128" s="24">
        <f t="shared" si="235"/>
        <v>0</v>
      </c>
      <c r="BA128" s="24">
        <f t="shared" si="235"/>
        <v>0</v>
      </c>
      <c r="BB128" s="24">
        <f t="shared" si="235"/>
        <v>0</v>
      </c>
      <c r="BC128" s="24">
        <f t="shared" si="235"/>
        <v>0</v>
      </c>
      <c r="BD128" s="24">
        <f t="shared" si="235"/>
        <v>0</v>
      </c>
      <c r="BE128" s="24">
        <f t="shared" si="235"/>
        <v>0</v>
      </c>
      <c r="BF128" s="24">
        <f t="shared" si="235"/>
        <v>0</v>
      </c>
      <c r="BG128" s="24">
        <f t="shared" si="235"/>
        <v>0</v>
      </c>
      <c r="BH128" s="24">
        <f t="shared" si="235"/>
        <v>0</v>
      </c>
      <c r="BI128" s="24">
        <f t="shared" si="235"/>
        <v>0</v>
      </c>
      <c r="BJ128" s="24">
        <f t="shared" si="235"/>
        <v>0</v>
      </c>
      <c r="BK128" s="24">
        <f t="shared" si="235"/>
        <v>8</v>
      </c>
      <c r="BL128" s="24">
        <f t="shared" si="235"/>
        <v>23285.380781249998</v>
      </c>
      <c r="BM128" s="24">
        <f t="shared" si="235"/>
        <v>0</v>
      </c>
      <c r="BN128" s="24">
        <f t="shared" si="235"/>
        <v>0</v>
      </c>
      <c r="BO128" s="24">
        <f t="shared" si="235"/>
        <v>0</v>
      </c>
      <c r="BP128" s="24">
        <f t="shared" si="235"/>
        <v>0</v>
      </c>
      <c r="BQ128" s="24">
        <f t="shared" si="235"/>
        <v>0</v>
      </c>
      <c r="BR128" s="24">
        <f t="shared" si="235"/>
        <v>23285.380781249998</v>
      </c>
      <c r="BS128" s="24">
        <f t="shared" si="235"/>
        <v>114457.83614062498</v>
      </c>
      <c r="BT128" s="24">
        <f t="shared" si="235"/>
        <v>0</v>
      </c>
      <c r="BU128" s="24">
        <f t="shared" si="235"/>
        <v>96343.574062499974</v>
      </c>
      <c r="BV128" s="24">
        <f t="shared" si="235"/>
        <v>210801.41020312498</v>
      </c>
      <c r="BW128" s="24">
        <f t="shared" si="235"/>
        <v>2529616.9224374997</v>
      </c>
    </row>
    <row r="129" spans="1:78" s="9" customFormat="1" ht="15" hidden="1" customHeight="1" x14ac:dyDescent="0.3">
      <c r="A129" s="47">
        <v>1</v>
      </c>
      <c r="B129" s="14" t="s">
        <v>387</v>
      </c>
      <c r="C129" s="14" t="s">
        <v>183</v>
      </c>
      <c r="D129" s="6" t="s">
        <v>60</v>
      </c>
      <c r="E129" s="93" t="s">
        <v>439</v>
      </c>
      <c r="F129" s="83"/>
      <c r="G129" s="84"/>
      <c r="H129" s="84"/>
      <c r="I129" s="32" t="s">
        <v>154</v>
      </c>
      <c r="J129" s="6" t="s">
        <v>383</v>
      </c>
      <c r="K129" s="6" t="s">
        <v>61</v>
      </c>
      <c r="L129" s="10">
        <v>3.01</v>
      </c>
      <c r="M129" s="10">
        <v>4.2300000000000004</v>
      </c>
      <c r="N129" s="29">
        <v>17697</v>
      </c>
      <c r="O129" s="8">
        <f>N129*M129</f>
        <v>74858.310000000012</v>
      </c>
      <c r="P129" s="6">
        <v>2</v>
      </c>
      <c r="Q129" s="6"/>
      <c r="R129" s="6"/>
      <c r="S129" s="6"/>
      <c r="T129" s="6"/>
      <c r="U129" s="6"/>
      <c r="V129" s="6">
        <f t="shared" ref="V129:X131" si="236">SUM(P129+S129)</f>
        <v>2</v>
      </c>
      <c r="W129" s="6">
        <f t="shared" si="236"/>
        <v>0</v>
      </c>
      <c r="X129" s="6">
        <f t="shared" si="236"/>
        <v>0</v>
      </c>
      <c r="Y129" s="8">
        <f>SUM(O129/16*P129)</f>
        <v>9357.2887500000015</v>
      </c>
      <c r="Z129" s="105"/>
      <c r="AA129" s="8"/>
      <c r="AB129" s="50">
        <f>O129/16*S129</f>
        <v>0</v>
      </c>
      <c r="AC129" s="8">
        <f>SUM(O129/16*T129)</f>
        <v>0</v>
      </c>
      <c r="AD129" s="8"/>
      <c r="AE129" s="8">
        <f>SUM(Y129:AD129)</f>
        <v>9357.2887500000015</v>
      </c>
      <c r="AF129" s="8">
        <f>AE129*75%</f>
        <v>7017.9665625000016</v>
      </c>
      <c r="AG129" s="8">
        <f>(AE129+AF129)*10%</f>
        <v>1637.5255312500003</v>
      </c>
      <c r="AH129" s="8">
        <f t="shared" ref="AH129" si="237">SUM(N129/16*S129+N129/16*T129+N129/16*U129)*20%</f>
        <v>0</v>
      </c>
      <c r="AI129" s="8">
        <f>AH129+AG129+AF129+AE129</f>
        <v>18012.780843750006</v>
      </c>
      <c r="AJ129" s="11"/>
      <c r="AK129" s="35">
        <f>N129/16*AJ129*40%</f>
        <v>0</v>
      </c>
      <c r="AL129" s="11"/>
      <c r="AM129" s="35">
        <f>N129/16*AL129*50%</f>
        <v>0</v>
      </c>
      <c r="AN129" s="35"/>
      <c r="AO129" s="35">
        <f>AK129+AM129</f>
        <v>0</v>
      </c>
      <c r="AP129" s="11"/>
      <c r="AQ129" s="35">
        <f>N129/16*AP129*50%</f>
        <v>0</v>
      </c>
      <c r="AR129" s="11"/>
      <c r="AS129" s="35">
        <f>N129/16*AR129*40%</f>
        <v>0</v>
      </c>
      <c r="AT129" s="36">
        <f>AP129+AR129</f>
        <v>0</v>
      </c>
      <c r="AU129" s="35">
        <f>AQ129+AS129</f>
        <v>0</v>
      </c>
      <c r="AV129" s="36">
        <f>AN129+AT129</f>
        <v>0</v>
      </c>
      <c r="AW129" s="35"/>
      <c r="AX129" s="12"/>
      <c r="AY129" s="13"/>
      <c r="AZ129" s="13"/>
      <c r="BA129" s="13"/>
      <c r="BB129" s="35"/>
      <c r="BC129" s="6"/>
      <c r="BD129" s="6"/>
      <c r="BE129" s="6"/>
      <c r="BF129" s="8"/>
      <c r="BG129" s="421"/>
      <c r="BH129" s="422"/>
      <c r="BI129" s="8"/>
      <c r="BJ129" s="8"/>
      <c r="BK129" s="8"/>
      <c r="BL129" s="8"/>
      <c r="BM129" s="8"/>
      <c r="BN129" s="8"/>
      <c r="BO129" s="8"/>
      <c r="BP129" s="50"/>
      <c r="BQ129" s="8"/>
      <c r="BR129" s="8">
        <f>AW129+BB129+BF129+BH129+BJ129+BL129+BQ129+BM129+BN129</f>
        <v>0</v>
      </c>
      <c r="BS129" s="8">
        <f>AE129+AG129+AH129+BF129+BQ129</f>
        <v>10994.814281250001</v>
      </c>
      <c r="BT129" s="8">
        <f>AW129+BB129+BH129+BJ129</f>
        <v>0</v>
      </c>
      <c r="BU129" s="8">
        <f>AF129+BL129</f>
        <v>7017.9665625000016</v>
      </c>
      <c r="BV129" s="8">
        <f>SUM(AI129+BR129)</f>
        <v>18012.780843750006</v>
      </c>
      <c r="BW129" s="37">
        <f>BV129*12</f>
        <v>216153.37012500007</v>
      </c>
      <c r="BX129" s="7"/>
      <c r="BY129" s="7"/>
    </row>
    <row r="130" spans="1:78" s="9" customFormat="1" ht="15" hidden="1" customHeight="1" x14ac:dyDescent="0.3">
      <c r="A130" s="47">
        <v>2</v>
      </c>
      <c r="B130" s="14" t="s">
        <v>150</v>
      </c>
      <c r="C130" s="14" t="s">
        <v>104</v>
      </c>
      <c r="D130" s="6" t="s">
        <v>101</v>
      </c>
      <c r="E130" s="93" t="s">
        <v>188</v>
      </c>
      <c r="F130" s="32">
        <v>52</v>
      </c>
      <c r="G130" s="88">
        <v>42559</v>
      </c>
      <c r="H130" s="88">
        <v>44385</v>
      </c>
      <c r="I130" s="32" t="s">
        <v>189</v>
      </c>
      <c r="J130" s="6">
        <v>1</v>
      </c>
      <c r="K130" s="6" t="s">
        <v>103</v>
      </c>
      <c r="L130" s="10">
        <v>33.020000000000003</v>
      </c>
      <c r="M130" s="10">
        <v>4.3899999999999997</v>
      </c>
      <c r="N130" s="29">
        <v>17697</v>
      </c>
      <c r="O130" s="8">
        <f>N130*M130</f>
        <v>77689.829999999987</v>
      </c>
      <c r="P130" s="6">
        <v>9</v>
      </c>
      <c r="Q130" s="6"/>
      <c r="R130" s="6"/>
      <c r="S130" s="6"/>
      <c r="T130" s="6"/>
      <c r="U130" s="6"/>
      <c r="V130" s="6">
        <f t="shared" si="236"/>
        <v>9</v>
      </c>
      <c r="W130" s="6">
        <f t="shared" si="236"/>
        <v>0</v>
      </c>
      <c r="X130" s="6">
        <f t="shared" si="236"/>
        <v>0</v>
      </c>
      <c r="Y130" s="8">
        <f>SUM(O130/16*P130)</f>
        <v>43700.529374999991</v>
      </c>
      <c r="Z130" s="8">
        <f>SUM(O130/16*Q130)</f>
        <v>0</v>
      </c>
      <c r="AA130" s="8">
        <f>SUM(O130/16*R130)</f>
        <v>0</v>
      </c>
      <c r="AB130" s="8">
        <f>SUM(O130/16*S130)</f>
        <v>0</v>
      </c>
      <c r="AC130" s="8">
        <f t="shared" si="183"/>
        <v>0</v>
      </c>
      <c r="AD130" s="8">
        <f>SUM(O130/16*U130)</f>
        <v>0</v>
      </c>
      <c r="AE130" s="8">
        <f>SUM(Y130:AD130)</f>
        <v>43700.529374999991</v>
      </c>
      <c r="AF130" s="8">
        <f>AE130*75%</f>
        <v>32775.397031249995</v>
      </c>
      <c r="AG130" s="8">
        <f>(AE130+AF130)*10%</f>
        <v>7647.5926406249991</v>
      </c>
      <c r="AH130" s="8">
        <f>SUM(N130/16*S130+N130/16*T130+N130/16*U130)*20%</f>
        <v>0</v>
      </c>
      <c r="AI130" s="8">
        <f>AH130+AG130+AF130+AE130</f>
        <v>84123.519046874979</v>
      </c>
      <c r="AJ130" s="12"/>
      <c r="AK130" s="35">
        <f>N130/16*AJ130*40%</f>
        <v>0</v>
      </c>
      <c r="AL130" s="11"/>
      <c r="AM130" s="35">
        <f>N130/16*AL130*50%</f>
        <v>0</v>
      </c>
      <c r="AN130" s="35"/>
      <c r="AO130" s="35">
        <f>AK130+AM130</f>
        <v>0</v>
      </c>
      <c r="AP130" s="11"/>
      <c r="AQ130" s="35">
        <f>N130/16*AP130*50%</f>
        <v>0</v>
      </c>
      <c r="AR130" s="11"/>
      <c r="AS130" s="35">
        <f>N130/16*AR130*40%</f>
        <v>0</v>
      </c>
      <c r="AT130" s="36">
        <f>AP130+AR130</f>
        <v>0</v>
      </c>
      <c r="AU130" s="35">
        <f>AQ130+AS130</f>
        <v>0</v>
      </c>
      <c r="AV130" s="36">
        <f>AN130+AT130</f>
        <v>0</v>
      </c>
      <c r="AW130" s="35">
        <f>AO130+AU130</f>
        <v>0</v>
      </c>
      <c r="AX130" s="12"/>
      <c r="AY130" s="13"/>
      <c r="AZ130" s="13"/>
      <c r="BA130" s="13"/>
      <c r="BB130" s="35">
        <f>SUM(N130*AY130)*50%+(N130*AZ130)*60%+(N130*BA130)*60%</f>
        <v>0</v>
      </c>
      <c r="BC130" s="6"/>
      <c r="BD130" s="6"/>
      <c r="BE130" s="6"/>
      <c r="BF130" s="8">
        <f>SUM(N130*BC130*20%)+(N130*BD130)*30%</f>
        <v>0</v>
      </c>
      <c r="BG130" s="421"/>
      <c r="BH130" s="422"/>
      <c r="BI130" s="8"/>
      <c r="BJ130" s="8">
        <f>(O130/18*BI130)*30%</f>
        <v>0</v>
      </c>
      <c r="BK130" s="8"/>
      <c r="BL130" s="8"/>
      <c r="BM130" s="8"/>
      <c r="BN130" s="8"/>
      <c r="BO130" s="8"/>
      <c r="BP130" s="50"/>
      <c r="BQ130" s="8">
        <f>7079/16*BP130</f>
        <v>0</v>
      </c>
      <c r="BR130" s="8">
        <f>AW130+BB130+BF130+BH130+BJ130+BL130+BQ130</f>
        <v>0</v>
      </c>
      <c r="BS130" s="8">
        <f>AE130+AG130+AH130+BF130+BQ130</f>
        <v>51348.122015624991</v>
      </c>
      <c r="BT130" s="8">
        <f>AW130+BB130+BH130+BJ130</f>
        <v>0</v>
      </c>
      <c r="BU130" s="8">
        <f>AF130+BL130</f>
        <v>32775.397031249995</v>
      </c>
      <c r="BV130" s="8">
        <f>SUM(AI130+BR130)</f>
        <v>84123.519046874979</v>
      </c>
      <c r="BW130" s="37">
        <f>BV130*12</f>
        <v>1009482.2285624997</v>
      </c>
      <c r="BX130" s="7"/>
      <c r="BY130" s="7"/>
    </row>
    <row r="131" spans="1:78" s="9" customFormat="1" ht="15" hidden="1" customHeight="1" x14ac:dyDescent="0.3">
      <c r="A131" s="47">
        <v>3</v>
      </c>
      <c r="B131" s="29" t="s">
        <v>272</v>
      </c>
      <c r="C131" s="14" t="s">
        <v>271</v>
      </c>
      <c r="D131" s="6" t="s">
        <v>60</v>
      </c>
      <c r="E131" s="93" t="s">
        <v>290</v>
      </c>
      <c r="F131" s="83">
        <v>117</v>
      </c>
      <c r="G131" s="84">
        <v>44365</v>
      </c>
      <c r="H131" s="84">
        <v>46191</v>
      </c>
      <c r="I131" s="83" t="s">
        <v>154</v>
      </c>
      <c r="J131" s="6" t="s">
        <v>310</v>
      </c>
      <c r="K131" s="6" t="s">
        <v>64</v>
      </c>
      <c r="L131" s="10">
        <v>12.1</v>
      </c>
      <c r="M131" s="6">
        <v>4.8099999999999996</v>
      </c>
      <c r="N131" s="29">
        <v>17697</v>
      </c>
      <c r="O131" s="8">
        <f t="shared" ref="O131" si="238">N131*M131</f>
        <v>85122.569999999992</v>
      </c>
      <c r="P131" s="6">
        <v>2</v>
      </c>
      <c r="Q131" s="6"/>
      <c r="R131" s="6"/>
      <c r="S131" s="6"/>
      <c r="T131" s="6"/>
      <c r="U131" s="6"/>
      <c r="V131" s="6">
        <f t="shared" si="236"/>
        <v>2</v>
      </c>
      <c r="W131" s="6">
        <f t="shared" si="236"/>
        <v>0</v>
      </c>
      <c r="X131" s="6">
        <f t="shared" si="236"/>
        <v>0</v>
      </c>
      <c r="Y131" s="8">
        <f t="shared" ref="Y131" si="239">SUM(O131/16*P131)</f>
        <v>10640.321249999999</v>
      </c>
      <c r="Z131" s="8">
        <f t="shared" ref="Z131" si="240">SUM(O131/16*Q131)</f>
        <v>0</v>
      </c>
      <c r="AA131" s="8">
        <f t="shared" ref="AA131" si="241">SUM(O131/16*R131)</f>
        <v>0</v>
      </c>
      <c r="AB131" s="8">
        <f t="shared" ref="AB131" si="242">SUM(O131/16*S131)</f>
        <v>0</v>
      </c>
      <c r="AC131" s="8">
        <f t="shared" si="183"/>
        <v>0</v>
      </c>
      <c r="AD131" s="8">
        <f t="shared" ref="AD131" si="243">SUM(O131/16*U131)</f>
        <v>0</v>
      </c>
      <c r="AE131" s="8">
        <f t="shared" ref="AE131" si="244">SUM(Y131:AD131)</f>
        <v>10640.321249999999</v>
      </c>
      <c r="AF131" s="8">
        <f t="shared" ref="AF131" si="245">AE131*75%</f>
        <v>7980.2409374999988</v>
      </c>
      <c r="AG131" s="8">
        <f t="shared" ref="AG131" si="246">(AE131+AF131)*10%</f>
        <v>1862.05621875</v>
      </c>
      <c r="AH131" s="8">
        <f t="shared" ref="AH131" si="247">SUM(N131/16*S131+N131/16*T131+N131/16*U131)*20%</f>
        <v>0</v>
      </c>
      <c r="AI131" s="8">
        <f t="shared" ref="AI131" si="248">AH131+AG131+AF131+AE131</f>
        <v>20482.618406249996</v>
      </c>
      <c r="AJ131" s="11"/>
      <c r="AK131" s="35">
        <f t="shared" ref="AK131" si="249">N131/16*AJ131*40%</f>
        <v>0</v>
      </c>
      <c r="AL131" s="11"/>
      <c r="AM131" s="35">
        <f t="shared" ref="AM131" si="250">N131/16*AL131*50%</f>
        <v>0</v>
      </c>
      <c r="AN131" s="35">
        <f t="shared" ref="AN131:AO131" si="251">AJ131+AL131</f>
        <v>0</v>
      </c>
      <c r="AO131" s="35">
        <f t="shared" si="251"/>
        <v>0</v>
      </c>
      <c r="AP131" s="11"/>
      <c r="AQ131" s="35">
        <f t="shared" ref="AQ131" si="252">N131/16*AP131*50%</f>
        <v>0</v>
      </c>
      <c r="AR131" s="35"/>
      <c r="AS131" s="35">
        <f t="shared" ref="AS131" si="253">N131/16*AR131*40%</f>
        <v>0</v>
      </c>
      <c r="AT131" s="36"/>
      <c r="AU131" s="35">
        <f t="shared" ref="AU131" si="254">AQ131+AS131</f>
        <v>0</v>
      </c>
      <c r="AV131" s="36">
        <f t="shared" ref="AV131:AW131" si="255">AN131+AT131</f>
        <v>0</v>
      </c>
      <c r="AW131" s="35">
        <f t="shared" si="255"/>
        <v>0</v>
      </c>
      <c r="AX131" s="12"/>
      <c r="AY131" s="13"/>
      <c r="AZ131" s="13"/>
      <c r="BA131" s="13"/>
      <c r="BB131" s="35">
        <f>SUM(N131*AY131)*50%+(N131*AZ131)*60%+(N131*BA131)*60%</f>
        <v>0</v>
      </c>
      <c r="BC131" s="6"/>
      <c r="BD131" s="6"/>
      <c r="BE131" s="6"/>
      <c r="BF131" s="8">
        <f t="shared" ref="BF131" si="256">SUM(N131*BC131*20%)+(N131*BD131)*30%</f>
        <v>0</v>
      </c>
      <c r="BG131" s="421"/>
      <c r="BH131" s="422"/>
      <c r="BI131" s="8"/>
      <c r="BJ131" s="8">
        <f t="shared" ref="BJ131" si="257">(O131/18*BI131)*30%</f>
        <v>0</v>
      </c>
      <c r="BK131" s="50">
        <v>2</v>
      </c>
      <c r="BL131" s="8">
        <f>(AE131+AF131)*30%</f>
        <v>5586.1686562499999</v>
      </c>
      <c r="BM131" s="8"/>
      <c r="BN131" s="8"/>
      <c r="BO131" s="8"/>
      <c r="BP131" s="50"/>
      <c r="BQ131" s="8">
        <f t="shared" ref="BQ131" si="258">7079/16*BP131</f>
        <v>0</v>
      </c>
      <c r="BR131" s="8">
        <f t="shared" ref="BR131" si="259">AW131+BB131+BF131+BH131+BJ131+BL131+BQ131+BM131+BN131</f>
        <v>5586.1686562499999</v>
      </c>
      <c r="BS131" s="8">
        <f t="shared" ref="BS131" si="260">AE131+AG131+AH131+BF131+BQ131</f>
        <v>12502.377468749999</v>
      </c>
      <c r="BT131" s="8">
        <f t="shared" ref="BT131" si="261">AW131+BB131+BH131+BJ131</f>
        <v>0</v>
      </c>
      <c r="BU131" s="8">
        <f t="shared" ref="BU131" si="262">AF131+BL131</f>
        <v>13566.409593749999</v>
      </c>
      <c r="BV131" s="8">
        <f t="shared" ref="BV131" si="263">SUM(AI131+BR131)</f>
        <v>26068.787062499996</v>
      </c>
      <c r="BW131" s="37">
        <f t="shared" ref="BW131" si="264">BV131*12</f>
        <v>312825.44474999997</v>
      </c>
      <c r="BX131" s="9" t="s">
        <v>213</v>
      </c>
    </row>
    <row r="132" spans="1:78" s="92" customFormat="1" ht="15" hidden="1" customHeight="1" x14ac:dyDescent="0.3">
      <c r="A132" s="47">
        <v>4</v>
      </c>
      <c r="B132" s="14" t="s">
        <v>492</v>
      </c>
      <c r="C132" s="14" t="s">
        <v>81</v>
      </c>
      <c r="D132" s="6" t="s">
        <v>60</v>
      </c>
      <c r="E132" s="93" t="s">
        <v>253</v>
      </c>
      <c r="F132" s="14">
        <v>115</v>
      </c>
      <c r="G132" s="44">
        <v>44365</v>
      </c>
      <c r="H132" s="44">
        <v>46191</v>
      </c>
      <c r="I132" s="14" t="s">
        <v>331</v>
      </c>
      <c r="J132" s="6" t="s">
        <v>310</v>
      </c>
      <c r="K132" s="6" t="s">
        <v>64</v>
      </c>
      <c r="L132" s="10">
        <v>22.1</v>
      </c>
      <c r="M132" s="10">
        <v>5.08</v>
      </c>
      <c r="N132" s="29">
        <v>17697</v>
      </c>
      <c r="O132" s="8">
        <f>N132*M132</f>
        <v>89900.76</v>
      </c>
      <c r="P132" s="6">
        <v>6</v>
      </c>
      <c r="Q132" s="6"/>
      <c r="R132" s="6"/>
      <c r="S132" s="6"/>
      <c r="T132" s="6"/>
      <c r="U132" s="6"/>
      <c r="V132" s="6">
        <f>SUM(P132+S132)</f>
        <v>6</v>
      </c>
      <c r="W132" s="6">
        <f>SUM(Q132+T132)</f>
        <v>0</v>
      </c>
      <c r="X132" s="6">
        <f>SUM(R132+U132)</f>
        <v>0</v>
      </c>
      <c r="Y132" s="8">
        <f>SUM(O132/16*P132)</f>
        <v>33712.784999999996</v>
      </c>
      <c r="Z132" s="8">
        <f>SUM(O132/16*Q132)</f>
        <v>0</v>
      </c>
      <c r="AA132" s="8">
        <f>SUM(O132/16*R132)</f>
        <v>0</v>
      </c>
      <c r="AB132" s="8">
        <f>SUM(O132/16*S132)</f>
        <v>0</v>
      </c>
      <c r="AC132" s="8">
        <f t="shared" si="183"/>
        <v>0</v>
      </c>
      <c r="AD132" s="8">
        <f>SUM(O132/16*U132)</f>
        <v>0</v>
      </c>
      <c r="AE132" s="8">
        <f>SUM(Y132:AD132)</f>
        <v>33712.784999999996</v>
      </c>
      <c r="AF132" s="8">
        <f>AE132*75%</f>
        <v>25284.588749999995</v>
      </c>
      <c r="AG132" s="8">
        <f>(AE132+AF132)*10%</f>
        <v>5899.7373749999997</v>
      </c>
      <c r="AH132" s="8">
        <f>SUM(N132/16*S132+N132/16*T132+N132/16*U132)*20%</f>
        <v>0</v>
      </c>
      <c r="AI132" s="8">
        <f>AH132+AG132+AF132+AE132</f>
        <v>64897.111124999996</v>
      </c>
      <c r="AJ132" s="11"/>
      <c r="AK132" s="35">
        <f>N132/16*AJ132*40%</f>
        <v>0</v>
      </c>
      <c r="AL132" s="11"/>
      <c r="AM132" s="35">
        <f>N132/16*AL132*50%</f>
        <v>0</v>
      </c>
      <c r="AN132" s="35">
        <f>AJ132+AL132</f>
        <v>0</v>
      </c>
      <c r="AO132" s="35">
        <f>AK132+AM132</f>
        <v>0</v>
      </c>
      <c r="AP132" s="11"/>
      <c r="AQ132" s="35">
        <f>N132/16*AP132*50%</f>
        <v>0</v>
      </c>
      <c r="AR132" s="11"/>
      <c r="AS132" s="35">
        <f>N132/16*AR132*40%</f>
        <v>0</v>
      </c>
      <c r="AT132" s="36">
        <f>AP132+AR132</f>
        <v>0</v>
      </c>
      <c r="AU132" s="35">
        <f>AQ132+AS132</f>
        <v>0</v>
      </c>
      <c r="AV132" s="36">
        <f>AN132+AT132</f>
        <v>0</v>
      </c>
      <c r="AW132" s="35">
        <f>AO132+AU132</f>
        <v>0</v>
      </c>
      <c r="AX132" s="12"/>
      <c r="AY132" s="13"/>
      <c r="AZ132" s="13"/>
      <c r="BA132" s="13"/>
      <c r="BB132" s="35">
        <f>SUM(N132*AY132)*50%+(N132*AZ132)*60%+(N132*BA132)*60%</f>
        <v>0</v>
      </c>
      <c r="BC132" s="6"/>
      <c r="BD132" s="6"/>
      <c r="BE132" s="8">
        <f>SUM(N132*BC132*20%)+(N132*BD132)*30%</f>
        <v>0</v>
      </c>
      <c r="BF132" s="8">
        <f>SUM(N132*BC132*20%)+(N132*BD132)*30%</f>
        <v>0</v>
      </c>
      <c r="BG132" s="421"/>
      <c r="BH132" s="422"/>
      <c r="BI132" s="49"/>
      <c r="BJ132" s="8">
        <f>(O132/18*BI132)*30%</f>
        <v>0</v>
      </c>
      <c r="BK132" s="8">
        <f>V132+W132+X132</f>
        <v>6</v>
      </c>
      <c r="BL132" s="8">
        <f>(AE132+AF132)*30%</f>
        <v>17699.212124999998</v>
      </c>
      <c r="BM132" s="8"/>
      <c r="BN132" s="8"/>
      <c r="BO132" s="8"/>
      <c r="BP132" s="141"/>
      <c r="BQ132" s="8">
        <f>7079/16*BP132</f>
        <v>0</v>
      </c>
      <c r="BR132" s="8">
        <f>AW132+BB132+BF132+BH132+BJ132+BL132+BQ132</f>
        <v>17699.212124999998</v>
      </c>
      <c r="BS132" s="8">
        <f>AE132+AG132+AH132+BF132+BQ132</f>
        <v>39612.522374999993</v>
      </c>
      <c r="BT132" s="8">
        <f>AW132+BB132+BH132+BJ132</f>
        <v>0</v>
      </c>
      <c r="BU132" s="8">
        <f>AF132+BL132</f>
        <v>42983.800874999994</v>
      </c>
      <c r="BV132" s="8">
        <f>SUM(AI132+BR132)</f>
        <v>82596.323249999987</v>
      </c>
      <c r="BW132" s="8">
        <f>BV132*12</f>
        <v>991155.87899999984</v>
      </c>
      <c r="BX132" s="7" t="s">
        <v>213</v>
      </c>
      <c r="BY132" s="7"/>
    </row>
    <row r="133" spans="1:78" s="7" customFormat="1" ht="15" hidden="1" customHeight="1" x14ac:dyDescent="0.3">
      <c r="A133" s="47"/>
      <c r="B133" s="18" t="s">
        <v>122</v>
      </c>
      <c r="C133" s="18"/>
      <c r="D133" s="17"/>
      <c r="E133" s="93"/>
      <c r="F133" s="18"/>
      <c r="G133" s="19"/>
      <c r="H133" s="19"/>
      <c r="I133" s="18"/>
      <c r="J133" s="17"/>
      <c r="K133" s="17"/>
      <c r="L133" s="10"/>
      <c r="M133" s="17"/>
      <c r="N133" s="16"/>
      <c r="O133" s="24">
        <f>SUM(O134:O155)</f>
        <v>1809875.64</v>
      </c>
      <c r="P133" s="139">
        <f t="shared" ref="P133:BW133" si="265">SUM(P134:P155)</f>
        <v>53</v>
      </c>
      <c r="Q133" s="139">
        <f t="shared" si="265"/>
        <v>36</v>
      </c>
      <c r="R133" s="139">
        <f t="shared" si="265"/>
        <v>0</v>
      </c>
      <c r="S133" s="139">
        <f t="shared" si="265"/>
        <v>0</v>
      </c>
      <c r="T133" s="139">
        <f t="shared" si="265"/>
        <v>0</v>
      </c>
      <c r="U133" s="139">
        <f t="shared" si="265"/>
        <v>0</v>
      </c>
      <c r="V133" s="139">
        <f t="shared" si="265"/>
        <v>53</v>
      </c>
      <c r="W133" s="139">
        <f t="shared" si="265"/>
        <v>36</v>
      </c>
      <c r="X133" s="139">
        <f t="shared" si="265"/>
        <v>0</v>
      </c>
      <c r="Y133" s="24">
        <f t="shared" si="265"/>
        <v>281780.69812500005</v>
      </c>
      <c r="Z133" s="24">
        <f t="shared" si="265"/>
        <v>177241.20093749996</v>
      </c>
      <c r="AA133" s="24">
        <f t="shared" si="265"/>
        <v>0</v>
      </c>
      <c r="AB133" s="24">
        <f t="shared" si="265"/>
        <v>0</v>
      </c>
      <c r="AC133" s="24">
        <f t="shared" si="265"/>
        <v>0</v>
      </c>
      <c r="AD133" s="24">
        <f t="shared" si="265"/>
        <v>0</v>
      </c>
      <c r="AE133" s="24">
        <f t="shared" si="265"/>
        <v>459021.89906250004</v>
      </c>
      <c r="AF133" s="24">
        <f t="shared" si="265"/>
        <v>344266.42429687496</v>
      </c>
      <c r="AG133" s="24">
        <f t="shared" si="265"/>
        <v>80328.832335937506</v>
      </c>
      <c r="AH133" s="24">
        <f t="shared" si="265"/>
        <v>0</v>
      </c>
      <c r="AI133" s="24">
        <f t="shared" si="265"/>
        <v>883617.15569531242</v>
      </c>
      <c r="AJ133" s="24">
        <f t="shared" si="265"/>
        <v>0</v>
      </c>
      <c r="AK133" s="24">
        <f t="shared" si="265"/>
        <v>0</v>
      </c>
      <c r="AL133" s="24">
        <f t="shared" si="265"/>
        <v>0</v>
      </c>
      <c r="AM133" s="24">
        <f t="shared" si="265"/>
        <v>0</v>
      </c>
      <c r="AN133" s="24">
        <f t="shared" si="265"/>
        <v>0</v>
      </c>
      <c r="AO133" s="24">
        <f t="shared" si="265"/>
        <v>0</v>
      </c>
      <c r="AP133" s="24">
        <f t="shared" si="265"/>
        <v>0</v>
      </c>
      <c r="AQ133" s="24">
        <f t="shared" si="265"/>
        <v>0</v>
      </c>
      <c r="AR133" s="24">
        <f t="shared" si="265"/>
        <v>0</v>
      </c>
      <c r="AS133" s="24">
        <f t="shared" si="265"/>
        <v>0</v>
      </c>
      <c r="AT133" s="24">
        <f t="shared" si="265"/>
        <v>0</v>
      </c>
      <c r="AU133" s="24">
        <f t="shared" si="265"/>
        <v>0</v>
      </c>
      <c r="AV133" s="24">
        <f t="shared" si="265"/>
        <v>0</v>
      </c>
      <c r="AW133" s="24">
        <f t="shared" si="265"/>
        <v>0</v>
      </c>
      <c r="AX133" s="24">
        <f t="shared" si="265"/>
        <v>0</v>
      </c>
      <c r="AY133" s="24">
        <f t="shared" si="265"/>
        <v>0</v>
      </c>
      <c r="AZ133" s="24">
        <f t="shared" si="265"/>
        <v>0</v>
      </c>
      <c r="BA133" s="24">
        <f t="shared" si="265"/>
        <v>0</v>
      </c>
      <c r="BB133" s="24">
        <f t="shared" si="265"/>
        <v>0</v>
      </c>
      <c r="BC133" s="24">
        <f t="shared" si="265"/>
        <v>0</v>
      </c>
      <c r="BD133" s="24">
        <f t="shared" si="265"/>
        <v>0</v>
      </c>
      <c r="BE133" s="24">
        <f t="shared" si="265"/>
        <v>0</v>
      </c>
      <c r="BF133" s="24">
        <f t="shared" si="265"/>
        <v>0</v>
      </c>
      <c r="BG133" s="24">
        <f t="shared" si="265"/>
        <v>89</v>
      </c>
      <c r="BH133" s="24">
        <f t="shared" si="265"/>
        <v>240986.49700781246</v>
      </c>
      <c r="BI133" s="24">
        <f t="shared" si="265"/>
        <v>0</v>
      </c>
      <c r="BJ133" s="24">
        <f t="shared" si="265"/>
        <v>0</v>
      </c>
      <c r="BK133" s="24">
        <f t="shared" si="265"/>
        <v>56</v>
      </c>
      <c r="BL133" s="24">
        <f t="shared" si="265"/>
        <v>186561.774</v>
      </c>
      <c r="BM133" s="24">
        <f t="shared" si="265"/>
        <v>0</v>
      </c>
      <c r="BN133" s="24">
        <f t="shared" si="265"/>
        <v>0</v>
      </c>
      <c r="BO133" s="24">
        <f t="shared" si="265"/>
        <v>0</v>
      </c>
      <c r="BP133" s="24">
        <f t="shared" si="265"/>
        <v>74</v>
      </c>
      <c r="BQ133" s="24">
        <f t="shared" si="265"/>
        <v>29200.0625</v>
      </c>
      <c r="BR133" s="24">
        <f t="shared" si="265"/>
        <v>456748.33350781247</v>
      </c>
      <c r="BS133" s="24">
        <f t="shared" si="265"/>
        <v>568550.79389843752</v>
      </c>
      <c r="BT133" s="24">
        <f t="shared" si="265"/>
        <v>240986.49700781246</v>
      </c>
      <c r="BU133" s="24">
        <f t="shared" si="265"/>
        <v>530828.19829687499</v>
      </c>
      <c r="BV133" s="24">
        <f t="shared" si="265"/>
        <v>1340365.489203125</v>
      </c>
      <c r="BW133" s="24">
        <f t="shared" si="265"/>
        <v>16084385.870437499</v>
      </c>
    </row>
    <row r="134" spans="1:78" s="56" customFormat="1" ht="15" hidden="1" customHeight="1" x14ac:dyDescent="0.3">
      <c r="A134" s="47">
        <v>1</v>
      </c>
      <c r="B134" s="14" t="s">
        <v>70</v>
      </c>
      <c r="C134" s="14" t="s">
        <v>424</v>
      </c>
      <c r="D134" s="6" t="s">
        <v>60</v>
      </c>
      <c r="E134" s="93" t="s">
        <v>71</v>
      </c>
      <c r="F134" s="34">
        <v>82</v>
      </c>
      <c r="G134" s="30">
        <v>43304</v>
      </c>
      <c r="H134" s="30">
        <v>45130</v>
      </c>
      <c r="I134" s="34" t="s">
        <v>156</v>
      </c>
      <c r="J134" s="6" t="s">
        <v>309</v>
      </c>
      <c r="K134" s="6" t="s">
        <v>62</v>
      </c>
      <c r="L134" s="10">
        <v>28.01</v>
      </c>
      <c r="M134" s="6">
        <v>5.41</v>
      </c>
      <c r="N134" s="29">
        <v>17697</v>
      </c>
      <c r="O134" s="8">
        <f t="shared" ref="O134:O141" si="266">N134*M134</f>
        <v>95740.77</v>
      </c>
      <c r="P134" s="6">
        <v>9</v>
      </c>
      <c r="Q134" s="6"/>
      <c r="R134" s="6"/>
      <c r="S134" s="6"/>
      <c r="T134" s="6"/>
      <c r="U134" s="6"/>
      <c r="V134" s="6">
        <f t="shared" ref="V134:X149" si="267">SUM(P134+S134)</f>
        <v>9</v>
      </c>
      <c r="W134" s="6">
        <f t="shared" si="267"/>
        <v>0</v>
      </c>
      <c r="X134" s="6">
        <f t="shared" si="267"/>
        <v>0</v>
      </c>
      <c r="Y134" s="8">
        <f>SUM(O134/16*P134)</f>
        <v>53854.183125000003</v>
      </c>
      <c r="Z134" s="8">
        <f>SUM(O134/16*Q134)</f>
        <v>0</v>
      </c>
      <c r="AA134" s="8">
        <f>SUM(O134/16*R134)</f>
        <v>0</v>
      </c>
      <c r="AB134" s="8">
        <f>SUM(O134/16*S134)</f>
        <v>0</v>
      </c>
      <c r="AC134" s="8">
        <f>SUM(O134/16*T134)</f>
        <v>0</v>
      </c>
      <c r="AD134" s="8">
        <f>SUM(O134/16*U134)</f>
        <v>0</v>
      </c>
      <c r="AE134" s="8">
        <f>SUM(Y134:AD134)</f>
        <v>53854.183125000003</v>
      </c>
      <c r="AF134" s="8">
        <f t="shared" ref="AF134:AF143" si="268">AE134*75%</f>
        <v>40390.637343750001</v>
      </c>
      <c r="AG134" s="8">
        <f t="shared" ref="AG134:AG143" si="269">(AE134+AF134)*10%</f>
        <v>9424.4820468750004</v>
      </c>
      <c r="AH134" s="8">
        <f>SUM(N134/16*S134+N134/16*T134+N134/16*U134)*20%</f>
        <v>0</v>
      </c>
      <c r="AI134" s="8">
        <f t="shared" ref="AI134:AI143" si="270">AH134+AG134+AF134+AE134</f>
        <v>103669.30251562499</v>
      </c>
      <c r="AJ134" s="11"/>
      <c r="AK134" s="35">
        <f>N134/16*AJ134*40%</f>
        <v>0</v>
      </c>
      <c r="AL134" s="11"/>
      <c r="AM134" s="35">
        <f>N134/16*AL134*50%</f>
        <v>0</v>
      </c>
      <c r="AN134" s="35">
        <f>AJ134+AL134</f>
        <v>0</v>
      </c>
      <c r="AO134" s="35">
        <f>AK134+AM134</f>
        <v>0</v>
      </c>
      <c r="AP134" s="11"/>
      <c r="AQ134" s="35">
        <f t="shared" ref="AQ134:AQ143" si="271">N134/16*AP134*50%</f>
        <v>0</v>
      </c>
      <c r="AR134" s="35"/>
      <c r="AS134" s="35">
        <f t="shared" ref="AS134:AS143" si="272">N134/16*AR134*40%</f>
        <v>0</v>
      </c>
      <c r="AT134" s="36">
        <f t="shared" ref="AT134:AU149" si="273">AP134+AR134</f>
        <v>0</v>
      </c>
      <c r="AU134" s="35">
        <f t="shared" si="273"/>
        <v>0</v>
      </c>
      <c r="AV134" s="36">
        <f t="shared" ref="AV134:AW149" si="274">AN134+AT134</f>
        <v>0</v>
      </c>
      <c r="AW134" s="35">
        <f t="shared" si="274"/>
        <v>0</v>
      </c>
      <c r="AX134" s="12"/>
      <c r="AY134" s="12"/>
      <c r="AZ134" s="12"/>
      <c r="BA134" s="12"/>
      <c r="BB134" s="35">
        <f>SUM(N134*AY134)*50%+(N134*AZ134)*60%+(N134*BA134)*60%</f>
        <v>0</v>
      </c>
      <c r="BC134" s="6"/>
      <c r="BD134" s="6"/>
      <c r="BE134" s="6"/>
      <c r="BF134" s="8">
        <f>SUM(N134*BC134*20%)+(N134*BD134)*30%</f>
        <v>0</v>
      </c>
      <c r="BG134" s="50">
        <f>V134+W134+X134</f>
        <v>9</v>
      </c>
      <c r="BH134" s="8">
        <f>(AE134+AF134)*30%</f>
        <v>28273.446140624997</v>
      </c>
      <c r="BI134" s="8"/>
      <c r="BJ134" s="8">
        <f>(O134/18*BI134)*30%</f>
        <v>0</v>
      </c>
      <c r="BK134" s="50">
        <f>V134+W134+X134</f>
        <v>9</v>
      </c>
      <c r="BL134" s="8">
        <f>(AE134+AF134)*40%</f>
        <v>37697.928187500002</v>
      </c>
      <c r="BM134" s="8"/>
      <c r="BN134" s="8"/>
      <c r="BO134" s="8"/>
      <c r="BP134" s="194"/>
      <c r="BQ134" s="8">
        <f>7079/16*BP134</f>
        <v>0</v>
      </c>
      <c r="BR134" s="8">
        <f>AW134+BB134+BF134+BH134+BJ134+BL134+BQ134</f>
        <v>65971.374328125006</v>
      </c>
      <c r="BS134" s="8">
        <f t="shared" ref="BS134:BS155" si="275">AE134+AG134+AH134+BF134+BQ134</f>
        <v>63278.665171875007</v>
      </c>
      <c r="BT134" s="8">
        <f t="shared" ref="BT134:BT155" si="276">AW134+BB134+BH134+BJ134</f>
        <v>28273.446140624997</v>
      </c>
      <c r="BU134" s="8">
        <f t="shared" ref="BU134:BU155" si="277">AF134+BL134</f>
        <v>78088.565531250002</v>
      </c>
      <c r="BV134" s="8">
        <f t="shared" ref="BV134:BV155" si="278">SUM(AI134+BR134)</f>
        <v>169640.67684375</v>
      </c>
      <c r="BW134" s="37">
        <f t="shared" ref="BW134:BW155" si="279">BV134*12</f>
        <v>2035688.122125</v>
      </c>
      <c r="BX134" s="38" t="s">
        <v>209</v>
      </c>
      <c r="BY134" s="51"/>
    </row>
    <row r="135" spans="1:78" s="9" customFormat="1" ht="15" hidden="1" customHeight="1" x14ac:dyDescent="0.3">
      <c r="A135" s="15">
        <v>2</v>
      </c>
      <c r="B135" s="32" t="s">
        <v>316</v>
      </c>
      <c r="C135" s="32" t="s">
        <v>359</v>
      </c>
      <c r="D135" s="33" t="s">
        <v>60</v>
      </c>
      <c r="E135" s="136" t="s">
        <v>317</v>
      </c>
      <c r="F135" s="32"/>
      <c r="G135" s="88"/>
      <c r="H135" s="88"/>
      <c r="I135" s="32" t="s">
        <v>445</v>
      </c>
      <c r="J135" s="6" t="s">
        <v>383</v>
      </c>
      <c r="K135" s="6" t="s">
        <v>61</v>
      </c>
      <c r="L135" s="10">
        <v>1.01</v>
      </c>
      <c r="M135" s="6">
        <v>4.1399999999999997</v>
      </c>
      <c r="N135" s="29">
        <v>17697</v>
      </c>
      <c r="O135" s="8">
        <f t="shared" si="266"/>
        <v>73265.579999999987</v>
      </c>
      <c r="P135" s="6"/>
      <c r="Q135" s="6">
        <v>2.5</v>
      </c>
      <c r="R135" s="6"/>
      <c r="S135" s="6"/>
      <c r="T135" s="6"/>
      <c r="U135" s="6"/>
      <c r="V135" s="6">
        <f t="shared" si="267"/>
        <v>0</v>
      </c>
      <c r="W135" s="6">
        <f t="shared" si="267"/>
        <v>2.5</v>
      </c>
      <c r="X135" s="6">
        <f t="shared" si="267"/>
        <v>0</v>
      </c>
      <c r="Y135" s="8">
        <f>SUM(O135/16*P135)</f>
        <v>0</v>
      </c>
      <c r="Z135" s="8">
        <f>SUM(O135/16*Q135)</f>
        <v>11447.746874999997</v>
      </c>
      <c r="AA135" s="8">
        <f>SUM(O135/16*R135)</f>
        <v>0</v>
      </c>
      <c r="AB135" s="8">
        <f>SUM(O135/16*S135)</f>
        <v>0</v>
      </c>
      <c r="AC135" s="8">
        <f>SUM(O135/16*T135)</f>
        <v>0</v>
      </c>
      <c r="AD135" s="8">
        <f>SUM(O135/16*U135)</f>
        <v>0</v>
      </c>
      <c r="AE135" s="8">
        <f>SUM(Y135:AD135)</f>
        <v>11447.746874999997</v>
      </c>
      <c r="AF135" s="8">
        <f t="shared" si="268"/>
        <v>8585.8101562499978</v>
      </c>
      <c r="AG135" s="8">
        <f t="shared" si="269"/>
        <v>2003.3557031249995</v>
      </c>
      <c r="AH135" s="8">
        <f t="shared" ref="AH135" si="280">SUM(N135/16*S135+N135/16*T135+N135/16*U135)*20%</f>
        <v>0</v>
      </c>
      <c r="AI135" s="8">
        <f t="shared" si="270"/>
        <v>22036.912734374993</v>
      </c>
      <c r="AJ135" s="11"/>
      <c r="AK135" s="35">
        <f>N135/16*AJ135*40%</f>
        <v>0</v>
      </c>
      <c r="AL135" s="11"/>
      <c r="AM135" s="35">
        <f t="shared" ref="AM135:AM138" si="281">N135/16*AL135*50%</f>
        <v>0</v>
      </c>
      <c r="AN135" s="35">
        <f t="shared" ref="AN135:AO155" si="282">AJ135+AL135</f>
        <v>0</v>
      </c>
      <c r="AO135" s="35">
        <f t="shared" si="282"/>
        <v>0</v>
      </c>
      <c r="AP135" s="11"/>
      <c r="AQ135" s="35">
        <f t="shared" si="271"/>
        <v>0</v>
      </c>
      <c r="AR135" s="11"/>
      <c r="AS135" s="35">
        <f t="shared" si="272"/>
        <v>0</v>
      </c>
      <c r="AT135" s="36">
        <f t="shared" si="273"/>
        <v>0</v>
      </c>
      <c r="AU135" s="35">
        <f t="shared" si="273"/>
        <v>0</v>
      </c>
      <c r="AV135" s="36">
        <f t="shared" si="274"/>
        <v>0</v>
      </c>
      <c r="AW135" s="35">
        <f t="shared" si="274"/>
        <v>0</v>
      </c>
      <c r="AX135" s="12"/>
      <c r="AY135" s="13"/>
      <c r="AZ135" s="13"/>
      <c r="BA135" s="13"/>
      <c r="BB135" s="35">
        <f>SUM(N135*AY135)*50%+(N135*AZ135)*60%+(N135*BA135)*60%</f>
        <v>0</v>
      </c>
      <c r="BC135" s="6"/>
      <c r="BD135" s="6"/>
      <c r="BE135" s="6"/>
      <c r="BF135" s="8">
        <f>SUM(N135*BC135*20%)+(N135*BD135)*30%</f>
        <v>0</v>
      </c>
      <c r="BG135" s="10">
        <v>2.5</v>
      </c>
      <c r="BH135" s="8">
        <f>(AE135+AF135)*30%</f>
        <v>6010.0671093749979</v>
      </c>
      <c r="BI135" s="8"/>
      <c r="BJ135" s="8"/>
      <c r="BK135" s="50"/>
      <c r="BL135" s="8"/>
      <c r="BM135" s="8"/>
      <c r="BN135" s="8"/>
      <c r="BO135" s="8"/>
      <c r="BP135" s="50">
        <v>2.5</v>
      </c>
      <c r="BQ135" s="8">
        <f>7079/16*BP135</f>
        <v>1106.09375</v>
      </c>
      <c r="BR135" s="8">
        <f>AW135+BB135+BF135+BH135+BJ135+BL135+BQ135+BM135+BN135</f>
        <v>7116.1608593749979</v>
      </c>
      <c r="BS135" s="8">
        <f t="shared" si="275"/>
        <v>14557.196328124997</v>
      </c>
      <c r="BT135" s="8">
        <f t="shared" si="276"/>
        <v>6010.0671093749979</v>
      </c>
      <c r="BU135" s="8">
        <f t="shared" si="277"/>
        <v>8585.8101562499978</v>
      </c>
      <c r="BV135" s="8">
        <f t="shared" si="278"/>
        <v>29153.073593749992</v>
      </c>
      <c r="BW135" s="37">
        <f t="shared" si="279"/>
        <v>349836.88312499993</v>
      </c>
      <c r="BX135" s="7"/>
      <c r="BY135" s="7"/>
    </row>
    <row r="136" spans="1:78" s="9" customFormat="1" ht="15" hidden="1" customHeight="1" x14ac:dyDescent="0.3">
      <c r="A136" s="47">
        <v>3</v>
      </c>
      <c r="B136" s="14" t="s">
        <v>385</v>
      </c>
      <c r="C136" s="14" t="s">
        <v>157</v>
      </c>
      <c r="D136" s="6" t="s">
        <v>75</v>
      </c>
      <c r="E136" s="93" t="s">
        <v>438</v>
      </c>
      <c r="F136" s="34"/>
      <c r="G136" s="30"/>
      <c r="H136" s="30"/>
      <c r="I136" s="34"/>
      <c r="J136" s="6" t="s">
        <v>441</v>
      </c>
      <c r="K136" s="6" t="s">
        <v>76</v>
      </c>
      <c r="L136" s="10">
        <v>0</v>
      </c>
      <c r="M136" s="6">
        <v>3.32</v>
      </c>
      <c r="N136" s="29">
        <v>17697</v>
      </c>
      <c r="O136" s="8">
        <f t="shared" si="266"/>
        <v>58754.039999999994</v>
      </c>
      <c r="P136" s="6"/>
      <c r="Q136" s="6">
        <v>6</v>
      </c>
      <c r="R136" s="6"/>
      <c r="S136" s="6"/>
      <c r="T136" s="6"/>
      <c r="U136" s="6"/>
      <c r="V136" s="6">
        <f t="shared" si="267"/>
        <v>0</v>
      </c>
      <c r="W136" s="6">
        <f t="shared" si="267"/>
        <v>6</v>
      </c>
      <c r="X136" s="6">
        <f t="shared" si="267"/>
        <v>0</v>
      </c>
      <c r="Y136" s="8">
        <f>SUM(O136/16*P136)</f>
        <v>0</v>
      </c>
      <c r="Z136" s="8">
        <f>SUM(O136/16*Q136)</f>
        <v>22032.764999999999</v>
      </c>
      <c r="AA136" s="8">
        <f>SUM(O136/16*R136)</f>
        <v>0</v>
      </c>
      <c r="AB136" s="8">
        <f>SUM(O136/16*S136)</f>
        <v>0</v>
      </c>
      <c r="AC136" s="8">
        <f>SUM(O136/16*T136)</f>
        <v>0</v>
      </c>
      <c r="AD136" s="8">
        <f>SUM(O136/16*U136)</f>
        <v>0</v>
      </c>
      <c r="AE136" s="8">
        <f>SUM(Y136:AD136)</f>
        <v>22032.764999999999</v>
      </c>
      <c r="AF136" s="8">
        <f t="shared" si="268"/>
        <v>16524.57375</v>
      </c>
      <c r="AG136" s="8">
        <f t="shared" si="269"/>
        <v>3855.7338749999999</v>
      </c>
      <c r="AH136" s="8">
        <f>SUM(N136/16*S136+N136/16*T136+N136/16*U136)*20%</f>
        <v>0</v>
      </c>
      <c r="AI136" s="8">
        <f t="shared" si="270"/>
        <v>42413.072625000001</v>
      </c>
      <c r="AJ136" s="11"/>
      <c r="AK136" s="35">
        <f>N136/16*AJ136*40%</f>
        <v>0</v>
      </c>
      <c r="AL136" s="11"/>
      <c r="AM136" s="35">
        <f t="shared" si="281"/>
        <v>0</v>
      </c>
      <c r="AN136" s="35">
        <f t="shared" si="282"/>
        <v>0</v>
      </c>
      <c r="AO136" s="35">
        <f t="shared" si="282"/>
        <v>0</v>
      </c>
      <c r="AP136" s="11"/>
      <c r="AQ136" s="35">
        <f t="shared" si="271"/>
        <v>0</v>
      </c>
      <c r="AR136" s="11"/>
      <c r="AS136" s="35">
        <f t="shared" si="272"/>
        <v>0</v>
      </c>
      <c r="AT136" s="36">
        <f t="shared" si="273"/>
        <v>0</v>
      </c>
      <c r="AU136" s="35">
        <f t="shared" si="273"/>
        <v>0</v>
      </c>
      <c r="AV136" s="36">
        <f t="shared" si="274"/>
        <v>0</v>
      </c>
      <c r="AW136" s="35">
        <f t="shared" si="274"/>
        <v>0</v>
      </c>
      <c r="AX136" s="89"/>
      <c r="AY136" s="13"/>
      <c r="AZ136" s="12"/>
      <c r="BA136" s="13"/>
      <c r="BB136" s="35">
        <f t="shared" ref="BB136:BB155" si="283">SUM(N136*AY136)*50%+(N136*AZ136)*60%+(N136*BA136)*60%</f>
        <v>0</v>
      </c>
      <c r="BC136" s="6"/>
      <c r="BD136" s="6"/>
      <c r="BE136" s="6"/>
      <c r="BF136" s="8">
        <f>SUM(N136*BC136*20%)+(N136*BD136)*30%</f>
        <v>0</v>
      </c>
      <c r="BG136" s="50">
        <f>V136+W136+X136</f>
        <v>6</v>
      </c>
      <c r="BH136" s="8">
        <f>(AE136+AF136)*30%</f>
        <v>11567.201624999998</v>
      </c>
      <c r="BI136" s="8"/>
      <c r="BJ136" s="8">
        <f>(O136/18*BI136)*30%</f>
        <v>0</v>
      </c>
      <c r="BK136" s="50"/>
      <c r="BL136" s="8"/>
      <c r="BM136" s="8"/>
      <c r="BN136" s="8"/>
      <c r="BO136" s="8"/>
      <c r="BP136" s="143">
        <v>6</v>
      </c>
      <c r="BQ136" s="8">
        <f>7079/16*BK136</f>
        <v>0</v>
      </c>
      <c r="BR136" s="8">
        <f>AW136+BB136+BF136+BH136+BJ136+BL136+BQ136</f>
        <v>11567.201624999998</v>
      </c>
      <c r="BS136" s="8">
        <f t="shared" si="275"/>
        <v>25888.498874999997</v>
      </c>
      <c r="BT136" s="8">
        <f t="shared" si="276"/>
        <v>11567.201624999998</v>
      </c>
      <c r="BU136" s="8">
        <f t="shared" si="277"/>
        <v>16524.57375</v>
      </c>
      <c r="BV136" s="8">
        <f t="shared" si="278"/>
        <v>53980.274250000002</v>
      </c>
      <c r="BW136" s="37">
        <f t="shared" si="279"/>
        <v>647763.29099999997</v>
      </c>
      <c r="BX136" s="7"/>
      <c r="BY136" s="39"/>
      <c r="BZ136" s="31"/>
    </row>
    <row r="137" spans="1:78" s="9" customFormat="1" ht="15" hidden="1" customHeight="1" x14ac:dyDescent="0.3">
      <c r="A137" s="47">
        <v>4</v>
      </c>
      <c r="B137" s="14" t="s">
        <v>391</v>
      </c>
      <c r="C137" s="48" t="s">
        <v>425</v>
      </c>
      <c r="D137" s="6" t="s">
        <v>60</v>
      </c>
      <c r="E137" s="93" t="s">
        <v>71</v>
      </c>
      <c r="F137" s="14"/>
      <c r="G137" s="44"/>
      <c r="H137" s="44"/>
      <c r="I137" s="14"/>
      <c r="J137" s="6">
        <v>1</v>
      </c>
      <c r="K137" s="6" t="s">
        <v>67</v>
      </c>
      <c r="L137" s="10">
        <v>22.11</v>
      </c>
      <c r="M137" s="10">
        <v>5.12</v>
      </c>
      <c r="N137" s="29">
        <v>17697</v>
      </c>
      <c r="O137" s="8">
        <f t="shared" si="266"/>
        <v>90608.639999999999</v>
      </c>
      <c r="P137" s="6">
        <v>3</v>
      </c>
      <c r="Q137" s="6"/>
      <c r="R137" s="6"/>
      <c r="S137" s="6"/>
      <c r="T137" s="6"/>
      <c r="U137" s="6"/>
      <c r="V137" s="6">
        <f t="shared" si="267"/>
        <v>3</v>
      </c>
      <c r="W137" s="6">
        <f t="shared" si="267"/>
        <v>0</v>
      </c>
      <c r="X137" s="6">
        <f t="shared" si="267"/>
        <v>0</v>
      </c>
      <c r="Y137" s="8">
        <f t="shared" ref="Y137" si="284">SUM(O137/16*P137)</f>
        <v>16989.12</v>
      </c>
      <c r="Z137" s="8"/>
      <c r="AA137" s="8"/>
      <c r="AB137" s="8"/>
      <c r="AC137" s="8"/>
      <c r="AD137" s="8"/>
      <c r="AE137" s="8">
        <f t="shared" ref="AE137:AE150" si="285">SUM(Y137:AD137)</f>
        <v>16989.12</v>
      </c>
      <c r="AF137" s="8">
        <f t="shared" si="268"/>
        <v>12741.84</v>
      </c>
      <c r="AG137" s="8">
        <f t="shared" si="269"/>
        <v>2973.096</v>
      </c>
      <c r="AH137" s="8">
        <f>SUM(N137/16*S137+N137/16*T137+N137/16*U137)*20%</f>
        <v>0</v>
      </c>
      <c r="AI137" s="8">
        <f t="shared" si="270"/>
        <v>32704.055999999997</v>
      </c>
      <c r="AJ137" s="12"/>
      <c r="AK137" s="35"/>
      <c r="AL137" s="11"/>
      <c r="AM137" s="35">
        <f t="shared" si="281"/>
        <v>0</v>
      </c>
      <c r="AN137" s="35">
        <f t="shared" si="282"/>
        <v>0</v>
      </c>
      <c r="AO137" s="35">
        <f t="shared" si="282"/>
        <v>0</v>
      </c>
      <c r="AP137" s="11"/>
      <c r="AQ137" s="35">
        <f t="shared" si="271"/>
        <v>0</v>
      </c>
      <c r="AR137" s="11"/>
      <c r="AS137" s="35">
        <f t="shared" si="272"/>
        <v>0</v>
      </c>
      <c r="AT137" s="36">
        <f t="shared" si="273"/>
        <v>0</v>
      </c>
      <c r="AU137" s="35">
        <f t="shared" si="273"/>
        <v>0</v>
      </c>
      <c r="AV137" s="36">
        <f t="shared" si="274"/>
        <v>0</v>
      </c>
      <c r="AW137" s="35">
        <f t="shared" si="274"/>
        <v>0</v>
      </c>
      <c r="AX137" s="12"/>
      <c r="AY137" s="13"/>
      <c r="AZ137" s="13"/>
      <c r="BA137" s="13"/>
      <c r="BB137" s="35">
        <f t="shared" si="283"/>
        <v>0</v>
      </c>
      <c r="BC137" s="6"/>
      <c r="BD137" s="6"/>
      <c r="BE137" s="8"/>
      <c r="BF137" s="8"/>
      <c r="BG137" s="50">
        <v>3</v>
      </c>
      <c r="BH137" s="8">
        <f>(AE137+AF137)*30%</f>
        <v>8919.2879999999986</v>
      </c>
      <c r="BI137" s="8"/>
      <c r="BJ137" s="8"/>
      <c r="BK137" s="50">
        <v>3</v>
      </c>
      <c r="BL137" s="8">
        <f>(AE137+AF137)*35%</f>
        <v>10405.835999999999</v>
      </c>
      <c r="BM137" s="8"/>
      <c r="BN137" s="8"/>
      <c r="BO137" s="8"/>
      <c r="BP137" s="50">
        <v>3</v>
      </c>
      <c r="BQ137" s="8">
        <f>7079/16*BP137</f>
        <v>1327.3125</v>
      </c>
      <c r="BR137" s="8">
        <f t="shared" ref="BR137:BR141" si="286">AW137+BB137+BF137+BH137+BJ137+BL137+BQ137+BM137+BN137</f>
        <v>20652.436499999996</v>
      </c>
      <c r="BS137" s="8">
        <f t="shared" si="275"/>
        <v>21289.5285</v>
      </c>
      <c r="BT137" s="8">
        <f t="shared" si="276"/>
        <v>8919.2879999999986</v>
      </c>
      <c r="BU137" s="8">
        <f t="shared" si="277"/>
        <v>23147.675999999999</v>
      </c>
      <c r="BV137" s="8">
        <f t="shared" si="278"/>
        <v>53356.492499999993</v>
      </c>
      <c r="BW137" s="37">
        <f t="shared" si="279"/>
        <v>640277.90999999992</v>
      </c>
      <c r="BX137" s="38"/>
      <c r="BY137" s="38"/>
    </row>
    <row r="138" spans="1:78" s="7" customFormat="1" ht="15" hidden="1" customHeight="1" x14ac:dyDescent="0.3">
      <c r="A138" s="15">
        <v>5</v>
      </c>
      <c r="B138" s="32" t="s">
        <v>387</v>
      </c>
      <c r="C138" s="32" t="s">
        <v>183</v>
      </c>
      <c r="D138" s="33" t="s">
        <v>60</v>
      </c>
      <c r="E138" s="136" t="s">
        <v>439</v>
      </c>
      <c r="F138" s="34"/>
      <c r="G138" s="30"/>
      <c r="H138" s="30"/>
      <c r="I138" s="32" t="s">
        <v>154</v>
      </c>
      <c r="J138" s="6" t="s">
        <v>383</v>
      </c>
      <c r="K138" s="6" t="s">
        <v>61</v>
      </c>
      <c r="L138" s="10">
        <v>3.01</v>
      </c>
      <c r="M138" s="10">
        <v>4.2300000000000004</v>
      </c>
      <c r="N138" s="29">
        <v>17697</v>
      </c>
      <c r="O138" s="8">
        <f t="shared" si="266"/>
        <v>74858.310000000012</v>
      </c>
      <c r="P138" s="6"/>
      <c r="Q138" s="6">
        <v>2</v>
      </c>
      <c r="R138" s="6"/>
      <c r="S138" s="6"/>
      <c r="T138" s="6"/>
      <c r="U138" s="6"/>
      <c r="V138" s="6">
        <f t="shared" si="267"/>
        <v>0</v>
      </c>
      <c r="W138" s="6">
        <f t="shared" si="267"/>
        <v>2</v>
      </c>
      <c r="X138" s="6">
        <f t="shared" si="267"/>
        <v>0</v>
      </c>
      <c r="Y138" s="8">
        <f>SUM(O138/16*P138)</f>
        <v>0</v>
      </c>
      <c r="Z138" s="105">
        <f>O138/16*Q138</f>
        <v>9357.2887500000015</v>
      </c>
      <c r="AA138" s="8"/>
      <c r="AB138" s="50">
        <f>O138/16*S138</f>
        <v>0</v>
      </c>
      <c r="AC138" s="8">
        <f t="shared" ref="AC138:AC142" si="287">SUM(O138/16*T138)</f>
        <v>0</v>
      </c>
      <c r="AD138" s="8"/>
      <c r="AE138" s="8">
        <f t="shared" si="285"/>
        <v>9357.2887500000015</v>
      </c>
      <c r="AF138" s="8">
        <f t="shared" si="268"/>
        <v>7017.9665625000016</v>
      </c>
      <c r="AG138" s="8">
        <f t="shared" si="269"/>
        <v>1637.5255312500003</v>
      </c>
      <c r="AH138" s="8">
        <f t="shared" ref="AH138" si="288">SUM(N138/16*S138+N138/16*T138+N138/16*U138)*20%</f>
        <v>0</v>
      </c>
      <c r="AI138" s="8">
        <f t="shared" si="270"/>
        <v>18012.780843750006</v>
      </c>
      <c r="AJ138" s="11"/>
      <c r="AK138" s="35">
        <f t="shared" ref="AK138:AK143" si="289">N138/16*AJ138*40%</f>
        <v>0</v>
      </c>
      <c r="AL138" s="11"/>
      <c r="AM138" s="35">
        <f t="shared" si="281"/>
        <v>0</v>
      </c>
      <c r="AN138" s="35">
        <f t="shared" si="282"/>
        <v>0</v>
      </c>
      <c r="AO138" s="35">
        <f t="shared" si="282"/>
        <v>0</v>
      </c>
      <c r="AP138" s="11"/>
      <c r="AQ138" s="35">
        <f t="shared" si="271"/>
        <v>0</v>
      </c>
      <c r="AR138" s="11"/>
      <c r="AS138" s="35">
        <f t="shared" si="272"/>
        <v>0</v>
      </c>
      <c r="AT138" s="36">
        <f t="shared" si="273"/>
        <v>0</v>
      </c>
      <c r="AU138" s="35">
        <f t="shared" si="273"/>
        <v>0</v>
      </c>
      <c r="AV138" s="36">
        <f t="shared" si="274"/>
        <v>0</v>
      </c>
      <c r="AW138" s="35">
        <f t="shared" si="274"/>
        <v>0</v>
      </c>
      <c r="AX138" s="12"/>
      <c r="AY138" s="13"/>
      <c r="AZ138" s="13"/>
      <c r="BA138" s="13"/>
      <c r="BB138" s="35">
        <f t="shared" si="283"/>
        <v>0</v>
      </c>
      <c r="BC138" s="6"/>
      <c r="BD138" s="6"/>
      <c r="BE138" s="6"/>
      <c r="BF138" s="8"/>
      <c r="BG138" s="50">
        <f t="shared" ref="BG138" si="290">V138+W138+X138</f>
        <v>2</v>
      </c>
      <c r="BH138" s="8">
        <f t="shared" ref="BH138" si="291">(AE138+AF138)*30%</f>
        <v>4912.5765937500009</v>
      </c>
      <c r="BI138" s="8"/>
      <c r="BJ138" s="8"/>
      <c r="BK138" s="50">
        <v>2</v>
      </c>
      <c r="BL138" s="8"/>
      <c r="BM138" s="8"/>
      <c r="BN138" s="8"/>
      <c r="BO138" s="8"/>
      <c r="BP138" s="123">
        <v>2</v>
      </c>
      <c r="BQ138" s="8">
        <f>7079/16*BK138</f>
        <v>884.875</v>
      </c>
      <c r="BR138" s="8">
        <f t="shared" si="286"/>
        <v>5797.4515937500009</v>
      </c>
      <c r="BS138" s="8">
        <f t="shared" si="275"/>
        <v>11879.689281250001</v>
      </c>
      <c r="BT138" s="8">
        <f t="shared" si="276"/>
        <v>4912.5765937500009</v>
      </c>
      <c r="BU138" s="8">
        <f t="shared" si="277"/>
        <v>7017.9665625000016</v>
      </c>
      <c r="BV138" s="8">
        <f t="shared" si="278"/>
        <v>23810.232437500006</v>
      </c>
      <c r="BW138" s="37">
        <f t="shared" si="279"/>
        <v>285722.78925000009</v>
      </c>
    </row>
    <row r="139" spans="1:78" s="7" customFormat="1" ht="15" hidden="1" customHeight="1" x14ac:dyDescent="0.3">
      <c r="A139" s="47">
        <v>6</v>
      </c>
      <c r="B139" s="14" t="s">
        <v>360</v>
      </c>
      <c r="C139" s="14" t="s">
        <v>66</v>
      </c>
      <c r="D139" s="6" t="s">
        <v>60</v>
      </c>
      <c r="E139" s="93" t="s">
        <v>226</v>
      </c>
      <c r="F139" s="34">
        <v>87</v>
      </c>
      <c r="G139" s="30">
        <v>43458</v>
      </c>
      <c r="H139" s="30">
        <v>45284</v>
      </c>
      <c r="I139" s="34" t="s">
        <v>155</v>
      </c>
      <c r="J139" s="6" t="s">
        <v>309</v>
      </c>
      <c r="K139" s="6" t="s">
        <v>62</v>
      </c>
      <c r="L139" s="10">
        <v>16</v>
      </c>
      <c r="M139" s="6">
        <v>5.24</v>
      </c>
      <c r="N139" s="29">
        <v>17697</v>
      </c>
      <c r="O139" s="8">
        <f t="shared" si="266"/>
        <v>92732.28</v>
      </c>
      <c r="P139" s="6"/>
      <c r="Q139" s="6">
        <v>3</v>
      </c>
      <c r="R139" s="6"/>
      <c r="S139" s="6"/>
      <c r="T139" s="6"/>
      <c r="U139" s="6"/>
      <c r="V139" s="6">
        <f t="shared" si="267"/>
        <v>0</v>
      </c>
      <c r="W139" s="6">
        <f t="shared" si="267"/>
        <v>3</v>
      </c>
      <c r="X139" s="6">
        <f t="shared" si="267"/>
        <v>0</v>
      </c>
      <c r="Y139" s="8">
        <f>SUM(O139/16*P139)</f>
        <v>0</v>
      </c>
      <c r="Z139" s="8">
        <f>SUM(O139/16*Q139)</f>
        <v>17387.302499999998</v>
      </c>
      <c r="AA139" s="8">
        <f>SUM(O139/16*R139)</f>
        <v>0</v>
      </c>
      <c r="AB139" s="8">
        <f>SUM(O139/16*S139)</f>
        <v>0</v>
      </c>
      <c r="AC139" s="8">
        <f t="shared" si="287"/>
        <v>0</v>
      </c>
      <c r="AD139" s="8">
        <f>SUM(O139/16*U139)</f>
        <v>0</v>
      </c>
      <c r="AE139" s="8">
        <f t="shared" si="285"/>
        <v>17387.302499999998</v>
      </c>
      <c r="AF139" s="8">
        <f t="shared" si="268"/>
        <v>13040.476874999998</v>
      </c>
      <c r="AG139" s="8">
        <f t="shared" si="269"/>
        <v>3042.7779375</v>
      </c>
      <c r="AH139" s="8">
        <f>SUM(N139/16*S139+N139/16*T139+N139/16*U139)*20%</f>
        <v>0</v>
      </c>
      <c r="AI139" s="8">
        <f t="shared" si="270"/>
        <v>33470.557312499994</v>
      </c>
      <c r="AJ139" s="11"/>
      <c r="AK139" s="35">
        <f t="shared" si="289"/>
        <v>0</v>
      </c>
      <c r="AL139" s="11"/>
      <c r="AM139" s="35">
        <f>N139/16*AL139*50%</f>
        <v>0</v>
      </c>
      <c r="AN139" s="35">
        <f t="shared" si="282"/>
        <v>0</v>
      </c>
      <c r="AO139" s="35">
        <f t="shared" si="282"/>
        <v>0</v>
      </c>
      <c r="AP139" s="11"/>
      <c r="AQ139" s="35">
        <f t="shared" si="271"/>
        <v>0</v>
      </c>
      <c r="AR139" s="35"/>
      <c r="AS139" s="35">
        <f t="shared" si="272"/>
        <v>0</v>
      </c>
      <c r="AT139" s="36">
        <f t="shared" si="273"/>
        <v>0</v>
      </c>
      <c r="AU139" s="35">
        <f t="shared" si="273"/>
        <v>0</v>
      </c>
      <c r="AV139" s="36">
        <f t="shared" si="274"/>
        <v>0</v>
      </c>
      <c r="AW139" s="35">
        <f t="shared" si="274"/>
        <v>0</v>
      </c>
      <c r="AX139" s="12"/>
      <c r="AY139" s="12"/>
      <c r="AZ139" s="13"/>
      <c r="BA139" s="12"/>
      <c r="BB139" s="35">
        <f t="shared" si="283"/>
        <v>0</v>
      </c>
      <c r="BC139" s="6"/>
      <c r="BD139" s="6"/>
      <c r="BE139" s="6"/>
      <c r="BF139" s="8">
        <f>SUM(N139*BC139*20%)+(N139*BD139)*30%</f>
        <v>0</v>
      </c>
      <c r="BG139" s="50">
        <f>V139+W139+X139</f>
        <v>3</v>
      </c>
      <c r="BH139" s="8">
        <f>(AE139+AF139)*30%</f>
        <v>9128.3338124999991</v>
      </c>
      <c r="BI139" s="8"/>
      <c r="BJ139" s="8">
        <f>(O139/18*BI139)*30%</f>
        <v>0</v>
      </c>
      <c r="BK139" s="8">
        <f>V139+W139+X139</f>
        <v>3</v>
      </c>
      <c r="BL139" s="8">
        <f>(AE139+AF139)*40%</f>
        <v>12171.11175</v>
      </c>
      <c r="BM139" s="8"/>
      <c r="BN139" s="8"/>
      <c r="BO139" s="8"/>
      <c r="BP139" s="50">
        <v>3</v>
      </c>
      <c r="BQ139" s="8">
        <f>7079/16*BP139</f>
        <v>1327.3125</v>
      </c>
      <c r="BR139" s="8">
        <f t="shared" si="286"/>
        <v>22626.758062499997</v>
      </c>
      <c r="BS139" s="8">
        <f t="shared" si="275"/>
        <v>21757.392937499997</v>
      </c>
      <c r="BT139" s="8">
        <f t="shared" si="276"/>
        <v>9128.3338124999991</v>
      </c>
      <c r="BU139" s="8">
        <f t="shared" si="277"/>
        <v>25211.588624999997</v>
      </c>
      <c r="BV139" s="8">
        <f t="shared" si="278"/>
        <v>56097.315374999991</v>
      </c>
      <c r="BW139" s="37">
        <f t="shared" si="279"/>
        <v>673167.78449999983</v>
      </c>
      <c r="BX139" s="7" t="s">
        <v>209</v>
      </c>
      <c r="BY139" s="9"/>
    </row>
    <row r="140" spans="1:78" s="9" customFormat="1" ht="15" hidden="1" customHeight="1" x14ac:dyDescent="0.3">
      <c r="A140" s="47">
        <v>7</v>
      </c>
      <c r="B140" s="14" t="s">
        <v>370</v>
      </c>
      <c r="C140" s="64" t="s">
        <v>371</v>
      </c>
      <c r="D140" s="49" t="s">
        <v>79</v>
      </c>
      <c r="E140" s="93" t="s">
        <v>377</v>
      </c>
      <c r="F140" s="34"/>
      <c r="G140" s="30"/>
      <c r="H140" s="30"/>
      <c r="I140" s="34"/>
      <c r="J140" s="6" t="s">
        <v>383</v>
      </c>
      <c r="K140" s="6" t="s">
        <v>76</v>
      </c>
      <c r="L140" s="10">
        <v>3.08</v>
      </c>
      <c r="M140" s="6">
        <v>3.45</v>
      </c>
      <c r="N140" s="29">
        <v>17698</v>
      </c>
      <c r="O140" s="8">
        <f t="shared" si="266"/>
        <v>61058.100000000006</v>
      </c>
      <c r="P140" s="6">
        <v>1</v>
      </c>
      <c r="Q140" s="6">
        <v>1</v>
      </c>
      <c r="R140" s="6"/>
      <c r="S140" s="6"/>
      <c r="T140" s="6"/>
      <c r="U140" s="6"/>
      <c r="V140" s="6">
        <f t="shared" si="267"/>
        <v>1</v>
      </c>
      <c r="W140" s="6">
        <f t="shared" si="267"/>
        <v>1</v>
      </c>
      <c r="X140" s="6">
        <f t="shared" si="267"/>
        <v>0</v>
      </c>
      <c r="Y140" s="8">
        <f>SUM(O140/16*P140)</f>
        <v>3816.1312500000004</v>
      </c>
      <c r="Z140" s="8">
        <f>SUM(O140/16*Q140)</f>
        <v>3816.1312500000004</v>
      </c>
      <c r="AA140" s="8">
        <f>SUM(O140/16*R140)</f>
        <v>0</v>
      </c>
      <c r="AB140" s="8">
        <f>SUM(O140/16*S140)</f>
        <v>0</v>
      </c>
      <c r="AC140" s="8">
        <f t="shared" si="287"/>
        <v>0</v>
      </c>
      <c r="AD140" s="8">
        <f>SUM(O140/16*U140)</f>
        <v>0</v>
      </c>
      <c r="AE140" s="8">
        <f t="shared" si="285"/>
        <v>7632.2625000000007</v>
      </c>
      <c r="AF140" s="8">
        <f t="shared" si="268"/>
        <v>5724.1968750000005</v>
      </c>
      <c r="AG140" s="8">
        <f t="shared" si="269"/>
        <v>1335.6459375000004</v>
      </c>
      <c r="AH140" s="8">
        <f>SUM(N140/16*S140+N140/16*T140+N140/16*U140)*20%</f>
        <v>0</v>
      </c>
      <c r="AI140" s="8">
        <f t="shared" si="270"/>
        <v>14692.105312500002</v>
      </c>
      <c r="AJ140" s="11"/>
      <c r="AK140" s="35">
        <f t="shared" si="289"/>
        <v>0</v>
      </c>
      <c r="AL140" s="11"/>
      <c r="AM140" s="35">
        <f>N140/16*AL140*50%</f>
        <v>0</v>
      </c>
      <c r="AN140" s="35">
        <f t="shared" si="282"/>
        <v>0</v>
      </c>
      <c r="AO140" s="35">
        <f t="shared" si="282"/>
        <v>0</v>
      </c>
      <c r="AP140" s="11"/>
      <c r="AQ140" s="35">
        <f t="shared" si="271"/>
        <v>0</v>
      </c>
      <c r="AR140" s="35"/>
      <c r="AS140" s="35">
        <f t="shared" si="272"/>
        <v>0</v>
      </c>
      <c r="AT140" s="36">
        <f t="shared" si="273"/>
        <v>0</v>
      </c>
      <c r="AU140" s="35">
        <f t="shared" si="273"/>
        <v>0</v>
      </c>
      <c r="AV140" s="36">
        <f t="shared" si="274"/>
        <v>0</v>
      </c>
      <c r="AW140" s="35">
        <f t="shared" si="274"/>
        <v>0</v>
      </c>
      <c r="AX140" s="90"/>
      <c r="AY140" s="12"/>
      <c r="AZ140" s="13"/>
      <c r="BA140" s="12"/>
      <c r="BB140" s="35">
        <f t="shared" si="283"/>
        <v>0</v>
      </c>
      <c r="BC140" s="6"/>
      <c r="BD140" s="6"/>
      <c r="BE140" s="6"/>
      <c r="BF140" s="8">
        <f>SUM(N140*BC140*20%)+(N140*BD140)*30%</f>
        <v>0</v>
      </c>
      <c r="BG140" s="50">
        <f>V140+W140+X140</f>
        <v>2</v>
      </c>
      <c r="BH140" s="8">
        <f>(AE140+AF140)*30%</f>
        <v>4006.9378125000003</v>
      </c>
      <c r="BI140" s="8"/>
      <c r="BJ140" s="8">
        <f>(O140/18*BI140)*30%</f>
        <v>0</v>
      </c>
      <c r="BK140" s="50"/>
      <c r="BL140" s="8"/>
      <c r="BM140" s="8"/>
      <c r="BN140" s="8"/>
      <c r="BO140" s="8"/>
      <c r="BP140" s="123">
        <v>2</v>
      </c>
      <c r="BQ140" s="8">
        <f>7079/16*BK140</f>
        <v>0</v>
      </c>
      <c r="BR140" s="8">
        <f t="shared" si="286"/>
        <v>4006.9378125000003</v>
      </c>
      <c r="BS140" s="8">
        <f t="shared" si="275"/>
        <v>8967.908437500002</v>
      </c>
      <c r="BT140" s="8">
        <f t="shared" si="276"/>
        <v>4006.9378125000003</v>
      </c>
      <c r="BU140" s="8">
        <f t="shared" si="277"/>
        <v>5724.1968750000005</v>
      </c>
      <c r="BV140" s="8">
        <f t="shared" si="278"/>
        <v>18699.043125000004</v>
      </c>
      <c r="BW140" s="37">
        <f t="shared" si="279"/>
        <v>224388.51750000005</v>
      </c>
      <c r="BX140" s="7"/>
    </row>
    <row r="141" spans="1:78" s="7" customFormat="1" ht="15" hidden="1" customHeight="1" x14ac:dyDescent="0.3">
      <c r="A141" s="15">
        <v>8</v>
      </c>
      <c r="B141" s="14" t="s">
        <v>461</v>
      </c>
      <c r="C141" s="14" t="s">
        <v>86</v>
      </c>
      <c r="D141" s="6" t="s">
        <v>60</v>
      </c>
      <c r="E141" s="93" t="s">
        <v>87</v>
      </c>
      <c r="F141" s="34">
        <v>66</v>
      </c>
      <c r="G141" s="30">
        <v>42895</v>
      </c>
      <c r="H141" s="30">
        <v>44721</v>
      </c>
      <c r="I141" s="34" t="s">
        <v>158</v>
      </c>
      <c r="J141" s="6" t="s">
        <v>308</v>
      </c>
      <c r="K141" s="6" t="s">
        <v>67</v>
      </c>
      <c r="L141" s="10">
        <v>23</v>
      </c>
      <c r="M141" s="6">
        <v>5.12</v>
      </c>
      <c r="N141" s="29">
        <v>17697</v>
      </c>
      <c r="O141" s="8">
        <f t="shared" si="266"/>
        <v>90608.639999999999</v>
      </c>
      <c r="P141" s="6">
        <v>2</v>
      </c>
      <c r="Q141" s="6"/>
      <c r="R141" s="6"/>
      <c r="S141" s="6"/>
      <c r="T141" s="6"/>
      <c r="U141" s="6"/>
      <c r="V141" s="6">
        <f t="shared" si="267"/>
        <v>2</v>
      </c>
      <c r="W141" s="6">
        <f t="shared" si="267"/>
        <v>0</v>
      </c>
      <c r="X141" s="6">
        <f t="shared" si="267"/>
        <v>0</v>
      </c>
      <c r="Y141" s="8">
        <f>SUM(O141/16*P141)</f>
        <v>11326.08</v>
      </c>
      <c r="Z141" s="8">
        <f>SUM(O141/16*Q141)</f>
        <v>0</v>
      </c>
      <c r="AA141" s="8">
        <f>SUM(O141/16*R141)</f>
        <v>0</v>
      </c>
      <c r="AB141" s="8">
        <f>SUM(O141/16*S141)</f>
        <v>0</v>
      </c>
      <c r="AC141" s="8">
        <f t="shared" si="287"/>
        <v>0</v>
      </c>
      <c r="AD141" s="8">
        <f>SUM(O141/16*U141)</f>
        <v>0</v>
      </c>
      <c r="AE141" s="8">
        <f>SUM(Y141:AD141)</f>
        <v>11326.08</v>
      </c>
      <c r="AF141" s="8">
        <f t="shared" si="268"/>
        <v>8494.56</v>
      </c>
      <c r="AG141" s="8">
        <f t="shared" si="269"/>
        <v>1982.0640000000001</v>
      </c>
      <c r="AH141" s="8">
        <f>SUM(N141/16*S141+N141/16*T141+N141/16*U141)*20%</f>
        <v>0</v>
      </c>
      <c r="AI141" s="8">
        <f t="shared" si="270"/>
        <v>21802.703999999998</v>
      </c>
      <c r="AJ141" s="11"/>
      <c r="AK141" s="35">
        <f t="shared" si="289"/>
        <v>0</v>
      </c>
      <c r="AL141" s="11"/>
      <c r="AM141" s="35">
        <f>N141/16*AL141*50%</f>
        <v>0</v>
      </c>
      <c r="AN141" s="35">
        <f t="shared" si="282"/>
        <v>0</v>
      </c>
      <c r="AO141" s="35">
        <f t="shared" si="282"/>
        <v>0</v>
      </c>
      <c r="AP141" s="11"/>
      <c r="AQ141" s="35">
        <f t="shared" si="271"/>
        <v>0</v>
      </c>
      <c r="AR141" s="11"/>
      <c r="AS141" s="35">
        <f t="shared" si="272"/>
        <v>0</v>
      </c>
      <c r="AT141" s="36">
        <f t="shared" si="273"/>
        <v>0</v>
      </c>
      <c r="AU141" s="35">
        <f t="shared" si="273"/>
        <v>0</v>
      </c>
      <c r="AV141" s="36">
        <f t="shared" si="274"/>
        <v>0</v>
      </c>
      <c r="AW141" s="35">
        <f t="shared" si="274"/>
        <v>0</v>
      </c>
      <c r="AX141" s="12"/>
      <c r="AY141" s="13"/>
      <c r="AZ141" s="12"/>
      <c r="BA141" s="13"/>
      <c r="BB141" s="35">
        <f t="shared" si="283"/>
        <v>0</v>
      </c>
      <c r="BC141" s="6"/>
      <c r="BD141" s="6"/>
      <c r="BE141" s="6"/>
      <c r="BF141" s="8">
        <f>SUM(N141*BC141*20%)+(N141*BD141)*30%</f>
        <v>0</v>
      </c>
      <c r="BG141" s="50">
        <f t="shared" ref="BG141" si="292">V141+W141+X141</f>
        <v>2</v>
      </c>
      <c r="BH141" s="8">
        <f>(AE141+AF141)*30%</f>
        <v>5946.192</v>
      </c>
      <c r="BI141" s="8"/>
      <c r="BJ141" s="8">
        <f>(O141/18*BI141)*30%</f>
        <v>0</v>
      </c>
      <c r="BK141" s="50">
        <f t="shared" ref="BK141" si="293">V141+W141+X141</f>
        <v>2</v>
      </c>
      <c r="BL141" s="8">
        <f>(AE141+AF141)*35%</f>
        <v>6937.2239999999993</v>
      </c>
      <c r="BM141" s="8"/>
      <c r="BN141" s="8"/>
      <c r="BO141" s="8"/>
      <c r="BP141" s="50">
        <v>2</v>
      </c>
      <c r="BQ141" s="8">
        <f>7079/16*BP141</f>
        <v>884.875</v>
      </c>
      <c r="BR141" s="8">
        <f t="shared" si="286"/>
        <v>13768.290999999999</v>
      </c>
      <c r="BS141" s="8">
        <f t="shared" si="275"/>
        <v>14193.019</v>
      </c>
      <c r="BT141" s="8">
        <f t="shared" si="276"/>
        <v>5946.192</v>
      </c>
      <c r="BU141" s="8">
        <f t="shared" si="277"/>
        <v>15431.784</v>
      </c>
      <c r="BV141" s="8">
        <f t="shared" si="278"/>
        <v>35570.994999999995</v>
      </c>
      <c r="BW141" s="37">
        <f t="shared" si="279"/>
        <v>426851.93999999994</v>
      </c>
      <c r="BX141" s="7" t="s">
        <v>212</v>
      </c>
      <c r="BY141" s="39"/>
    </row>
    <row r="142" spans="1:78" s="57" customFormat="1" ht="15" hidden="1" customHeight="1" x14ac:dyDescent="0.3">
      <c r="A142" s="47">
        <v>9</v>
      </c>
      <c r="B142" s="14" t="s">
        <v>145</v>
      </c>
      <c r="C142" s="14" t="s">
        <v>424</v>
      </c>
      <c r="D142" s="6" t="s">
        <v>75</v>
      </c>
      <c r="E142" s="93" t="s">
        <v>146</v>
      </c>
      <c r="F142" s="14">
        <v>103</v>
      </c>
      <c r="G142" s="44">
        <v>43817</v>
      </c>
      <c r="H142" s="44">
        <v>45644</v>
      </c>
      <c r="I142" s="14" t="s">
        <v>156</v>
      </c>
      <c r="J142" s="6" t="s">
        <v>310</v>
      </c>
      <c r="K142" s="6" t="s">
        <v>80</v>
      </c>
      <c r="L142" s="10">
        <v>8.08</v>
      </c>
      <c r="M142" s="10">
        <v>3.97</v>
      </c>
      <c r="N142" s="29">
        <v>17697</v>
      </c>
      <c r="O142" s="8">
        <f>N142*M142</f>
        <v>70257.09</v>
      </c>
      <c r="P142" s="6">
        <v>4</v>
      </c>
      <c r="Q142" s="6"/>
      <c r="R142" s="6"/>
      <c r="S142" s="6"/>
      <c r="T142" s="6"/>
      <c r="U142" s="6"/>
      <c r="V142" s="6">
        <f t="shared" si="267"/>
        <v>4</v>
      </c>
      <c r="W142" s="6">
        <f t="shared" si="267"/>
        <v>0</v>
      </c>
      <c r="X142" s="6">
        <f t="shared" si="267"/>
        <v>0</v>
      </c>
      <c r="Y142" s="8">
        <f>SUM(O142/16*P142)</f>
        <v>17564.272499999999</v>
      </c>
      <c r="Z142" s="8">
        <f>SUM(O142/16*Q142)</f>
        <v>0</v>
      </c>
      <c r="AA142" s="8">
        <f>SUM(O142/16*R142)</f>
        <v>0</v>
      </c>
      <c r="AB142" s="8">
        <f>SUM(O142/16*S142)</f>
        <v>0</v>
      </c>
      <c r="AC142" s="8">
        <f t="shared" si="287"/>
        <v>0</v>
      </c>
      <c r="AD142" s="8">
        <f>SUM(O142/16*U142)</f>
        <v>0</v>
      </c>
      <c r="AE142" s="8">
        <f t="shared" si="285"/>
        <v>17564.272499999999</v>
      </c>
      <c r="AF142" s="8">
        <f t="shared" si="268"/>
        <v>13173.204374999999</v>
      </c>
      <c r="AG142" s="8">
        <f t="shared" si="269"/>
        <v>3073.7476875000002</v>
      </c>
      <c r="AH142" s="8">
        <f>SUM(N142/16*S142+N142/16*T142+N142/16*U142)*20%</f>
        <v>0</v>
      </c>
      <c r="AI142" s="8">
        <f t="shared" si="270"/>
        <v>33811.2245625</v>
      </c>
      <c r="AJ142" s="12"/>
      <c r="AK142" s="35">
        <f t="shared" si="289"/>
        <v>0</v>
      </c>
      <c r="AL142" s="11"/>
      <c r="AM142" s="35">
        <f>N142/16*AL142*50%</f>
        <v>0</v>
      </c>
      <c r="AN142" s="35">
        <f t="shared" si="282"/>
        <v>0</v>
      </c>
      <c r="AO142" s="35">
        <f t="shared" si="282"/>
        <v>0</v>
      </c>
      <c r="AP142" s="11"/>
      <c r="AQ142" s="35">
        <f t="shared" si="271"/>
        <v>0</v>
      </c>
      <c r="AR142" s="11"/>
      <c r="AS142" s="35">
        <f t="shared" si="272"/>
        <v>0</v>
      </c>
      <c r="AT142" s="36">
        <f t="shared" si="273"/>
        <v>0</v>
      </c>
      <c r="AU142" s="35">
        <f t="shared" si="273"/>
        <v>0</v>
      </c>
      <c r="AV142" s="36">
        <f t="shared" si="274"/>
        <v>0</v>
      </c>
      <c r="AW142" s="35">
        <f t="shared" si="274"/>
        <v>0</v>
      </c>
      <c r="AX142" s="12"/>
      <c r="AY142" s="13"/>
      <c r="AZ142" s="13"/>
      <c r="BA142" s="13"/>
      <c r="BB142" s="35">
        <f t="shared" si="283"/>
        <v>0</v>
      </c>
      <c r="BC142" s="6"/>
      <c r="BD142" s="6"/>
      <c r="BE142" s="6"/>
      <c r="BF142" s="8">
        <f>SUM(N142*BC142*20%)+(N142*BD142)*30%</f>
        <v>0</v>
      </c>
      <c r="BG142" s="50">
        <f>V142+W142+X142</f>
        <v>4</v>
      </c>
      <c r="BH142" s="8">
        <f>(AE142+AF142)*30%</f>
        <v>9221.2430624999997</v>
      </c>
      <c r="BI142" s="8"/>
      <c r="BJ142" s="8">
        <f>(O142/18*BI142)*30%</f>
        <v>0</v>
      </c>
      <c r="BK142" s="50">
        <f>V142+W142+X142</f>
        <v>4</v>
      </c>
      <c r="BL142" s="8">
        <f>(AE142+AF142)*30%</f>
        <v>9221.2430624999997</v>
      </c>
      <c r="BM142" s="8"/>
      <c r="BN142" s="8"/>
      <c r="BO142" s="8"/>
      <c r="BP142" s="50">
        <v>5</v>
      </c>
      <c r="BQ142" s="8">
        <f>7079/16*BP142</f>
        <v>2212.1875</v>
      </c>
      <c r="BR142" s="8">
        <f>AW142+BB142+BF142+BH142+BJ142+BL142+BQ142</f>
        <v>20654.673624999999</v>
      </c>
      <c r="BS142" s="8">
        <f t="shared" si="275"/>
        <v>22850.207687499998</v>
      </c>
      <c r="BT142" s="8">
        <f t="shared" si="276"/>
        <v>9221.2430624999997</v>
      </c>
      <c r="BU142" s="8">
        <f t="shared" si="277"/>
        <v>22394.447437499999</v>
      </c>
      <c r="BV142" s="8">
        <f t="shared" si="278"/>
        <v>54465.898187500003</v>
      </c>
      <c r="BW142" s="37">
        <f t="shared" si="279"/>
        <v>653590.77824999997</v>
      </c>
      <c r="BX142" s="38" t="s">
        <v>213</v>
      </c>
      <c r="BY142" s="38"/>
    </row>
    <row r="143" spans="1:78" s="7" customFormat="1" ht="15" hidden="1" customHeight="1" x14ac:dyDescent="0.3">
      <c r="A143" s="47">
        <v>10</v>
      </c>
      <c r="B143" s="14" t="s">
        <v>115</v>
      </c>
      <c r="C143" s="14" t="s">
        <v>524</v>
      </c>
      <c r="D143" s="6" t="s">
        <v>75</v>
      </c>
      <c r="E143" s="93" t="s">
        <v>116</v>
      </c>
      <c r="F143" s="34">
        <v>113</v>
      </c>
      <c r="G143" s="30">
        <v>44071</v>
      </c>
      <c r="H143" s="30">
        <v>45897</v>
      </c>
      <c r="I143" s="34" t="s">
        <v>156</v>
      </c>
      <c r="J143" s="6" t="s">
        <v>308</v>
      </c>
      <c r="K143" s="6" t="s">
        <v>103</v>
      </c>
      <c r="L143" s="10">
        <v>26.03</v>
      </c>
      <c r="M143" s="10">
        <v>4.3899999999999997</v>
      </c>
      <c r="N143" s="29">
        <v>17697</v>
      </c>
      <c r="O143" s="8">
        <f t="shared" ref="O143" si="294">N143*M143</f>
        <v>77689.829999999987</v>
      </c>
      <c r="P143" s="6">
        <v>6</v>
      </c>
      <c r="Q143" s="6"/>
      <c r="R143" s="6"/>
      <c r="S143" s="6"/>
      <c r="T143" s="6"/>
      <c r="U143" s="6"/>
      <c r="V143" s="6">
        <f t="shared" si="267"/>
        <v>6</v>
      </c>
      <c r="W143" s="6">
        <f t="shared" si="267"/>
        <v>0</v>
      </c>
      <c r="X143" s="6">
        <f t="shared" si="267"/>
        <v>0</v>
      </c>
      <c r="Y143" s="8">
        <f t="shared" ref="Y143" si="295">SUM(O143/16*P143)</f>
        <v>29133.686249999995</v>
      </c>
      <c r="Z143" s="8">
        <f t="shared" ref="Z143" si="296">SUM(O143/16*Q143)</f>
        <v>0</v>
      </c>
      <c r="AA143" s="8">
        <f t="shared" ref="AA143" si="297">SUM(O143/16*R143)</f>
        <v>0</v>
      </c>
      <c r="AB143" s="8">
        <f t="shared" ref="AB143" si="298">SUM(O143/16*S143)</f>
        <v>0</v>
      </c>
      <c r="AC143" s="8">
        <f t="shared" ref="AC143" si="299">SUM(O143/16*T143)</f>
        <v>0</v>
      </c>
      <c r="AD143" s="8">
        <f t="shared" ref="AD143" si="300">SUM(O143/16*U143)</f>
        <v>0</v>
      </c>
      <c r="AE143" s="8">
        <f t="shared" si="285"/>
        <v>29133.686249999995</v>
      </c>
      <c r="AF143" s="8">
        <f t="shared" si="268"/>
        <v>21850.264687499995</v>
      </c>
      <c r="AG143" s="8">
        <f t="shared" si="269"/>
        <v>5098.3950937499994</v>
      </c>
      <c r="AH143" s="8">
        <f t="shared" ref="AH143" si="301">SUM(N143/16*S143+N143/16*T143+N143/16*U143)*20%</f>
        <v>0</v>
      </c>
      <c r="AI143" s="8">
        <f t="shared" si="270"/>
        <v>56082.346031249996</v>
      </c>
      <c r="AJ143" s="11"/>
      <c r="AK143" s="35">
        <f t="shared" si="289"/>
        <v>0</v>
      </c>
      <c r="AL143" s="11"/>
      <c r="AM143" s="35">
        <f t="shared" ref="AM143" si="302">N143/16*AL143*50%</f>
        <v>0</v>
      </c>
      <c r="AN143" s="35">
        <f t="shared" si="282"/>
        <v>0</v>
      </c>
      <c r="AO143" s="35">
        <f t="shared" si="282"/>
        <v>0</v>
      </c>
      <c r="AP143" s="11"/>
      <c r="AQ143" s="35">
        <f t="shared" si="271"/>
        <v>0</v>
      </c>
      <c r="AR143" s="11"/>
      <c r="AS143" s="35">
        <f t="shared" si="272"/>
        <v>0</v>
      </c>
      <c r="AT143" s="36">
        <f t="shared" si="273"/>
        <v>0</v>
      </c>
      <c r="AU143" s="35">
        <f t="shared" si="273"/>
        <v>0</v>
      </c>
      <c r="AV143" s="36">
        <f t="shared" si="274"/>
        <v>0</v>
      </c>
      <c r="AW143" s="35">
        <f t="shared" si="274"/>
        <v>0</v>
      </c>
      <c r="AX143" s="12"/>
      <c r="AY143" s="13"/>
      <c r="AZ143" s="12"/>
      <c r="BA143" s="13"/>
      <c r="BB143" s="35">
        <f t="shared" si="283"/>
        <v>0</v>
      </c>
      <c r="BC143" s="6"/>
      <c r="BD143" s="6"/>
      <c r="BE143" s="6"/>
      <c r="BF143" s="8">
        <f t="shared" ref="BF143:BF151" si="303">SUM(N143*BC143*20%)+(N143*BD143)*30%</f>
        <v>0</v>
      </c>
      <c r="BG143" s="50">
        <f t="shared" ref="BG143" si="304">V143+W143+X143</f>
        <v>6</v>
      </c>
      <c r="BH143" s="8">
        <f t="shared" ref="BH143:BH178" si="305">(AE143+AF143)*30%</f>
        <v>15295.185281249996</v>
      </c>
      <c r="BI143" s="8"/>
      <c r="BJ143" s="8">
        <f t="shared" ref="BJ143" si="306">(O143/18*BI143)*30%</f>
        <v>0</v>
      </c>
      <c r="BK143" s="8">
        <f>V143+W143+X143</f>
        <v>6</v>
      </c>
      <c r="BL143" s="8">
        <f>(AE143+AF143)*35%</f>
        <v>17844.382828124995</v>
      </c>
      <c r="BM143" s="8"/>
      <c r="BN143" s="8"/>
      <c r="BO143" s="8"/>
      <c r="BP143" s="50">
        <v>6</v>
      </c>
      <c r="BQ143" s="8">
        <f t="shared" ref="BQ143" si="307">7079/16*BP143</f>
        <v>2654.625</v>
      </c>
      <c r="BR143" s="8">
        <f t="shared" ref="BR143" si="308">AW143+BB143+BF143+BH143+BJ143+BL143+BQ143+BM143+BN143</f>
        <v>35794.193109374988</v>
      </c>
      <c r="BS143" s="8">
        <f t="shared" si="275"/>
        <v>36886.706343749996</v>
      </c>
      <c r="BT143" s="8">
        <f t="shared" si="276"/>
        <v>15295.185281249996</v>
      </c>
      <c r="BU143" s="8">
        <f t="shared" si="277"/>
        <v>39694.647515624994</v>
      </c>
      <c r="BV143" s="8">
        <f t="shared" si="278"/>
        <v>91876.539140624984</v>
      </c>
      <c r="BW143" s="37">
        <f t="shared" si="279"/>
        <v>1102518.4696874998</v>
      </c>
      <c r="BX143" s="7" t="s">
        <v>212</v>
      </c>
    </row>
    <row r="144" spans="1:78" s="7" customFormat="1" ht="15" hidden="1" customHeight="1" x14ac:dyDescent="0.3">
      <c r="A144" s="15">
        <v>11</v>
      </c>
      <c r="B144" s="32" t="s">
        <v>298</v>
      </c>
      <c r="C144" s="138" t="s">
        <v>423</v>
      </c>
      <c r="D144" s="33" t="s">
        <v>60</v>
      </c>
      <c r="E144" s="136" t="s">
        <v>366</v>
      </c>
      <c r="F144" s="34"/>
      <c r="G144" s="30"/>
      <c r="H144" s="46"/>
      <c r="I144" s="14"/>
      <c r="J144" s="6" t="s">
        <v>441</v>
      </c>
      <c r="K144" s="6" t="s">
        <v>61</v>
      </c>
      <c r="L144" s="10">
        <v>12</v>
      </c>
      <c r="M144" s="6">
        <v>4.38</v>
      </c>
      <c r="N144" s="29">
        <v>17697</v>
      </c>
      <c r="O144" s="8">
        <f>N144*M144</f>
        <v>77512.86</v>
      </c>
      <c r="P144" s="6">
        <v>6</v>
      </c>
      <c r="Q144" s="6"/>
      <c r="R144" s="6"/>
      <c r="S144" s="6"/>
      <c r="T144" s="6"/>
      <c r="U144" s="6"/>
      <c r="V144" s="6">
        <f t="shared" si="267"/>
        <v>6</v>
      </c>
      <c r="W144" s="6">
        <f t="shared" si="267"/>
        <v>0</v>
      </c>
      <c r="X144" s="6">
        <f t="shared" si="267"/>
        <v>0</v>
      </c>
      <c r="Y144" s="8">
        <f>SUM(O144/16*P144)</f>
        <v>29067.322500000002</v>
      </c>
      <c r="Z144" s="8">
        <f t="shared" ref="Z144:Z149" si="309">SUM(O144/16*Q144)</f>
        <v>0</v>
      </c>
      <c r="AA144" s="8">
        <f t="shared" ref="AA144:AA155" si="310">SUM(O144/16*R144)</f>
        <v>0</v>
      </c>
      <c r="AB144" s="8">
        <f t="shared" ref="AB144:AB155" si="311">SUM(O144/16*S144)</f>
        <v>0</v>
      </c>
      <c r="AC144" s="8">
        <f t="shared" ref="AC144:AC155" si="312">SUM(O144/16*T144)</f>
        <v>0</v>
      </c>
      <c r="AD144" s="8">
        <f t="shared" ref="AD144:AD155" si="313">SUM(O144/16*U144)</f>
        <v>0</v>
      </c>
      <c r="AE144" s="8">
        <f t="shared" si="285"/>
        <v>29067.322500000002</v>
      </c>
      <c r="AF144" s="8">
        <f>AE144*75%</f>
        <v>21800.491875</v>
      </c>
      <c r="AG144" s="8">
        <f>(AE144+AF144)*10%</f>
        <v>5086.7814375000007</v>
      </c>
      <c r="AH144" s="8">
        <f>SUM(N144/16*S144+N144/16*T144+N144/16*U144)*20%</f>
        <v>0</v>
      </c>
      <c r="AI144" s="8">
        <f>AH144+AG144+AF144+AE144</f>
        <v>55954.595812500003</v>
      </c>
      <c r="AJ144" s="11"/>
      <c r="AK144" s="35">
        <f>N144/16*AJ144*40%</f>
        <v>0</v>
      </c>
      <c r="AL144" s="11"/>
      <c r="AM144" s="35">
        <f>N144/16*AL144*50%</f>
        <v>0</v>
      </c>
      <c r="AN144" s="35">
        <f t="shared" si="282"/>
        <v>0</v>
      </c>
      <c r="AO144" s="35">
        <f t="shared" si="282"/>
        <v>0</v>
      </c>
      <c r="AP144" s="11"/>
      <c r="AQ144" s="35">
        <f>N144/16*AP144*50%</f>
        <v>0</v>
      </c>
      <c r="AR144" s="11"/>
      <c r="AS144" s="35">
        <f>N144/16*AR144*40%</f>
        <v>0</v>
      </c>
      <c r="AT144" s="36">
        <f t="shared" si="273"/>
        <v>0</v>
      </c>
      <c r="AU144" s="35">
        <f t="shared" si="273"/>
        <v>0</v>
      </c>
      <c r="AV144" s="36">
        <f t="shared" si="274"/>
        <v>0</v>
      </c>
      <c r="AW144" s="35">
        <f t="shared" si="274"/>
        <v>0</v>
      </c>
      <c r="AX144" s="12"/>
      <c r="AY144" s="13"/>
      <c r="AZ144" s="13"/>
      <c r="BA144" s="13"/>
      <c r="BB144" s="35">
        <f t="shared" si="283"/>
        <v>0</v>
      </c>
      <c r="BC144" s="6"/>
      <c r="BD144" s="6"/>
      <c r="BE144" s="6"/>
      <c r="BF144" s="8">
        <f t="shared" si="303"/>
        <v>0</v>
      </c>
      <c r="BG144" s="50">
        <f>V144+W144+X144</f>
        <v>6</v>
      </c>
      <c r="BH144" s="8">
        <f t="shared" si="305"/>
        <v>15260.344312499999</v>
      </c>
      <c r="BI144" s="8"/>
      <c r="BJ144" s="8"/>
      <c r="BK144" s="50"/>
      <c r="BL144" s="8"/>
      <c r="BM144" s="8"/>
      <c r="BN144" s="8"/>
      <c r="BO144" s="8"/>
      <c r="BP144" s="123"/>
      <c r="BQ144" s="8">
        <f>7079/16*BK144</f>
        <v>0</v>
      </c>
      <c r="BR144" s="8">
        <f>AW144+BB144+BF144+BH144+BJ144+BL144+BQ144</f>
        <v>15260.344312499999</v>
      </c>
      <c r="BS144" s="8">
        <f t="shared" si="275"/>
        <v>34154.103937500004</v>
      </c>
      <c r="BT144" s="8">
        <f t="shared" si="276"/>
        <v>15260.344312499999</v>
      </c>
      <c r="BU144" s="8">
        <f t="shared" si="277"/>
        <v>21800.491875</v>
      </c>
      <c r="BV144" s="8">
        <f t="shared" si="278"/>
        <v>71214.940125000008</v>
      </c>
      <c r="BW144" s="37">
        <f t="shared" si="279"/>
        <v>854579.28150000004</v>
      </c>
    </row>
    <row r="145" spans="1:77" s="9" customFormat="1" ht="15" hidden="1" customHeight="1" x14ac:dyDescent="0.3">
      <c r="A145" s="47">
        <v>12</v>
      </c>
      <c r="B145" s="32" t="s">
        <v>94</v>
      </c>
      <c r="C145" s="32" t="s">
        <v>426</v>
      </c>
      <c r="D145" s="33" t="s">
        <v>60</v>
      </c>
      <c r="E145" s="136" t="s">
        <v>245</v>
      </c>
      <c r="F145" s="83">
        <v>79</v>
      </c>
      <c r="G145" s="88">
        <v>43304</v>
      </c>
      <c r="H145" s="84">
        <v>45130</v>
      </c>
      <c r="I145" s="83" t="s">
        <v>153</v>
      </c>
      <c r="J145" s="6" t="s">
        <v>309</v>
      </c>
      <c r="K145" s="6" t="s">
        <v>62</v>
      </c>
      <c r="L145" s="10">
        <v>27.01</v>
      </c>
      <c r="M145" s="6">
        <v>5.41</v>
      </c>
      <c r="N145" s="29">
        <v>17697</v>
      </c>
      <c r="O145" s="8">
        <f>N145*M145</f>
        <v>95740.77</v>
      </c>
      <c r="P145" s="6"/>
      <c r="Q145" s="6">
        <v>2</v>
      </c>
      <c r="R145" s="6"/>
      <c r="S145" s="6"/>
      <c r="T145" s="6"/>
      <c r="U145" s="6"/>
      <c r="V145" s="6">
        <f t="shared" si="267"/>
        <v>0</v>
      </c>
      <c r="W145" s="6">
        <f t="shared" si="267"/>
        <v>2</v>
      </c>
      <c r="X145" s="6">
        <f t="shared" si="267"/>
        <v>0</v>
      </c>
      <c r="Y145" s="8">
        <f>SUM(O145/16*P145)</f>
        <v>0</v>
      </c>
      <c r="Z145" s="8">
        <f t="shared" si="309"/>
        <v>11967.596250000001</v>
      </c>
      <c r="AA145" s="8">
        <f t="shared" si="310"/>
        <v>0</v>
      </c>
      <c r="AB145" s="8">
        <f t="shared" si="311"/>
        <v>0</v>
      </c>
      <c r="AC145" s="8">
        <f t="shared" si="312"/>
        <v>0</v>
      </c>
      <c r="AD145" s="8">
        <f t="shared" si="313"/>
        <v>0</v>
      </c>
      <c r="AE145" s="8">
        <f t="shared" si="285"/>
        <v>11967.596250000001</v>
      </c>
      <c r="AF145" s="8">
        <f>AE145*75%</f>
        <v>8975.6971874999999</v>
      </c>
      <c r="AG145" s="8">
        <f>(AE145+AF145)*10%</f>
        <v>2094.3293437500001</v>
      </c>
      <c r="AH145" s="8">
        <f>SUM(N145/16*S145+N145/16*T145+N145/16*U145)*20%</f>
        <v>0</v>
      </c>
      <c r="AI145" s="8">
        <f>AH145+AG145+AF145+AE145</f>
        <v>23037.62278125</v>
      </c>
      <c r="AJ145" s="11"/>
      <c r="AK145" s="35">
        <f>N145/16*AJ145*40%</f>
        <v>0</v>
      </c>
      <c r="AL145" s="11"/>
      <c r="AM145" s="35">
        <f>N145/16*AL145*50%</f>
        <v>0</v>
      </c>
      <c r="AN145" s="35">
        <f t="shared" si="282"/>
        <v>0</v>
      </c>
      <c r="AO145" s="35">
        <f t="shared" si="282"/>
        <v>0</v>
      </c>
      <c r="AP145" s="11"/>
      <c r="AQ145" s="35">
        <f>N145/16*AP145*50%</f>
        <v>0</v>
      </c>
      <c r="AR145" s="11"/>
      <c r="AS145" s="35">
        <f>N145/16*AR145*40%</f>
        <v>0</v>
      </c>
      <c r="AT145" s="36">
        <f t="shared" si="273"/>
        <v>0</v>
      </c>
      <c r="AU145" s="35">
        <f t="shared" si="273"/>
        <v>0</v>
      </c>
      <c r="AV145" s="36">
        <f t="shared" si="274"/>
        <v>0</v>
      </c>
      <c r="AW145" s="35">
        <f t="shared" si="274"/>
        <v>0</v>
      </c>
      <c r="AX145" s="12"/>
      <c r="AY145" s="13"/>
      <c r="AZ145" s="13"/>
      <c r="BA145" s="13"/>
      <c r="BB145" s="35">
        <f t="shared" si="283"/>
        <v>0</v>
      </c>
      <c r="BC145" s="6"/>
      <c r="BD145" s="6"/>
      <c r="BE145" s="6"/>
      <c r="BF145" s="8">
        <f t="shared" si="303"/>
        <v>0</v>
      </c>
      <c r="BG145" s="50">
        <f>V145+W145+X145</f>
        <v>2</v>
      </c>
      <c r="BH145" s="8">
        <f t="shared" si="305"/>
        <v>6282.9880312499999</v>
      </c>
      <c r="BI145" s="8"/>
      <c r="BJ145" s="8">
        <f>(O145/18*BI145)*30%</f>
        <v>0</v>
      </c>
      <c r="BK145" s="50">
        <f>V145+W145+X145</f>
        <v>2</v>
      </c>
      <c r="BL145" s="8">
        <f>(AE145+AF145)*40%</f>
        <v>8377.3173750000005</v>
      </c>
      <c r="BM145" s="8"/>
      <c r="BN145" s="8"/>
      <c r="BO145" s="8"/>
      <c r="BP145" s="50">
        <v>2</v>
      </c>
      <c r="BQ145" s="8">
        <f>7079/16*BP145</f>
        <v>884.875</v>
      </c>
      <c r="BR145" s="8">
        <f>AW145+BB145+BF145+BH145+BJ145+BL145+BQ145</f>
        <v>15545.180406250001</v>
      </c>
      <c r="BS145" s="8">
        <f t="shared" si="275"/>
        <v>14946.80059375</v>
      </c>
      <c r="BT145" s="8">
        <f t="shared" si="276"/>
        <v>6282.9880312499999</v>
      </c>
      <c r="BU145" s="8">
        <f t="shared" si="277"/>
        <v>17353.0145625</v>
      </c>
      <c r="BV145" s="8">
        <f t="shared" si="278"/>
        <v>38582.803187500002</v>
      </c>
      <c r="BW145" s="37">
        <f t="shared" si="279"/>
        <v>462993.63825000002</v>
      </c>
      <c r="BX145" s="7" t="s">
        <v>209</v>
      </c>
      <c r="BY145" s="7"/>
    </row>
    <row r="146" spans="1:77" s="9" customFormat="1" ht="15" hidden="1" customHeight="1" x14ac:dyDescent="0.3">
      <c r="A146" s="47">
        <v>13</v>
      </c>
      <c r="B146" s="14" t="s">
        <v>123</v>
      </c>
      <c r="C146" s="14" t="s">
        <v>346</v>
      </c>
      <c r="D146" s="6" t="s">
        <v>60</v>
      </c>
      <c r="E146" s="93" t="s">
        <v>143</v>
      </c>
      <c r="F146" s="32"/>
      <c r="G146" s="88"/>
      <c r="H146" s="88"/>
      <c r="I146" s="32"/>
      <c r="J146" s="6" t="s">
        <v>441</v>
      </c>
      <c r="K146" s="6" t="s">
        <v>215</v>
      </c>
      <c r="L146" s="10">
        <v>20.010000000000002</v>
      </c>
      <c r="M146" s="6">
        <v>4.67</v>
      </c>
      <c r="N146" s="29">
        <v>17697</v>
      </c>
      <c r="O146" s="8">
        <f>N146*M146</f>
        <v>82644.990000000005</v>
      </c>
      <c r="P146" s="6"/>
      <c r="Q146" s="6">
        <v>5</v>
      </c>
      <c r="R146" s="6"/>
      <c r="S146" s="6"/>
      <c r="T146" s="6"/>
      <c r="U146" s="6"/>
      <c r="V146" s="6">
        <f t="shared" si="267"/>
        <v>0</v>
      </c>
      <c r="W146" s="6">
        <f t="shared" si="267"/>
        <v>5</v>
      </c>
      <c r="X146" s="6">
        <f t="shared" si="267"/>
        <v>0</v>
      </c>
      <c r="Y146" s="8">
        <f>SUM(O146/16*P146)</f>
        <v>0</v>
      </c>
      <c r="Z146" s="8">
        <f t="shared" si="309"/>
        <v>25826.559375000001</v>
      </c>
      <c r="AA146" s="8">
        <f t="shared" si="310"/>
        <v>0</v>
      </c>
      <c r="AB146" s="8">
        <f t="shared" si="311"/>
        <v>0</v>
      </c>
      <c r="AC146" s="8">
        <f>SUM(O146/16*T146)</f>
        <v>0</v>
      </c>
      <c r="AD146" s="8">
        <f t="shared" si="313"/>
        <v>0</v>
      </c>
      <c r="AE146" s="8">
        <f t="shared" si="285"/>
        <v>25826.559375000001</v>
      </c>
      <c r="AF146" s="8">
        <f>AE146*75%</f>
        <v>19369.919531250001</v>
      </c>
      <c r="AG146" s="8">
        <f>(AE146+AF146)*10%</f>
        <v>4519.6478906250004</v>
      </c>
      <c r="AH146" s="8">
        <f>SUM(N146/16*S146+N146/16*T146+N146/16*U146)*20%</f>
        <v>0</v>
      </c>
      <c r="AI146" s="8">
        <f>AH146+AG146+AF146+AE146</f>
        <v>49716.126796875003</v>
      </c>
      <c r="AJ146" s="11"/>
      <c r="AK146" s="35">
        <f>N146/16*AJ146*40%</f>
        <v>0</v>
      </c>
      <c r="AL146" s="11"/>
      <c r="AM146" s="35">
        <f>N146/16*AL146*50%</f>
        <v>0</v>
      </c>
      <c r="AN146" s="35">
        <f t="shared" si="282"/>
        <v>0</v>
      </c>
      <c r="AO146" s="35">
        <f t="shared" si="282"/>
        <v>0</v>
      </c>
      <c r="AP146" s="11"/>
      <c r="AQ146" s="35">
        <f>N146/16*AP146*50%</f>
        <v>0</v>
      </c>
      <c r="AR146" s="11"/>
      <c r="AS146" s="35">
        <f>N146/16*AR146*40%</f>
        <v>0</v>
      </c>
      <c r="AT146" s="36">
        <f t="shared" si="273"/>
        <v>0</v>
      </c>
      <c r="AU146" s="35">
        <f t="shared" si="273"/>
        <v>0</v>
      </c>
      <c r="AV146" s="36">
        <f t="shared" si="274"/>
        <v>0</v>
      </c>
      <c r="AW146" s="35">
        <f t="shared" si="274"/>
        <v>0</v>
      </c>
      <c r="AX146" s="12"/>
      <c r="AY146" s="12"/>
      <c r="AZ146" s="12"/>
      <c r="BA146" s="12"/>
      <c r="BB146" s="35">
        <f t="shared" si="283"/>
        <v>0</v>
      </c>
      <c r="BC146" s="6"/>
      <c r="BD146" s="6"/>
      <c r="BE146" s="6"/>
      <c r="BF146" s="8">
        <f t="shared" si="303"/>
        <v>0</v>
      </c>
      <c r="BG146" s="50">
        <f>V146+W146+X146</f>
        <v>5</v>
      </c>
      <c r="BH146" s="8">
        <f t="shared" si="305"/>
        <v>13558.943671875002</v>
      </c>
      <c r="BI146" s="8"/>
      <c r="BJ146" s="8">
        <f>(O146/18*BI146)*30%</f>
        <v>0</v>
      </c>
      <c r="BK146" s="50"/>
      <c r="BL146" s="8"/>
      <c r="BM146" s="8"/>
      <c r="BN146" s="8"/>
      <c r="BO146" s="8"/>
      <c r="BP146" s="143">
        <v>11</v>
      </c>
      <c r="BQ146" s="8">
        <v>4866</v>
      </c>
      <c r="BR146" s="8">
        <f>AW146+BB146+BF146+BH146+BJ146+BL146+BQ146</f>
        <v>18424.943671875</v>
      </c>
      <c r="BS146" s="8">
        <f t="shared" si="275"/>
        <v>35212.207265625002</v>
      </c>
      <c r="BT146" s="8">
        <f t="shared" si="276"/>
        <v>13558.943671875002</v>
      </c>
      <c r="BU146" s="8">
        <f t="shared" si="277"/>
        <v>19369.919531250001</v>
      </c>
      <c r="BV146" s="8">
        <f t="shared" si="278"/>
        <v>68141.070468749997</v>
      </c>
      <c r="BW146" s="37">
        <f t="shared" si="279"/>
        <v>817692.84562499996</v>
      </c>
      <c r="BX146" s="7"/>
      <c r="BY146" s="7"/>
    </row>
    <row r="147" spans="1:77" s="38" customFormat="1" ht="15" hidden="1" customHeight="1" x14ac:dyDescent="0.3">
      <c r="A147" s="15">
        <v>14</v>
      </c>
      <c r="B147" s="14" t="s">
        <v>123</v>
      </c>
      <c r="C147" s="14" t="s">
        <v>358</v>
      </c>
      <c r="D147" s="6" t="s">
        <v>60</v>
      </c>
      <c r="E147" s="93" t="s">
        <v>143</v>
      </c>
      <c r="F147" s="14"/>
      <c r="G147" s="44"/>
      <c r="H147" s="44"/>
      <c r="I147" s="14"/>
      <c r="J147" s="6" t="s">
        <v>441</v>
      </c>
      <c r="K147" s="6" t="s">
        <v>215</v>
      </c>
      <c r="L147" s="10">
        <v>20.010000000000002</v>
      </c>
      <c r="M147" s="6">
        <v>4.67</v>
      </c>
      <c r="N147" s="29">
        <v>17697</v>
      </c>
      <c r="O147" s="8">
        <f>N147*M147</f>
        <v>82644.990000000005</v>
      </c>
      <c r="P147" s="6"/>
      <c r="Q147" s="6">
        <v>6</v>
      </c>
      <c r="R147" s="6"/>
      <c r="S147" s="6"/>
      <c r="T147" s="6"/>
      <c r="U147" s="6"/>
      <c r="V147" s="6">
        <f t="shared" si="267"/>
        <v>0</v>
      </c>
      <c r="W147" s="6">
        <f t="shared" si="267"/>
        <v>6</v>
      </c>
      <c r="X147" s="6">
        <f t="shared" si="267"/>
        <v>0</v>
      </c>
      <c r="Y147" s="8">
        <f>SUM(O147/16*P147)</f>
        <v>0</v>
      </c>
      <c r="Z147" s="8">
        <f t="shared" si="309"/>
        <v>30991.871250000004</v>
      </c>
      <c r="AA147" s="8">
        <f t="shared" si="310"/>
        <v>0</v>
      </c>
      <c r="AB147" s="8">
        <f t="shared" si="311"/>
        <v>0</v>
      </c>
      <c r="AC147" s="8">
        <f>SUM(O147/16*T147)</f>
        <v>0</v>
      </c>
      <c r="AD147" s="8">
        <f t="shared" si="313"/>
        <v>0</v>
      </c>
      <c r="AE147" s="8">
        <f t="shared" si="285"/>
        <v>30991.871250000004</v>
      </c>
      <c r="AF147" s="8">
        <f>AE147*75%</f>
        <v>23243.903437500005</v>
      </c>
      <c r="AG147" s="8">
        <f>(AE147+AF147)*10%</f>
        <v>5423.5774687500016</v>
      </c>
      <c r="AH147" s="8">
        <f>SUM(N147/16*S147+N147/16*T147+N147/16*U147)*20%</f>
        <v>0</v>
      </c>
      <c r="AI147" s="8">
        <f>AH147+AG147+AF147+AE147</f>
        <v>59659.35215625001</v>
      </c>
      <c r="AJ147" s="11"/>
      <c r="AK147" s="35">
        <f>N147/16*AJ147*40%</f>
        <v>0</v>
      </c>
      <c r="AL147" s="11"/>
      <c r="AM147" s="35">
        <f>N147/16*AL147*50%</f>
        <v>0</v>
      </c>
      <c r="AN147" s="35">
        <f t="shared" si="282"/>
        <v>0</v>
      </c>
      <c r="AO147" s="35">
        <f t="shared" si="282"/>
        <v>0</v>
      </c>
      <c r="AP147" s="11"/>
      <c r="AQ147" s="35">
        <f>N147/16*AP147*50%</f>
        <v>0</v>
      </c>
      <c r="AR147" s="11"/>
      <c r="AS147" s="35">
        <f>N147/16*AR147*40%</f>
        <v>0</v>
      </c>
      <c r="AT147" s="36">
        <f t="shared" si="273"/>
        <v>0</v>
      </c>
      <c r="AU147" s="35">
        <f t="shared" si="273"/>
        <v>0</v>
      </c>
      <c r="AV147" s="36">
        <f t="shared" si="274"/>
        <v>0</v>
      </c>
      <c r="AW147" s="35">
        <f t="shared" si="274"/>
        <v>0</v>
      </c>
      <c r="AX147" s="12"/>
      <c r="AY147" s="12"/>
      <c r="AZ147" s="12"/>
      <c r="BA147" s="12"/>
      <c r="BB147" s="35">
        <f t="shared" si="283"/>
        <v>0</v>
      </c>
      <c r="BC147" s="6"/>
      <c r="BD147" s="6"/>
      <c r="BE147" s="6"/>
      <c r="BF147" s="8">
        <f t="shared" si="303"/>
        <v>0</v>
      </c>
      <c r="BG147" s="50">
        <f>V147+W147+X147</f>
        <v>6</v>
      </c>
      <c r="BH147" s="8">
        <f t="shared" si="305"/>
        <v>16270.732406250001</v>
      </c>
      <c r="BI147" s="8"/>
      <c r="BJ147" s="8">
        <f>(O147/18*BI147)*30%</f>
        <v>0</v>
      </c>
      <c r="BK147" s="50"/>
      <c r="BL147" s="8"/>
      <c r="BM147" s="8"/>
      <c r="BN147" s="8"/>
      <c r="BO147" s="8"/>
      <c r="BP147" s="143"/>
      <c r="BQ147" s="8">
        <f>7079/16*BK147</f>
        <v>0</v>
      </c>
      <c r="BR147" s="8">
        <f>AW147+BB147+BF147+BH147+BJ147+BL147+BQ147</f>
        <v>16270.732406250001</v>
      </c>
      <c r="BS147" s="8">
        <f t="shared" si="275"/>
        <v>36415.448718750005</v>
      </c>
      <c r="BT147" s="8">
        <f t="shared" si="276"/>
        <v>16270.732406250001</v>
      </c>
      <c r="BU147" s="8">
        <f t="shared" si="277"/>
        <v>23243.903437500005</v>
      </c>
      <c r="BV147" s="8">
        <f t="shared" si="278"/>
        <v>75930.084562500007</v>
      </c>
      <c r="BW147" s="37">
        <f t="shared" si="279"/>
        <v>911161.01475000009</v>
      </c>
      <c r="BX147" s="7"/>
      <c r="BY147" s="7"/>
    </row>
    <row r="148" spans="1:77" s="38" customFormat="1" ht="15" hidden="1" customHeight="1" x14ac:dyDescent="0.3">
      <c r="A148" s="47">
        <v>15</v>
      </c>
      <c r="B148" s="14" t="s">
        <v>100</v>
      </c>
      <c r="C148" s="14" t="s">
        <v>378</v>
      </c>
      <c r="D148" s="6" t="s">
        <v>101</v>
      </c>
      <c r="E148" s="93" t="s">
        <v>102</v>
      </c>
      <c r="F148" s="34">
        <v>88</v>
      </c>
      <c r="G148" s="30">
        <v>43458</v>
      </c>
      <c r="H148" s="46" t="s">
        <v>305</v>
      </c>
      <c r="I148" s="34" t="s">
        <v>160</v>
      </c>
      <c r="J148" s="6" t="s">
        <v>309</v>
      </c>
      <c r="K148" s="6" t="s">
        <v>107</v>
      </c>
      <c r="L148" s="10">
        <v>39.01</v>
      </c>
      <c r="M148" s="6">
        <v>4.5199999999999996</v>
      </c>
      <c r="N148" s="29">
        <v>17697</v>
      </c>
      <c r="O148" s="8">
        <f>N148*M148</f>
        <v>79990.439999999988</v>
      </c>
      <c r="P148" s="6"/>
      <c r="Q148" s="6">
        <v>4</v>
      </c>
      <c r="R148" s="6"/>
      <c r="S148" s="6"/>
      <c r="T148" s="6"/>
      <c r="U148" s="6"/>
      <c r="V148" s="6">
        <f t="shared" si="267"/>
        <v>0</v>
      </c>
      <c r="W148" s="6">
        <f t="shared" si="267"/>
        <v>4</v>
      </c>
      <c r="X148" s="6">
        <f t="shared" si="267"/>
        <v>0</v>
      </c>
      <c r="Y148" s="8">
        <f>SUM(O148/16*P148)</f>
        <v>0</v>
      </c>
      <c r="Z148" s="8">
        <f t="shared" si="309"/>
        <v>19997.609999999997</v>
      </c>
      <c r="AA148" s="8">
        <f t="shared" si="310"/>
        <v>0</v>
      </c>
      <c r="AB148" s="8">
        <f t="shared" si="311"/>
        <v>0</v>
      </c>
      <c r="AC148" s="8">
        <f t="shared" si="312"/>
        <v>0</v>
      </c>
      <c r="AD148" s="8">
        <f t="shared" si="313"/>
        <v>0</v>
      </c>
      <c r="AE148" s="8">
        <f t="shared" si="285"/>
        <v>19997.609999999997</v>
      </c>
      <c r="AF148" s="8">
        <f>AE148*75%</f>
        <v>14998.207499999997</v>
      </c>
      <c r="AG148" s="8">
        <f>(AE148+AF148)*10%</f>
        <v>3499.5817499999994</v>
      </c>
      <c r="AH148" s="8">
        <f>SUM(N148/16*S148+N148/16*T148+N148/16*U148)*20%</f>
        <v>0</v>
      </c>
      <c r="AI148" s="8">
        <f>AH148+AG148+AF148+AE148</f>
        <v>38495.399249999988</v>
      </c>
      <c r="AJ148" s="11"/>
      <c r="AK148" s="35">
        <f>N148/16*AJ148*40%</f>
        <v>0</v>
      </c>
      <c r="AL148" s="11"/>
      <c r="AM148" s="35">
        <f>N148/16*AL148*50%</f>
        <v>0</v>
      </c>
      <c r="AN148" s="35">
        <f t="shared" si="282"/>
        <v>0</v>
      </c>
      <c r="AO148" s="35">
        <f t="shared" si="282"/>
        <v>0</v>
      </c>
      <c r="AP148" s="11"/>
      <c r="AQ148" s="35">
        <f>N148/16*AP148*50%</f>
        <v>0</v>
      </c>
      <c r="AR148" s="11"/>
      <c r="AS148" s="35">
        <f>N148/16*AR148*40%</f>
        <v>0</v>
      </c>
      <c r="AT148" s="36">
        <f t="shared" si="273"/>
        <v>0</v>
      </c>
      <c r="AU148" s="35">
        <f t="shared" si="273"/>
        <v>0</v>
      </c>
      <c r="AV148" s="36">
        <f t="shared" si="274"/>
        <v>0</v>
      </c>
      <c r="AW148" s="35">
        <f t="shared" si="274"/>
        <v>0</v>
      </c>
      <c r="AX148" s="12"/>
      <c r="AY148" s="13"/>
      <c r="AZ148" s="13"/>
      <c r="BA148" s="13"/>
      <c r="BB148" s="35">
        <f t="shared" si="283"/>
        <v>0</v>
      </c>
      <c r="BC148" s="6"/>
      <c r="BD148" s="6"/>
      <c r="BE148" s="6"/>
      <c r="BF148" s="8">
        <f t="shared" si="303"/>
        <v>0</v>
      </c>
      <c r="BG148" s="50">
        <f>V148+W148+X148</f>
        <v>4</v>
      </c>
      <c r="BH148" s="8">
        <f t="shared" si="305"/>
        <v>10498.745249999996</v>
      </c>
      <c r="BI148" s="8"/>
      <c r="BJ148" s="8">
        <f>(O148/18*BI148)*30%</f>
        <v>0</v>
      </c>
      <c r="BK148" s="50">
        <f>V148+W148+X148</f>
        <v>4</v>
      </c>
      <c r="BL148" s="8">
        <f>(AE148+AF148)*40%</f>
        <v>13998.326999999997</v>
      </c>
      <c r="BM148" s="8"/>
      <c r="BN148" s="8"/>
      <c r="BO148" s="8"/>
      <c r="BP148" s="50">
        <v>4</v>
      </c>
      <c r="BQ148" s="8">
        <f t="shared" ref="BQ148:BQ155" si="314">7079/16*BP148</f>
        <v>1769.75</v>
      </c>
      <c r="BR148" s="8">
        <f>AW148+BB148+BF148+BH148+BJ148+BL148+BQ148+BM148+BN148</f>
        <v>26266.822249999994</v>
      </c>
      <c r="BS148" s="8">
        <f t="shared" si="275"/>
        <v>25266.941749999998</v>
      </c>
      <c r="BT148" s="8">
        <f t="shared" si="276"/>
        <v>10498.745249999996</v>
      </c>
      <c r="BU148" s="8">
        <f t="shared" si="277"/>
        <v>28996.534499999994</v>
      </c>
      <c r="BV148" s="8">
        <f t="shared" si="278"/>
        <v>64762.221499999985</v>
      </c>
      <c r="BW148" s="37">
        <f t="shared" si="279"/>
        <v>777146.65799999982</v>
      </c>
      <c r="BX148" s="7" t="s">
        <v>209</v>
      </c>
      <c r="BY148" s="7"/>
    </row>
    <row r="149" spans="1:77" s="38" customFormat="1" ht="15" hidden="1" customHeight="1" x14ac:dyDescent="0.3">
      <c r="A149" s="47">
        <v>16</v>
      </c>
      <c r="B149" s="14" t="s">
        <v>388</v>
      </c>
      <c r="C149" s="14" t="s">
        <v>68</v>
      </c>
      <c r="D149" s="6" t="s">
        <v>60</v>
      </c>
      <c r="E149" s="93" t="s">
        <v>437</v>
      </c>
      <c r="F149" s="34"/>
      <c r="G149" s="30"/>
      <c r="H149" s="30"/>
      <c r="I149" s="34"/>
      <c r="J149" s="6"/>
      <c r="K149" s="6" t="s">
        <v>61</v>
      </c>
      <c r="L149" s="10">
        <v>4</v>
      </c>
      <c r="M149" s="6">
        <v>4.2300000000000004</v>
      </c>
      <c r="N149" s="29">
        <v>17697</v>
      </c>
      <c r="O149" s="8">
        <f>N70*M70</f>
        <v>74858.310000000012</v>
      </c>
      <c r="P149" s="6"/>
      <c r="Q149" s="6">
        <v>0.5</v>
      </c>
      <c r="R149" s="6"/>
      <c r="S149" s="6"/>
      <c r="T149" s="127"/>
      <c r="U149" s="127"/>
      <c r="V149" s="6">
        <f t="shared" si="267"/>
        <v>0</v>
      </c>
      <c r="W149" s="6">
        <f t="shared" si="267"/>
        <v>0.5</v>
      </c>
      <c r="X149" s="6">
        <f t="shared" si="267"/>
        <v>0</v>
      </c>
      <c r="Y149" s="8">
        <f t="shared" ref="Y149:Y152" si="315">SUM(O149/16*P149)</f>
        <v>0</v>
      </c>
      <c r="Z149" s="8">
        <f t="shared" si="309"/>
        <v>2339.3221875000004</v>
      </c>
      <c r="AA149" s="8">
        <f t="shared" si="310"/>
        <v>0</v>
      </c>
      <c r="AB149" s="8">
        <f t="shared" si="311"/>
        <v>0</v>
      </c>
      <c r="AC149" s="8">
        <f t="shared" si="312"/>
        <v>0</v>
      </c>
      <c r="AD149" s="8">
        <f t="shared" si="313"/>
        <v>0</v>
      </c>
      <c r="AE149" s="8">
        <f t="shared" si="285"/>
        <v>2339.3221875000004</v>
      </c>
      <c r="AF149" s="8">
        <f t="shared" ref="AF149:AF151" si="316">AE149*75%</f>
        <v>1754.4916406250004</v>
      </c>
      <c r="AG149" s="8">
        <f t="shared" ref="AG149:AG152" si="317">(AE149+AF149)*10%</f>
        <v>409.38138281250008</v>
      </c>
      <c r="AH149" s="8">
        <f t="shared" ref="AH149:AH152" si="318">SUM(N149/16*S149+N149/16*T149+N149/16*U149)*20%</f>
        <v>0</v>
      </c>
      <c r="AI149" s="8">
        <f t="shared" ref="AI149:AI152" si="319">AH149+AG149+AF149+AE149</f>
        <v>4503.1952109375015</v>
      </c>
      <c r="AJ149" s="11"/>
      <c r="AK149" s="35">
        <f t="shared" ref="AK149:AK154" si="320">N149/16*AJ149*40%</f>
        <v>0</v>
      </c>
      <c r="AL149" s="11"/>
      <c r="AM149" s="35">
        <f t="shared" ref="AM149:AM151" si="321">N149/16*AL149*50%</f>
        <v>0</v>
      </c>
      <c r="AN149" s="35">
        <f t="shared" si="282"/>
        <v>0</v>
      </c>
      <c r="AO149" s="35">
        <f t="shared" si="282"/>
        <v>0</v>
      </c>
      <c r="AP149" s="11"/>
      <c r="AQ149" s="35">
        <f t="shared" ref="AQ149:AQ152" si="322">N149/16*AP149*50%</f>
        <v>0</v>
      </c>
      <c r="AR149" s="11"/>
      <c r="AS149" s="35">
        <f t="shared" ref="AS149:AS152" si="323">N149/16*AR149*40%</f>
        <v>0</v>
      </c>
      <c r="AT149" s="36">
        <f t="shared" si="273"/>
        <v>0</v>
      </c>
      <c r="AU149" s="35">
        <f t="shared" si="273"/>
        <v>0</v>
      </c>
      <c r="AV149" s="36">
        <f t="shared" si="274"/>
        <v>0</v>
      </c>
      <c r="AW149" s="35">
        <f t="shared" si="274"/>
        <v>0</v>
      </c>
      <c r="AX149" s="12"/>
      <c r="AY149" s="13"/>
      <c r="AZ149" s="13"/>
      <c r="BA149" s="13"/>
      <c r="BB149" s="35">
        <f t="shared" si="283"/>
        <v>0</v>
      </c>
      <c r="BC149" s="6"/>
      <c r="BD149" s="6"/>
      <c r="BE149" s="6"/>
      <c r="BF149" s="8">
        <f t="shared" si="303"/>
        <v>0</v>
      </c>
      <c r="BG149" s="50">
        <f t="shared" ref="BG149" si="324">V149+W149+X149</f>
        <v>0.5</v>
      </c>
      <c r="BH149" s="8">
        <f t="shared" si="305"/>
        <v>1228.1441484375002</v>
      </c>
      <c r="BI149" s="8"/>
      <c r="BJ149" s="8"/>
      <c r="BK149" s="50"/>
      <c r="BL149" s="8"/>
      <c r="BM149" s="8"/>
      <c r="BN149" s="8"/>
      <c r="BO149" s="8"/>
      <c r="BP149" s="50">
        <v>0.5</v>
      </c>
      <c r="BQ149" s="8">
        <f t="shared" si="314"/>
        <v>221.21875</v>
      </c>
      <c r="BR149" s="8">
        <f>AW149+BB149+BF149+BH149+BJ149+BL149+BQ149+BM149+BN149</f>
        <v>1449.3628984375002</v>
      </c>
      <c r="BS149" s="8">
        <f t="shared" si="275"/>
        <v>2969.9223203125002</v>
      </c>
      <c r="BT149" s="8">
        <f t="shared" si="276"/>
        <v>1228.1441484375002</v>
      </c>
      <c r="BU149" s="8">
        <f t="shared" si="277"/>
        <v>1754.4916406250004</v>
      </c>
      <c r="BV149" s="8">
        <f t="shared" si="278"/>
        <v>5952.5581093750015</v>
      </c>
      <c r="BW149" s="37">
        <f t="shared" si="279"/>
        <v>71430.697312500022</v>
      </c>
      <c r="BX149" s="7"/>
      <c r="BY149" s="7"/>
    </row>
    <row r="150" spans="1:77" s="9" customFormat="1" ht="15" hidden="1" customHeight="1" x14ac:dyDescent="0.3">
      <c r="A150" s="15">
        <v>17</v>
      </c>
      <c r="B150" s="29" t="s">
        <v>272</v>
      </c>
      <c r="C150" s="14" t="s">
        <v>271</v>
      </c>
      <c r="D150" s="6" t="s">
        <v>60</v>
      </c>
      <c r="E150" s="93" t="s">
        <v>290</v>
      </c>
      <c r="F150" s="34">
        <v>117</v>
      </c>
      <c r="G150" s="30">
        <v>44365</v>
      </c>
      <c r="H150" s="30">
        <v>46191</v>
      </c>
      <c r="I150" s="34" t="s">
        <v>154</v>
      </c>
      <c r="J150" s="6" t="s">
        <v>310</v>
      </c>
      <c r="K150" s="6" t="s">
        <v>64</v>
      </c>
      <c r="L150" s="10">
        <v>12.1</v>
      </c>
      <c r="M150" s="6">
        <v>4.8099999999999996</v>
      </c>
      <c r="N150" s="29">
        <v>17697</v>
      </c>
      <c r="O150" s="8">
        <f t="shared" ref="O150:O155" si="325">N150*M150</f>
        <v>85122.569999999992</v>
      </c>
      <c r="P150" s="6">
        <v>3</v>
      </c>
      <c r="Q150" s="6"/>
      <c r="R150" s="6"/>
      <c r="S150" s="6"/>
      <c r="T150" s="6"/>
      <c r="U150" s="6"/>
      <c r="V150" s="6">
        <f t="shared" ref="V150:X154" si="326">SUM(P150+S150)</f>
        <v>3</v>
      </c>
      <c r="W150" s="6">
        <f t="shared" si="326"/>
        <v>0</v>
      </c>
      <c r="X150" s="6">
        <f t="shared" si="326"/>
        <v>0</v>
      </c>
      <c r="Y150" s="8">
        <f t="shared" si="315"/>
        <v>15960.481874999998</v>
      </c>
      <c r="Z150" s="8">
        <f t="shared" ref="Z150:Z151" si="327">SUM(O150/16*Q150)</f>
        <v>0</v>
      </c>
      <c r="AA150" s="8">
        <f t="shared" si="310"/>
        <v>0</v>
      </c>
      <c r="AB150" s="8">
        <f t="shared" si="311"/>
        <v>0</v>
      </c>
      <c r="AC150" s="8">
        <f t="shared" si="312"/>
        <v>0</v>
      </c>
      <c r="AD150" s="8">
        <f t="shared" si="313"/>
        <v>0</v>
      </c>
      <c r="AE150" s="8">
        <f t="shared" si="285"/>
        <v>15960.481874999998</v>
      </c>
      <c r="AF150" s="8">
        <f t="shared" si="316"/>
        <v>11970.361406249998</v>
      </c>
      <c r="AG150" s="8">
        <f t="shared" si="317"/>
        <v>2793.084328125</v>
      </c>
      <c r="AH150" s="8">
        <f t="shared" si="318"/>
        <v>0</v>
      </c>
      <c r="AI150" s="8">
        <f t="shared" si="319"/>
        <v>30723.927609374994</v>
      </c>
      <c r="AJ150" s="11"/>
      <c r="AK150" s="35">
        <f t="shared" si="320"/>
        <v>0</v>
      </c>
      <c r="AL150" s="11"/>
      <c r="AM150" s="35">
        <f t="shared" si="321"/>
        <v>0</v>
      </c>
      <c r="AN150" s="35">
        <f t="shared" si="282"/>
        <v>0</v>
      </c>
      <c r="AO150" s="35">
        <f t="shared" si="282"/>
        <v>0</v>
      </c>
      <c r="AP150" s="11"/>
      <c r="AQ150" s="35">
        <f t="shared" si="322"/>
        <v>0</v>
      </c>
      <c r="AR150" s="11"/>
      <c r="AS150" s="35">
        <f t="shared" si="323"/>
        <v>0</v>
      </c>
      <c r="AT150" s="36">
        <f t="shared" ref="AT150:AU154" si="328">AP150+AR150</f>
        <v>0</v>
      </c>
      <c r="AU150" s="35">
        <f t="shared" si="328"/>
        <v>0</v>
      </c>
      <c r="AV150" s="36">
        <f t="shared" ref="AV150:AW154" si="329">AN150+AT150</f>
        <v>0</v>
      </c>
      <c r="AW150" s="35">
        <f t="shared" si="329"/>
        <v>0</v>
      </c>
      <c r="AX150" s="12"/>
      <c r="AY150" s="13"/>
      <c r="AZ150" s="13"/>
      <c r="BA150" s="13"/>
      <c r="BB150" s="35">
        <f t="shared" si="283"/>
        <v>0</v>
      </c>
      <c r="BC150" s="6"/>
      <c r="BD150" s="6"/>
      <c r="BE150" s="6"/>
      <c r="BF150" s="8">
        <f t="shared" si="303"/>
        <v>0</v>
      </c>
      <c r="BG150" s="50">
        <f>V150+W150+X150</f>
        <v>3</v>
      </c>
      <c r="BH150" s="8">
        <f t="shared" si="305"/>
        <v>8379.2529843749981</v>
      </c>
      <c r="BI150" s="8"/>
      <c r="BJ150" s="8">
        <f>(O150/18*BI150)*30%</f>
        <v>0</v>
      </c>
      <c r="BK150" s="50">
        <v>3</v>
      </c>
      <c r="BL150" s="8">
        <f>(AE150+AF150)*30%</f>
        <v>8379.2529843749981</v>
      </c>
      <c r="BM150" s="8"/>
      <c r="BN150" s="8"/>
      <c r="BO150" s="8"/>
      <c r="BP150" s="50">
        <v>3</v>
      </c>
      <c r="BQ150" s="8">
        <f t="shared" si="314"/>
        <v>1327.3125</v>
      </c>
      <c r="BR150" s="8">
        <f>AW150+BB150+BF150+BH150+BJ150+BL150+BQ150</f>
        <v>18085.818468749996</v>
      </c>
      <c r="BS150" s="8">
        <f t="shared" si="275"/>
        <v>20080.878703124996</v>
      </c>
      <c r="BT150" s="8">
        <f t="shared" si="276"/>
        <v>8379.2529843749981</v>
      </c>
      <c r="BU150" s="8">
        <f t="shared" si="277"/>
        <v>20349.614390624996</v>
      </c>
      <c r="BV150" s="8">
        <f t="shared" si="278"/>
        <v>48809.74607812499</v>
      </c>
      <c r="BW150" s="37">
        <f t="shared" si="279"/>
        <v>585716.95293749985</v>
      </c>
      <c r="BX150" s="9" t="s">
        <v>213</v>
      </c>
    </row>
    <row r="151" spans="1:77" s="57" customFormat="1" ht="15" hidden="1" customHeight="1" x14ac:dyDescent="0.3">
      <c r="A151" s="47">
        <v>18</v>
      </c>
      <c r="B151" s="14" t="s">
        <v>218</v>
      </c>
      <c r="C151" s="14" t="s">
        <v>232</v>
      </c>
      <c r="D151" s="6" t="s">
        <v>60</v>
      </c>
      <c r="E151" s="93" t="s">
        <v>293</v>
      </c>
      <c r="F151" s="34">
        <v>162</v>
      </c>
      <c r="G151" s="30">
        <v>43304</v>
      </c>
      <c r="H151" s="46" t="s">
        <v>219</v>
      </c>
      <c r="I151" s="34" t="s">
        <v>156</v>
      </c>
      <c r="J151" s="6" t="s">
        <v>309</v>
      </c>
      <c r="K151" s="6" t="s">
        <v>62</v>
      </c>
      <c r="L151" s="10">
        <v>21</v>
      </c>
      <c r="M151" s="6">
        <v>5.32</v>
      </c>
      <c r="N151" s="29">
        <v>17697</v>
      </c>
      <c r="O151" s="8">
        <f t="shared" si="325"/>
        <v>94148.040000000008</v>
      </c>
      <c r="P151" s="6">
        <v>3</v>
      </c>
      <c r="Q151" s="6"/>
      <c r="R151" s="6"/>
      <c r="S151" s="6"/>
      <c r="T151" s="6"/>
      <c r="U151" s="6"/>
      <c r="V151" s="6">
        <f t="shared" si="326"/>
        <v>3</v>
      </c>
      <c r="W151" s="6">
        <f t="shared" si="326"/>
        <v>0</v>
      </c>
      <c r="X151" s="6">
        <f t="shared" si="326"/>
        <v>0</v>
      </c>
      <c r="Y151" s="8">
        <f t="shared" si="315"/>
        <v>17652.7575</v>
      </c>
      <c r="Z151" s="8">
        <f t="shared" si="327"/>
        <v>0</v>
      </c>
      <c r="AA151" s="8">
        <f t="shared" si="310"/>
        <v>0</v>
      </c>
      <c r="AB151" s="8">
        <f t="shared" ref="AB151" si="330">SUM(O151/16*S151)</f>
        <v>0</v>
      </c>
      <c r="AC151" s="8">
        <f t="shared" si="312"/>
        <v>0</v>
      </c>
      <c r="AD151" s="8">
        <f t="shared" si="313"/>
        <v>0</v>
      </c>
      <c r="AE151" s="8">
        <f>SUM(Y151:AD151)</f>
        <v>17652.7575</v>
      </c>
      <c r="AF151" s="8">
        <f t="shared" si="316"/>
        <v>13239.568125</v>
      </c>
      <c r="AG151" s="8">
        <f t="shared" si="317"/>
        <v>3089.2325624999999</v>
      </c>
      <c r="AH151" s="8">
        <f t="shared" si="318"/>
        <v>0</v>
      </c>
      <c r="AI151" s="8">
        <f t="shared" si="319"/>
        <v>33981.558187499999</v>
      </c>
      <c r="AJ151" s="12"/>
      <c r="AK151" s="35">
        <f t="shared" si="320"/>
        <v>0</v>
      </c>
      <c r="AL151" s="11"/>
      <c r="AM151" s="35">
        <f t="shared" si="321"/>
        <v>0</v>
      </c>
      <c r="AN151" s="35">
        <f t="shared" si="282"/>
        <v>0</v>
      </c>
      <c r="AO151" s="35">
        <f t="shared" si="282"/>
        <v>0</v>
      </c>
      <c r="AP151" s="11"/>
      <c r="AQ151" s="35">
        <f t="shared" si="322"/>
        <v>0</v>
      </c>
      <c r="AR151" s="11"/>
      <c r="AS151" s="35">
        <f t="shared" si="323"/>
        <v>0</v>
      </c>
      <c r="AT151" s="36">
        <f t="shared" si="328"/>
        <v>0</v>
      </c>
      <c r="AU151" s="35">
        <f t="shared" si="328"/>
        <v>0</v>
      </c>
      <c r="AV151" s="36">
        <f t="shared" si="329"/>
        <v>0</v>
      </c>
      <c r="AW151" s="35">
        <f t="shared" si="329"/>
        <v>0</v>
      </c>
      <c r="AX151" s="12"/>
      <c r="AY151" s="13"/>
      <c r="AZ151" s="13"/>
      <c r="BA151" s="13"/>
      <c r="BB151" s="35">
        <f t="shared" si="283"/>
        <v>0</v>
      </c>
      <c r="BC151" s="6"/>
      <c r="BD151" s="6"/>
      <c r="BE151" s="8"/>
      <c r="BF151" s="8">
        <f t="shared" si="303"/>
        <v>0</v>
      </c>
      <c r="BG151" s="50">
        <v>3</v>
      </c>
      <c r="BH151" s="8">
        <f t="shared" si="305"/>
        <v>9267.6976874999982</v>
      </c>
      <c r="BI151" s="8"/>
      <c r="BJ151" s="8"/>
      <c r="BK151" s="50">
        <v>3</v>
      </c>
      <c r="BL151" s="8">
        <f>(AE151+AF151)*40%</f>
        <v>12356.930249999999</v>
      </c>
      <c r="BM151" s="8"/>
      <c r="BN151" s="8"/>
      <c r="BO151" s="8"/>
      <c r="BP151" s="50">
        <v>3</v>
      </c>
      <c r="BQ151" s="8">
        <f t="shared" si="314"/>
        <v>1327.3125</v>
      </c>
      <c r="BR151" s="8">
        <f>AW151+BB151+BF151+BH151+BJ151+BL151+BQ151+BM151+BN151</f>
        <v>22951.940437499998</v>
      </c>
      <c r="BS151" s="8">
        <f t="shared" si="275"/>
        <v>22069.302562500001</v>
      </c>
      <c r="BT151" s="8">
        <f t="shared" si="276"/>
        <v>9267.6976874999982</v>
      </c>
      <c r="BU151" s="8">
        <f t="shared" si="277"/>
        <v>25596.498374999999</v>
      </c>
      <c r="BV151" s="8">
        <f t="shared" si="278"/>
        <v>56933.498624999993</v>
      </c>
      <c r="BW151" s="37">
        <f t="shared" si="279"/>
        <v>683201.98349999986</v>
      </c>
      <c r="BX151" s="7" t="s">
        <v>443</v>
      </c>
      <c r="BY151" s="38"/>
    </row>
    <row r="152" spans="1:77" s="7" customFormat="1" ht="15" hidden="1" customHeight="1" x14ac:dyDescent="0.3">
      <c r="A152" s="47">
        <v>19</v>
      </c>
      <c r="B152" s="14" t="s">
        <v>277</v>
      </c>
      <c r="C152" s="14" t="s">
        <v>78</v>
      </c>
      <c r="D152" s="6" t="s">
        <v>60</v>
      </c>
      <c r="E152" s="95" t="s">
        <v>282</v>
      </c>
      <c r="F152" s="14">
        <v>121</v>
      </c>
      <c r="G152" s="44">
        <v>44389</v>
      </c>
      <c r="H152" s="44">
        <v>46215</v>
      </c>
      <c r="I152" s="14" t="s">
        <v>154</v>
      </c>
      <c r="J152" s="6" t="s">
        <v>320</v>
      </c>
      <c r="K152" s="6" t="s">
        <v>62</v>
      </c>
      <c r="L152" s="10">
        <v>31.04</v>
      </c>
      <c r="M152" s="10">
        <v>5.41</v>
      </c>
      <c r="N152" s="29">
        <v>17697</v>
      </c>
      <c r="O152" s="8">
        <f t="shared" si="325"/>
        <v>95740.77</v>
      </c>
      <c r="P152" s="6">
        <v>2</v>
      </c>
      <c r="Q152" s="6"/>
      <c r="R152" s="6"/>
      <c r="S152" s="6"/>
      <c r="T152" s="6"/>
      <c r="U152" s="6"/>
      <c r="V152" s="6">
        <f t="shared" si="326"/>
        <v>2</v>
      </c>
      <c r="W152" s="6">
        <f t="shared" si="326"/>
        <v>0</v>
      </c>
      <c r="X152" s="6">
        <f t="shared" si="326"/>
        <v>0</v>
      </c>
      <c r="Y152" s="8">
        <f t="shared" si="315"/>
        <v>11967.596250000001</v>
      </c>
      <c r="Z152" s="8">
        <f>SUM(O152/16*Q152)</f>
        <v>0</v>
      </c>
      <c r="AA152" s="8">
        <f t="shared" si="310"/>
        <v>0</v>
      </c>
      <c r="AB152" s="8">
        <f t="shared" si="311"/>
        <v>0</v>
      </c>
      <c r="AC152" s="8">
        <f t="shared" si="312"/>
        <v>0</v>
      </c>
      <c r="AD152" s="8">
        <f t="shared" si="313"/>
        <v>0</v>
      </c>
      <c r="AE152" s="8">
        <f>SUM(Y152:AD152)</f>
        <v>11967.596250000001</v>
      </c>
      <c r="AF152" s="8">
        <f>AE152*75%</f>
        <v>8975.6971874999999</v>
      </c>
      <c r="AG152" s="105">
        <f t="shared" si="317"/>
        <v>2094.3293437500001</v>
      </c>
      <c r="AH152" s="105">
        <f t="shared" si="318"/>
        <v>0</v>
      </c>
      <c r="AI152" s="8">
        <f t="shared" si="319"/>
        <v>23037.62278125</v>
      </c>
      <c r="AJ152" s="11"/>
      <c r="AK152" s="35">
        <f t="shared" si="320"/>
        <v>0</v>
      </c>
      <c r="AL152" s="11"/>
      <c r="AM152" s="35">
        <f>N152/16*AL152*50%</f>
        <v>0</v>
      </c>
      <c r="AN152" s="35">
        <f t="shared" si="282"/>
        <v>0</v>
      </c>
      <c r="AO152" s="35">
        <f t="shared" si="282"/>
        <v>0</v>
      </c>
      <c r="AP152" s="11"/>
      <c r="AQ152" s="35">
        <f t="shared" si="322"/>
        <v>0</v>
      </c>
      <c r="AR152" s="11"/>
      <c r="AS152" s="35">
        <f t="shared" si="323"/>
        <v>0</v>
      </c>
      <c r="AT152" s="36">
        <f t="shared" si="328"/>
        <v>0</v>
      </c>
      <c r="AU152" s="35">
        <f t="shared" si="328"/>
        <v>0</v>
      </c>
      <c r="AV152" s="36">
        <f t="shared" si="329"/>
        <v>0</v>
      </c>
      <c r="AW152" s="35">
        <f t="shared" si="329"/>
        <v>0</v>
      </c>
      <c r="AX152" s="12"/>
      <c r="AY152" s="12"/>
      <c r="AZ152" s="12"/>
      <c r="BA152" s="12"/>
      <c r="BB152" s="35">
        <f t="shared" si="283"/>
        <v>0</v>
      </c>
      <c r="BC152" s="6"/>
      <c r="BD152" s="6"/>
      <c r="BE152" s="6"/>
      <c r="BF152" s="8">
        <f>SUM(N152*BC152*20%)+(N152*BD152)*30%</f>
        <v>0</v>
      </c>
      <c r="BG152" s="50">
        <v>2</v>
      </c>
      <c r="BH152" s="8">
        <f t="shared" si="305"/>
        <v>6282.9880312499999</v>
      </c>
      <c r="BI152" s="8"/>
      <c r="BJ152" s="8">
        <f>(O152/18*BI152)*30%</f>
        <v>0</v>
      </c>
      <c r="BK152" s="8">
        <v>2</v>
      </c>
      <c r="BL152" s="8">
        <f>(AE152+AF152)*40%</f>
        <v>8377.3173750000005</v>
      </c>
      <c r="BM152" s="8"/>
      <c r="BN152" s="8"/>
      <c r="BO152" s="8"/>
      <c r="BP152" s="50">
        <v>2</v>
      </c>
      <c r="BQ152" s="8">
        <f t="shared" si="314"/>
        <v>884.875</v>
      </c>
      <c r="BR152" s="8">
        <f>AW152+BB152+BF152+BH152+BJ152+BL152+BQ152+BM152</f>
        <v>15545.180406250001</v>
      </c>
      <c r="BS152" s="8">
        <f t="shared" si="275"/>
        <v>14946.80059375</v>
      </c>
      <c r="BT152" s="8">
        <f t="shared" si="276"/>
        <v>6282.9880312499999</v>
      </c>
      <c r="BU152" s="8">
        <f t="shared" si="277"/>
        <v>17353.0145625</v>
      </c>
      <c r="BV152" s="8">
        <f t="shared" si="278"/>
        <v>38582.803187500002</v>
      </c>
      <c r="BW152" s="37">
        <f t="shared" si="279"/>
        <v>462993.63825000002</v>
      </c>
      <c r="BX152" s="7" t="s">
        <v>209</v>
      </c>
      <c r="BY152" s="31"/>
    </row>
    <row r="153" spans="1:77" s="7" customFormat="1" ht="15" hidden="1" customHeight="1" x14ac:dyDescent="0.3">
      <c r="A153" s="15">
        <v>20</v>
      </c>
      <c r="B153" s="14" t="s">
        <v>345</v>
      </c>
      <c r="C153" s="14" t="s">
        <v>509</v>
      </c>
      <c r="D153" s="6" t="s">
        <v>60</v>
      </c>
      <c r="E153" s="93" t="s">
        <v>237</v>
      </c>
      <c r="F153" s="34">
        <v>114</v>
      </c>
      <c r="G153" s="30">
        <v>44193</v>
      </c>
      <c r="H153" s="30">
        <v>46019</v>
      </c>
      <c r="I153" s="34" t="s">
        <v>156</v>
      </c>
      <c r="J153" s="6" t="s">
        <v>308</v>
      </c>
      <c r="K153" s="6" t="s">
        <v>67</v>
      </c>
      <c r="L153" s="10">
        <v>26.01</v>
      </c>
      <c r="M153" s="6">
        <v>5.2</v>
      </c>
      <c r="N153" s="29">
        <v>17697</v>
      </c>
      <c r="O153" s="8">
        <f t="shared" si="325"/>
        <v>92024.400000000009</v>
      </c>
      <c r="P153" s="6">
        <v>5</v>
      </c>
      <c r="Q153" s="6"/>
      <c r="R153" s="6"/>
      <c r="S153" s="6"/>
      <c r="T153" s="6"/>
      <c r="U153" s="6"/>
      <c r="V153" s="6">
        <f t="shared" si="326"/>
        <v>5</v>
      </c>
      <c r="W153" s="6">
        <f t="shared" si="326"/>
        <v>0</v>
      </c>
      <c r="X153" s="6">
        <f t="shared" si="326"/>
        <v>0</v>
      </c>
      <c r="Y153" s="8">
        <f>SUM(O153/16*P153)</f>
        <v>28757.625000000004</v>
      </c>
      <c r="Z153" s="8">
        <f>SUM(O153/16*Q153)</f>
        <v>0</v>
      </c>
      <c r="AA153" s="8">
        <f t="shared" si="310"/>
        <v>0</v>
      </c>
      <c r="AB153" s="8">
        <f t="shared" si="311"/>
        <v>0</v>
      </c>
      <c r="AC153" s="8">
        <f t="shared" si="312"/>
        <v>0</v>
      </c>
      <c r="AD153" s="8">
        <f t="shared" si="313"/>
        <v>0</v>
      </c>
      <c r="AE153" s="8">
        <f>SUM(Y153:AD153)</f>
        <v>28757.625000000004</v>
      </c>
      <c r="AF153" s="8">
        <f>AE153*75%</f>
        <v>21568.218750000004</v>
      </c>
      <c r="AG153" s="8">
        <f>(AE153+AF153)*10%</f>
        <v>5032.5843750000013</v>
      </c>
      <c r="AH153" s="8">
        <f>SUM(N153/16*S153+N153/16*T153+N153/16*U153)*20%</f>
        <v>0</v>
      </c>
      <c r="AI153" s="8">
        <f>AH153+AG153+AF153+AE153</f>
        <v>55358.428125000006</v>
      </c>
      <c r="AJ153" s="11"/>
      <c r="AK153" s="35">
        <f t="shared" si="320"/>
        <v>0</v>
      </c>
      <c r="AL153" s="11"/>
      <c r="AM153" s="35">
        <f>N153/16*AL153*50%</f>
        <v>0</v>
      </c>
      <c r="AN153" s="35">
        <f t="shared" si="282"/>
        <v>0</v>
      </c>
      <c r="AO153" s="35">
        <f t="shared" si="282"/>
        <v>0</v>
      </c>
      <c r="AP153" s="11"/>
      <c r="AQ153" s="35">
        <f>N153/16*AP153*50%</f>
        <v>0</v>
      </c>
      <c r="AR153" s="11"/>
      <c r="AS153" s="35">
        <f>N153/16*AR153*40%</f>
        <v>0</v>
      </c>
      <c r="AT153" s="36">
        <f t="shared" si="328"/>
        <v>0</v>
      </c>
      <c r="AU153" s="35">
        <f t="shared" si="328"/>
        <v>0</v>
      </c>
      <c r="AV153" s="36">
        <f t="shared" si="329"/>
        <v>0</v>
      </c>
      <c r="AW153" s="35">
        <f t="shared" si="329"/>
        <v>0</v>
      </c>
      <c r="AX153" s="12"/>
      <c r="AY153" s="13"/>
      <c r="AZ153" s="13"/>
      <c r="BA153" s="13"/>
      <c r="BB153" s="35">
        <f t="shared" si="283"/>
        <v>0</v>
      </c>
      <c r="BC153" s="6"/>
      <c r="BD153" s="6"/>
      <c r="BE153" s="6"/>
      <c r="BF153" s="8">
        <f>SUM(N153*BC153*20%)+(N153*BD153)*30%</f>
        <v>0</v>
      </c>
      <c r="BG153" s="50">
        <f>V153+W153+X153</f>
        <v>5</v>
      </c>
      <c r="BH153" s="8">
        <f t="shared" si="305"/>
        <v>15097.753125000001</v>
      </c>
      <c r="BI153" s="8"/>
      <c r="BJ153" s="8">
        <f>(O153/18*BI153)*30%</f>
        <v>0</v>
      </c>
      <c r="BK153" s="8">
        <v>5</v>
      </c>
      <c r="BL153" s="8">
        <f>(AE153+AF153)*35%</f>
        <v>17614.045312500002</v>
      </c>
      <c r="BM153" s="8"/>
      <c r="BN153" s="8"/>
      <c r="BO153" s="8"/>
      <c r="BP153" s="50">
        <v>4</v>
      </c>
      <c r="BQ153" s="8">
        <f t="shared" si="314"/>
        <v>1769.75</v>
      </c>
      <c r="BR153" s="8">
        <f>AW153+BB153+BF153+BH153+BJ153+BL153+BQ153+BM153+BN153</f>
        <v>34481.548437500001</v>
      </c>
      <c r="BS153" s="8">
        <f t="shared" si="275"/>
        <v>35559.959375000006</v>
      </c>
      <c r="BT153" s="8">
        <f t="shared" si="276"/>
        <v>15097.753125000001</v>
      </c>
      <c r="BU153" s="8">
        <f t="shared" si="277"/>
        <v>39182.264062500006</v>
      </c>
      <c r="BV153" s="8">
        <f t="shared" si="278"/>
        <v>89839.9765625</v>
      </c>
      <c r="BW153" s="37">
        <f t="shared" si="279"/>
        <v>1078079.71875</v>
      </c>
      <c r="BX153" s="7" t="s">
        <v>208</v>
      </c>
    </row>
    <row r="154" spans="1:77" s="7" customFormat="1" ht="15" hidden="1" customHeight="1" x14ac:dyDescent="0.3">
      <c r="A154" s="47">
        <v>21</v>
      </c>
      <c r="B154" s="14" t="s">
        <v>211</v>
      </c>
      <c r="C154" s="14" t="s">
        <v>423</v>
      </c>
      <c r="D154" s="6" t="s">
        <v>60</v>
      </c>
      <c r="E154" s="93" t="s">
        <v>233</v>
      </c>
      <c r="F154" s="34"/>
      <c r="G154" s="30"/>
      <c r="H154" s="30"/>
      <c r="I154" s="34"/>
      <c r="J154" s="6" t="s">
        <v>383</v>
      </c>
      <c r="K154" s="6" t="s">
        <v>61</v>
      </c>
      <c r="L154" s="10">
        <v>5.01</v>
      </c>
      <c r="M154" s="6">
        <v>4.2699999999999996</v>
      </c>
      <c r="N154" s="29">
        <v>17697</v>
      </c>
      <c r="O154" s="8">
        <f t="shared" si="325"/>
        <v>75566.189999999988</v>
      </c>
      <c r="P154" s="6">
        <v>5</v>
      </c>
      <c r="Q154" s="6"/>
      <c r="R154" s="6"/>
      <c r="S154" s="6"/>
      <c r="T154" s="6"/>
      <c r="U154" s="6"/>
      <c r="V154" s="6">
        <f t="shared" si="326"/>
        <v>5</v>
      </c>
      <c r="W154" s="6">
        <f t="shared" si="326"/>
        <v>0</v>
      </c>
      <c r="X154" s="6">
        <f t="shared" si="326"/>
        <v>0</v>
      </c>
      <c r="Y154" s="8">
        <f>SUM(O154/16*P154)</f>
        <v>23614.434374999997</v>
      </c>
      <c r="Z154" s="8">
        <f>SUM(O154/16*Q154)</f>
        <v>0</v>
      </c>
      <c r="AA154" s="8">
        <f t="shared" si="310"/>
        <v>0</v>
      </c>
      <c r="AB154" s="8">
        <f t="shared" si="311"/>
        <v>0</v>
      </c>
      <c r="AC154" s="8">
        <f t="shared" si="312"/>
        <v>0</v>
      </c>
      <c r="AD154" s="8">
        <f t="shared" si="313"/>
        <v>0</v>
      </c>
      <c r="AE154" s="8">
        <f>SUM(Y154:AD154)</f>
        <v>23614.434374999997</v>
      </c>
      <c r="AF154" s="8">
        <f>AE154*75%</f>
        <v>17710.825781249998</v>
      </c>
      <c r="AG154" s="8">
        <f>(AE154+AF154)*10%</f>
        <v>4132.5260156249997</v>
      </c>
      <c r="AH154" s="8">
        <f>SUM(N154/16*S154+N154/16*T154+N154/16*U154)*20%</f>
        <v>0</v>
      </c>
      <c r="AI154" s="8">
        <f>AH154+AG154+AF154+AE154</f>
        <v>45457.786171874992</v>
      </c>
      <c r="AJ154" s="11"/>
      <c r="AK154" s="35">
        <f t="shared" si="320"/>
        <v>0</v>
      </c>
      <c r="AL154" s="11"/>
      <c r="AM154" s="35">
        <f>N154/16*AL154*50%</f>
        <v>0</v>
      </c>
      <c r="AN154" s="35">
        <f t="shared" si="282"/>
        <v>0</v>
      </c>
      <c r="AO154" s="35">
        <f t="shared" si="282"/>
        <v>0</v>
      </c>
      <c r="AP154" s="11"/>
      <c r="AQ154" s="35">
        <f>N154/16*AP154*50%</f>
        <v>0</v>
      </c>
      <c r="AR154" s="11"/>
      <c r="AS154" s="35">
        <f>N154/16*AR154*40%</f>
        <v>0</v>
      </c>
      <c r="AT154" s="36">
        <f t="shared" si="328"/>
        <v>0</v>
      </c>
      <c r="AU154" s="35">
        <f t="shared" si="328"/>
        <v>0</v>
      </c>
      <c r="AV154" s="36">
        <f t="shared" si="329"/>
        <v>0</v>
      </c>
      <c r="AW154" s="35">
        <f t="shared" si="329"/>
        <v>0</v>
      </c>
      <c r="AX154" s="12"/>
      <c r="AY154" s="13"/>
      <c r="AZ154" s="13"/>
      <c r="BA154" s="13"/>
      <c r="BB154" s="35">
        <f t="shared" si="283"/>
        <v>0</v>
      </c>
      <c r="BC154" s="6"/>
      <c r="BD154" s="6"/>
      <c r="BE154" s="6"/>
      <c r="BF154" s="8">
        <f>SUM(N154*BC154*20%)+(N154*BD154)*30%</f>
        <v>0</v>
      </c>
      <c r="BG154" s="50">
        <f>V154+W154+X154</f>
        <v>5</v>
      </c>
      <c r="BH154" s="8">
        <f t="shared" si="305"/>
        <v>12397.578046874996</v>
      </c>
      <c r="BI154" s="8"/>
      <c r="BJ154" s="8">
        <f>(O154/18*BI154)*30%</f>
        <v>0</v>
      </c>
      <c r="BK154" s="8"/>
      <c r="BL154" s="8"/>
      <c r="BM154" s="8"/>
      <c r="BN154" s="8"/>
      <c r="BO154" s="8"/>
      <c r="BP154" s="50">
        <v>5</v>
      </c>
      <c r="BQ154" s="8">
        <f t="shared" si="314"/>
        <v>2212.1875</v>
      </c>
      <c r="BR154" s="8">
        <f>AW154+BB154+BF154+BH154+BJ154+BL154+BQ154+BM154+BN154</f>
        <v>14609.765546874996</v>
      </c>
      <c r="BS154" s="8">
        <f t="shared" si="275"/>
        <v>29959.147890624998</v>
      </c>
      <c r="BT154" s="8">
        <f t="shared" si="276"/>
        <v>12397.578046874996</v>
      </c>
      <c r="BU154" s="8">
        <f t="shared" si="277"/>
        <v>17710.825781249998</v>
      </c>
      <c r="BV154" s="8">
        <f t="shared" si="278"/>
        <v>60067.551718749986</v>
      </c>
      <c r="BW154" s="37">
        <f t="shared" si="279"/>
        <v>720810.62062499986</v>
      </c>
      <c r="BY154" s="39"/>
    </row>
    <row r="155" spans="1:77" s="55" customFormat="1" ht="15" hidden="1" customHeight="1" x14ac:dyDescent="0.3">
      <c r="A155" s="47">
        <v>22</v>
      </c>
      <c r="B155" s="32" t="s">
        <v>186</v>
      </c>
      <c r="C155" s="137" t="s">
        <v>330</v>
      </c>
      <c r="D155" s="33" t="s">
        <v>60</v>
      </c>
      <c r="E155" s="93" t="s">
        <v>187</v>
      </c>
      <c r="F155" s="32">
        <v>101</v>
      </c>
      <c r="G155" s="88">
        <v>43817</v>
      </c>
      <c r="H155" s="88">
        <v>45644</v>
      </c>
      <c r="I155" s="32" t="s">
        <v>251</v>
      </c>
      <c r="J155" s="6" t="s">
        <v>310</v>
      </c>
      <c r="K155" s="6" t="s">
        <v>64</v>
      </c>
      <c r="L155" s="10">
        <v>16.100000000000001</v>
      </c>
      <c r="M155" s="10">
        <v>4.99</v>
      </c>
      <c r="N155" s="29">
        <v>17697</v>
      </c>
      <c r="O155" s="8">
        <f t="shared" si="325"/>
        <v>88308.03</v>
      </c>
      <c r="P155" s="6">
        <v>4</v>
      </c>
      <c r="Q155" s="6">
        <v>4</v>
      </c>
      <c r="R155" s="6"/>
      <c r="S155" s="6"/>
      <c r="T155" s="6"/>
      <c r="U155" s="6"/>
      <c r="V155" s="6">
        <f>SUM(P155+S155)</f>
        <v>4</v>
      </c>
      <c r="W155" s="6">
        <f>SUM(Q155+T155)</f>
        <v>4</v>
      </c>
      <c r="X155" s="6">
        <f>SUM(R155+U155)</f>
        <v>0</v>
      </c>
      <c r="Y155" s="8">
        <f>SUM(O155/16*P155)</f>
        <v>22077.0075</v>
      </c>
      <c r="Z155" s="8">
        <f>SUM(O155/16*Q155)</f>
        <v>22077.0075</v>
      </c>
      <c r="AA155" s="8">
        <f t="shared" si="310"/>
        <v>0</v>
      </c>
      <c r="AB155" s="8">
        <f t="shared" si="311"/>
        <v>0</v>
      </c>
      <c r="AC155" s="8">
        <f t="shared" si="312"/>
        <v>0</v>
      </c>
      <c r="AD155" s="8">
        <f t="shared" si="313"/>
        <v>0</v>
      </c>
      <c r="AE155" s="8">
        <f>SUM(Y155:AD155)</f>
        <v>44154.014999999999</v>
      </c>
      <c r="AF155" s="8">
        <f>AE155*75%</f>
        <v>33115.511249999996</v>
      </c>
      <c r="AG155" s="8">
        <f>(AE155+AF155)*10%</f>
        <v>7726.9526249999999</v>
      </c>
      <c r="AH155" s="105">
        <f t="shared" ref="AH155" si="331">SUM(N155/16*S155+N155/16*T155+N155/16*U155)*20%</f>
        <v>0</v>
      </c>
      <c r="AI155" s="8">
        <f>AH155+AG155+AF155+AE155</f>
        <v>84996.478875000001</v>
      </c>
      <c r="AJ155" s="12"/>
      <c r="AK155" s="35">
        <f>N155/16*AJ155*40%</f>
        <v>0</v>
      </c>
      <c r="AL155" s="11"/>
      <c r="AM155" s="35">
        <f>N155/16*AL155*50%</f>
        <v>0</v>
      </c>
      <c r="AN155" s="35">
        <f t="shared" si="282"/>
        <v>0</v>
      </c>
      <c r="AO155" s="35">
        <f>AK155+AM155</f>
        <v>0</v>
      </c>
      <c r="AP155" s="11"/>
      <c r="AQ155" s="35">
        <f>N155/16*AP155*50%</f>
        <v>0</v>
      </c>
      <c r="AR155" s="11"/>
      <c r="AS155" s="35">
        <f>N155/16*AR155*40%</f>
        <v>0</v>
      </c>
      <c r="AT155" s="36">
        <f>AP155+AR155</f>
        <v>0</v>
      </c>
      <c r="AU155" s="35">
        <f>AQ155+AS155</f>
        <v>0</v>
      </c>
      <c r="AV155" s="36">
        <f>AN155+AT155</f>
        <v>0</v>
      </c>
      <c r="AW155" s="35">
        <f>AO155+AU155</f>
        <v>0</v>
      </c>
      <c r="AX155" s="12"/>
      <c r="AY155" s="13"/>
      <c r="AZ155" s="13"/>
      <c r="BA155" s="13"/>
      <c r="BB155" s="35">
        <f t="shared" si="283"/>
        <v>0</v>
      </c>
      <c r="BC155" s="6"/>
      <c r="BD155" s="6"/>
      <c r="BE155" s="6"/>
      <c r="BF155" s="8">
        <f>SUM(N155*BC155*20%)+(N155*BD155)*30%</f>
        <v>0</v>
      </c>
      <c r="BG155" s="50">
        <f>V155+W155+X155</f>
        <v>8</v>
      </c>
      <c r="BH155" s="8">
        <f t="shared" si="305"/>
        <v>23180.857874999998</v>
      </c>
      <c r="BI155" s="8"/>
      <c r="BJ155" s="8">
        <f>(O155/18*BI155)*30%</f>
        <v>0</v>
      </c>
      <c r="BK155" s="50">
        <f>V155+W155+X155</f>
        <v>8</v>
      </c>
      <c r="BL155" s="8">
        <f>(AE155+AF155)*30%</f>
        <v>23180.857874999998</v>
      </c>
      <c r="BM155" s="8"/>
      <c r="BN155" s="8"/>
      <c r="BO155" s="8"/>
      <c r="BP155" s="50">
        <v>8</v>
      </c>
      <c r="BQ155" s="8">
        <f t="shared" si="314"/>
        <v>3539.5</v>
      </c>
      <c r="BR155" s="8">
        <f>AW155+BB155+BF155+BH155+BJ155+BL155+BQ155</f>
        <v>49901.215749999996</v>
      </c>
      <c r="BS155" s="8">
        <f t="shared" si="275"/>
        <v>55420.467624999997</v>
      </c>
      <c r="BT155" s="8">
        <f t="shared" si="276"/>
        <v>23180.857874999998</v>
      </c>
      <c r="BU155" s="8">
        <f t="shared" si="277"/>
        <v>56296.369124999997</v>
      </c>
      <c r="BV155" s="8">
        <f t="shared" si="278"/>
        <v>134897.694625</v>
      </c>
      <c r="BW155" s="37">
        <f t="shared" si="279"/>
        <v>1618772.3355</v>
      </c>
      <c r="BX155" s="38" t="s">
        <v>213</v>
      </c>
      <c r="BY155" s="38"/>
    </row>
    <row r="156" spans="1:77" s="7" customFormat="1" ht="15" hidden="1" customHeight="1" x14ac:dyDescent="0.3">
      <c r="A156" s="15">
        <v>23</v>
      </c>
      <c r="B156" s="18" t="s">
        <v>121</v>
      </c>
      <c r="C156" s="14"/>
      <c r="D156" s="6"/>
      <c r="E156" s="93"/>
      <c r="F156" s="14"/>
      <c r="G156" s="44"/>
      <c r="H156" s="44"/>
      <c r="I156" s="14"/>
      <c r="J156" s="6"/>
      <c r="K156" s="6"/>
      <c r="L156" s="10"/>
      <c r="M156" s="6"/>
      <c r="N156" s="29"/>
      <c r="O156" s="144">
        <f>SUM(O157:O213)</f>
        <v>4685465.3099999987</v>
      </c>
      <c r="P156" s="144">
        <f>SUM(P157:P213)</f>
        <v>0</v>
      </c>
      <c r="Q156" s="144">
        <f t="shared" ref="Q156:BW156" si="332">SUM(Q157:Q213)</f>
        <v>0</v>
      </c>
      <c r="R156" s="144">
        <f t="shared" si="332"/>
        <v>0</v>
      </c>
      <c r="S156" s="139">
        <f t="shared" si="332"/>
        <v>4</v>
      </c>
      <c r="T156" s="139">
        <f t="shared" si="332"/>
        <v>72</v>
      </c>
      <c r="U156" s="139">
        <f t="shared" si="332"/>
        <v>0</v>
      </c>
      <c r="V156" s="139">
        <f>SUM(V157:V213)</f>
        <v>4</v>
      </c>
      <c r="W156" s="139">
        <f t="shared" si="332"/>
        <v>72</v>
      </c>
      <c r="X156" s="24">
        <f t="shared" si="332"/>
        <v>0</v>
      </c>
      <c r="Y156" s="144">
        <f t="shared" si="332"/>
        <v>0</v>
      </c>
      <c r="Z156" s="144">
        <f t="shared" si="332"/>
        <v>125925.69000000002</v>
      </c>
      <c r="AA156" s="144">
        <f t="shared" si="332"/>
        <v>0</v>
      </c>
      <c r="AB156" s="144">
        <f t="shared" si="332"/>
        <v>23514.888749999998</v>
      </c>
      <c r="AC156" s="144">
        <f t="shared" si="332"/>
        <v>369867.77437499986</v>
      </c>
      <c r="AD156" s="144">
        <f t="shared" si="332"/>
        <v>0</v>
      </c>
      <c r="AE156" s="144">
        <f t="shared" si="332"/>
        <v>519308.35312499979</v>
      </c>
      <c r="AF156" s="144">
        <f t="shared" si="332"/>
        <v>389481.26484374999</v>
      </c>
      <c r="AG156" s="144">
        <f t="shared" si="332"/>
        <v>90878.961796874981</v>
      </c>
      <c r="AH156" s="144">
        <f t="shared" si="332"/>
        <v>16812.174999999992</v>
      </c>
      <c r="AI156" s="144">
        <f t="shared" si="332"/>
        <v>1016480.7547656248</v>
      </c>
      <c r="AJ156" s="144">
        <f t="shared" si="332"/>
        <v>0</v>
      </c>
      <c r="AK156" s="144">
        <f t="shared" si="332"/>
        <v>0</v>
      </c>
      <c r="AL156" s="144">
        <f t="shared" si="332"/>
        <v>0</v>
      </c>
      <c r="AM156" s="144">
        <f t="shared" si="332"/>
        <v>0</v>
      </c>
      <c r="AN156" s="144">
        <f t="shared" si="332"/>
        <v>0</v>
      </c>
      <c r="AO156" s="144">
        <f t="shared" si="332"/>
        <v>0</v>
      </c>
      <c r="AP156" s="144">
        <f t="shared" si="332"/>
        <v>0</v>
      </c>
      <c r="AQ156" s="144">
        <f t="shared" si="332"/>
        <v>0</v>
      </c>
      <c r="AR156" s="144">
        <f t="shared" si="332"/>
        <v>0</v>
      </c>
      <c r="AS156" s="144">
        <f t="shared" si="332"/>
        <v>0</v>
      </c>
      <c r="AT156" s="144">
        <f t="shared" si="332"/>
        <v>0</v>
      </c>
      <c r="AU156" s="144">
        <f t="shared" si="332"/>
        <v>0</v>
      </c>
      <c r="AV156" s="144">
        <f t="shared" si="332"/>
        <v>0</v>
      </c>
      <c r="AW156" s="144">
        <f t="shared" si="332"/>
        <v>0</v>
      </c>
      <c r="AX156" s="144">
        <f t="shared" si="332"/>
        <v>0</v>
      </c>
      <c r="AY156" s="144">
        <f t="shared" si="332"/>
        <v>0</v>
      </c>
      <c r="AZ156" s="144">
        <f t="shared" si="332"/>
        <v>0</v>
      </c>
      <c r="BA156" s="144">
        <f t="shared" si="332"/>
        <v>0</v>
      </c>
      <c r="BB156" s="144">
        <f t="shared" si="332"/>
        <v>0</v>
      </c>
      <c r="BC156" s="144">
        <f t="shared" si="332"/>
        <v>0</v>
      </c>
      <c r="BD156" s="144">
        <f t="shared" si="332"/>
        <v>0</v>
      </c>
      <c r="BE156" s="144">
        <f t="shared" si="332"/>
        <v>0</v>
      </c>
      <c r="BF156" s="144">
        <f t="shared" si="332"/>
        <v>0</v>
      </c>
      <c r="BG156" s="144">
        <f t="shared" si="332"/>
        <v>72</v>
      </c>
      <c r="BH156" s="144">
        <f t="shared" si="332"/>
        <v>257283.10017187489</v>
      </c>
      <c r="BI156" s="144">
        <f t="shared" si="332"/>
        <v>0</v>
      </c>
      <c r="BJ156" s="144">
        <f t="shared" si="332"/>
        <v>0</v>
      </c>
      <c r="BK156" s="144">
        <f t="shared" si="332"/>
        <v>46</v>
      </c>
      <c r="BL156" s="144">
        <f t="shared" si="332"/>
        <v>205679.78779687503</v>
      </c>
      <c r="BM156" s="144">
        <f t="shared" si="332"/>
        <v>0</v>
      </c>
      <c r="BN156" s="144">
        <f t="shared" si="332"/>
        <v>0</v>
      </c>
      <c r="BO156" s="144">
        <f t="shared" si="332"/>
        <v>0</v>
      </c>
      <c r="BP156" s="144">
        <f t="shared" si="332"/>
        <v>0</v>
      </c>
      <c r="BQ156" s="144">
        <f t="shared" si="332"/>
        <v>0</v>
      </c>
      <c r="BR156" s="144">
        <f t="shared" si="332"/>
        <v>462962.88796874991</v>
      </c>
      <c r="BS156" s="144">
        <f t="shared" si="332"/>
        <v>626999.48992187495</v>
      </c>
      <c r="BT156" s="144">
        <f t="shared" si="332"/>
        <v>257283.10017187489</v>
      </c>
      <c r="BU156" s="144">
        <f t="shared" si="332"/>
        <v>595161.05264062504</v>
      </c>
      <c r="BV156" s="144">
        <f t="shared" si="332"/>
        <v>1479443.6427343753</v>
      </c>
      <c r="BW156" s="144">
        <f t="shared" si="332"/>
        <v>17753323.712812494</v>
      </c>
      <c r="BY156" s="7">
        <v>6496679</v>
      </c>
    </row>
    <row r="157" spans="1:77" s="9" customFormat="1" ht="15" hidden="1" customHeight="1" x14ac:dyDescent="0.3">
      <c r="A157" s="47">
        <v>24</v>
      </c>
      <c r="B157" s="97" t="s">
        <v>199</v>
      </c>
      <c r="C157" s="97" t="s">
        <v>357</v>
      </c>
      <c r="D157" s="98" t="s">
        <v>60</v>
      </c>
      <c r="E157" s="99" t="s">
        <v>200</v>
      </c>
      <c r="F157" s="114"/>
      <c r="G157" s="115"/>
      <c r="H157" s="115"/>
      <c r="I157" s="114"/>
      <c r="J157" s="6" t="s">
        <v>441</v>
      </c>
      <c r="K157" s="6" t="s">
        <v>61</v>
      </c>
      <c r="L157" s="10">
        <v>11.2</v>
      </c>
      <c r="M157" s="6">
        <v>4.38</v>
      </c>
      <c r="N157" s="104">
        <v>17697</v>
      </c>
      <c r="O157" s="105">
        <f t="shared" ref="O157:O190" si="333">N157*M157</f>
        <v>77512.86</v>
      </c>
      <c r="P157" s="98"/>
      <c r="Q157" s="98"/>
      <c r="R157" s="98"/>
      <c r="S157" s="98"/>
      <c r="T157" s="98">
        <v>1</v>
      </c>
      <c r="U157" s="98"/>
      <c r="V157" s="98">
        <f>SUM(P157+S157)</f>
        <v>0</v>
      </c>
      <c r="W157" s="98">
        <f t="shared" ref="W157:X157" si="334">SUM(Q157+T157)</f>
        <v>1</v>
      </c>
      <c r="X157" s="98">
        <f t="shared" si="334"/>
        <v>0</v>
      </c>
      <c r="Y157" s="105">
        <f t="shared" ref="Y157:Y213" si="335">SUM(O157/16*P157)</f>
        <v>0</v>
      </c>
      <c r="Z157" s="105">
        <f>SUM(O157/16*Q157)</f>
        <v>0</v>
      </c>
      <c r="AA157" s="8">
        <f t="shared" ref="AA157:AA159" si="336">SUM(O157/16*R157)</f>
        <v>0</v>
      </c>
      <c r="AB157" s="105">
        <f>SUM(O157/16*S157)</f>
        <v>0</v>
      </c>
      <c r="AC157" s="105">
        <f>SUM(O157/16*T157)</f>
        <v>4844.55375</v>
      </c>
      <c r="AD157" s="105">
        <f t="shared" ref="AD157:AD179" si="337">SUM(O157/16*U157)</f>
        <v>0</v>
      </c>
      <c r="AE157" s="105">
        <f t="shared" ref="AE157:AE190" si="338">SUM(Y157:AD157)</f>
        <v>4844.55375</v>
      </c>
      <c r="AF157" s="105">
        <f t="shared" ref="AF157:AF213" si="339">AE157*75%</f>
        <v>3633.4153125000003</v>
      </c>
      <c r="AG157" s="105">
        <f t="shared" ref="AG157:AG213" si="340">(AE157+AF157)*10%</f>
        <v>847.79690625000012</v>
      </c>
      <c r="AH157" s="105">
        <f>SUM(N157/16*S157+N157/16*T157+N157/16*U157)*20%</f>
        <v>221.21250000000001</v>
      </c>
      <c r="AI157" s="105">
        <f t="shared" ref="AI157:AI190" si="341">AH157+AG157+AF157+AE157</f>
        <v>9546.9784687499996</v>
      </c>
      <c r="AJ157" s="106"/>
      <c r="AK157" s="107">
        <f t="shared" ref="AK157:AK213" si="342">N157/16*AJ157*40%</f>
        <v>0</v>
      </c>
      <c r="AL157" s="106"/>
      <c r="AM157" s="107">
        <f t="shared" ref="AM157:AU175" si="343">N157/16*AL157*50%</f>
        <v>0</v>
      </c>
      <c r="AN157" s="107">
        <f t="shared" ref="AN157:AO172" si="344">AJ157+AL157</f>
        <v>0</v>
      </c>
      <c r="AO157" s="107">
        <f t="shared" si="344"/>
        <v>0</v>
      </c>
      <c r="AP157" s="106"/>
      <c r="AQ157" s="107">
        <f t="shared" ref="AQ157:AQ174" si="345">N157/16*AP157*50%</f>
        <v>0</v>
      </c>
      <c r="AR157" s="106"/>
      <c r="AS157" s="107">
        <f t="shared" ref="AS157:AS174" si="346">N157/16*AR157*40%</f>
        <v>0</v>
      </c>
      <c r="AT157" s="108">
        <f t="shared" ref="AT157:AU174" si="347">AP157+AR157</f>
        <v>0</v>
      </c>
      <c r="AU157" s="107">
        <f t="shared" si="347"/>
        <v>0</v>
      </c>
      <c r="AV157" s="108">
        <v>0</v>
      </c>
      <c r="AW157" s="107">
        <f t="shared" ref="AW157:AW179" si="348">AO157+AU157</f>
        <v>0</v>
      </c>
      <c r="AX157" s="109"/>
      <c r="AY157" s="109"/>
      <c r="AZ157" s="109"/>
      <c r="BA157" s="110"/>
      <c r="BB157" s="107">
        <f t="shared" ref="BB157:BB179" si="349">SUM(N157*AY157)*50%+(N157*AZ157)*60%+(N157*BA157)*60%</f>
        <v>0</v>
      </c>
      <c r="BC157" s="98"/>
      <c r="BD157" s="98"/>
      <c r="BE157" s="105">
        <f t="shared" ref="BE157:BE168" si="350">SUM(N157*BC157*20%)+(N157*BD157)*30%</f>
        <v>0</v>
      </c>
      <c r="BF157" s="105">
        <f t="shared" ref="BF157:BF179" si="351">SUM(N157*BC157*20%)+(N157*BD157)*30%</f>
        <v>0</v>
      </c>
      <c r="BG157" s="129">
        <f t="shared" ref="BG157:BG180" si="352">V157+W157+X157</f>
        <v>1</v>
      </c>
      <c r="BH157" s="105">
        <f t="shared" si="305"/>
        <v>2543.3907187499999</v>
      </c>
      <c r="BI157" s="105"/>
      <c r="BJ157" s="105">
        <f t="shared" ref="BJ157:BJ179" si="353">(O157/18*BI157)*30%</f>
        <v>0</v>
      </c>
      <c r="BK157" s="105"/>
      <c r="BL157" s="105"/>
      <c r="BM157" s="105"/>
      <c r="BN157" s="105"/>
      <c r="BO157" s="105"/>
      <c r="BP157" s="129"/>
      <c r="BQ157" s="105">
        <f>7079/18*BP157</f>
        <v>0</v>
      </c>
      <c r="BR157" s="105">
        <f t="shared" ref="BR157:BR213" si="354">AW157+BB157+BF157+BH157+BJ157+BL157+BQ157</f>
        <v>2543.3907187499999</v>
      </c>
      <c r="BS157" s="105">
        <f t="shared" ref="BS157:BS213" si="355">AE157+AG157+AH157+BF157+BQ157</f>
        <v>5913.5631562500002</v>
      </c>
      <c r="BT157" s="105">
        <f t="shared" ref="BT157:BT213" si="356">AW157+BB157+BH157+BJ157</f>
        <v>2543.3907187499999</v>
      </c>
      <c r="BU157" s="105">
        <f t="shared" ref="BU157:BU213" si="357">AF157+BL157</f>
        <v>3633.4153125000003</v>
      </c>
      <c r="BV157" s="105">
        <f t="shared" ref="BV157:BV213" si="358">SUM(AI157+BR157)</f>
        <v>12090.3691875</v>
      </c>
      <c r="BW157" s="111">
        <f t="shared" ref="BW157:BW195" si="359">BV157*12</f>
        <v>145084.43025</v>
      </c>
    </row>
    <row r="158" spans="1:77" s="9" customFormat="1" ht="15" hidden="1" customHeight="1" x14ac:dyDescent="0.3">
      <c r="A158" s="47">
        <v>25</v>
      </c>
      <c r="B158" s="97" t="s">
        <v>199</v>
      </c>
      <c r="C158" s="97" t="s">
        <v>452</v>
      </c>
      <c r="D158" s="98" t="s">
        <v>60</v>
      </c>
      <c r="E158" s="99" t="s">
        <v>447</v>
      </c>
      <c r="F158" s="114"/>
      <c r="G158" s="115"/>
      <c r="H158" s="115"/>
      <c r="I158" s="114"/>
      <c r="J158" s="6" t="s">
        <v>441</v>
      </c>
      <c r="K158" s="6" t="s">
        <v>61</v>
      </c>
      <c r="L158" s="10">
        <v>11.2</v>
      </c>
      <c r="M158" s="6">
        <v>4.38</v>
      </c>
      <c r="N158" s="104">
        <v>17697</v>
      </c>
      <c r="O158" s="105">
        <f t="shared" si="333"/>
        <v>77512.86</v>
      </c>
      <c r="P158" s="98"/>
      <c r="Q158" s="98"/>
      <c r="R158" s="98"/>
      <c r="S158" s="98"/>
      <c r="T158" s="98">
        <v>1</v>
      </c>
      <c r="U158" s="98"/>
      <c r="V158" s="98">
        <f t="shared" ref="V158:X213" si="360">SUM(P158+S158)</f>
        <v>0</v>
      </c>
      <c r="W158" s="98">
        <f t="shared" si="360"/>
        <v>1</v>
      </c>
      <c r="X158" s="98">
        <f t="shared" si="360"/>
        <v>0</v>
      </c>
      <c r="Y158" s="105"/>
      <c r="Z158" s="105"/>
      <c r="AA158" s="8">
        <f t="shared" si="336"/>
        <v>0</v>
      </c>
      <c r="AB158" s="105"/>
      <c r="AC158" s="105">
        <f t="shared" ref="AC158:AC159" si="361">SUM(O158/16*T158)</f>
        <v>4844.55375</v>
      </c>
      <c r="AD158" s="105">
        <f t="shared" si="337"/>
        <v>0</v>
      </c>
      <c r="AE158" s="105">
        <f t="shared" si="338"/>
        <v>4844.55375</v>
      </c>
      <c r="AF158" s="105">
        <f t="shared" si="339"/>
        <v>3633.4153125000003</v>
      </c>
      <c r="AG158" s="105">
        <f t="shared" si="340"/>
        <v>847.79690625000012</v>
      </c>
      <c r="AH158" s="105">
        <f t="shared" ref="AH158:AH159" si="362">SUM(N158/16*S158+N158/16*T158+N158/16*U158)*20%</f>
        <v>221.21250000000001</v>
      </c>
      <c r="AI158" s="105">
        <f t="shared" si="341"/>
        <v>9546.9784687499996</v>
      </c>
      <c r="AJ158" s="106"/>
      <c r="AK158" s="107">
        <f t="shared" si="342"/>
        <v>0</v>
      </c>
      <c r="AL158" s="106"/>
      <c r="AM158" s="107">
        <f t="shared" si="343"/>
        <v>0</v>
      </c>
      <c r="AN158" s="107">
        <f t="shared" si="344"/>
        <v>0</v>
      </c>
      <c r="AO158" s="107">
        <f t="shared" si="344"/>
        <v>0</v>
      </c>
      <c r="AP158" s="106"/>
      <c r="AQ158" s="107">
        <f t="shared" si="345"/>
        <v>0</v>
      </c>
      <c r="AR158" s="106"/>
      <c r="AS158" s="107"/>
      <c r="AT158" s="108"/>
      <c r="AU158" s="107"/>
      <c r="AV158" s="108"/>
      <c r="AW158" s="107"/>
      <c r="AX158" s="109"/>
      <c r="AY158" s="109"/>
      <c r="AZ158" s="109"/>
      <c r="BA158" s="110"/>
      <c r="BB158" s="107"/>
      <c r="BC158" s="98"/>
      <c r="BD158" s="98"/>
      <c r="BE158" s="105"/>
      <c r="BF158" s="105"/>
      <c r="BG158" s="129">
        <f t="shared" si="352"/>
        <v>1</v>
      </c>
      <c r="BH158" s="105">
        <f t="shared" si="305"/>
        <v>2543.3907187499999</v>
      </c>
      <c r="BI158" s="105"/>
      <c r="BJ158" s="105"/>
      <c r="BK158" s="105"/>
      <c r="BL158" s="105"/>
      <c r="BM158" s="105"/>
      <c r="BN158" s="105"/>
      <c r="BO158" s="105"/>
      <c r="BP158" s="129"/>
      <c r="BQ158" s="105"/>
      <c r="BR158" s="105">
        <f t="shared" si="354"/>
        <v>2543.3907187499999</v>
      </c>
      <c r="BS158" s="105">
        <f t="shared" si="355"/>
        <v>5913.5631562500002</v>
      </c>
      <c r="BT158" s="105">
        <f t="shared" si="356"/>
        <v>2543.3907187499999</v>
      </c>
      <c r="BU158" s="105">
        <f t="shared" si="357"/>
        <v>3633.4153125000003</v>
      </c>
      <c r="BV158" s="105">
        <f t="shared" si="358"/>
        <v>12090.3691875</v>
      </c>
      <c r="BW158" s="111">
        <f t="shared" si="359"/>
        <v>145084.43025</v>
      </c>
    </row>
    <row r="159" spans="1:77" s="9" customFormat="1" ht="15" hidden="1" customHeight="1" x14ac:dyDescent="0.3">
      <c r="A159" s="15">
        <v>26</v>
      </c>
      <c r="B159" s="97" t="s">
        <v>199</v>
      </c>
      <c r="C159" s="97" t="s">
        <v>463</v>
      </c>
      <c r="D159" s="98" t="s">
        <v>60</v>
      </c>
      <c r="E159" s="99" t="s">
        <v>447</v>
      </c>
      <c r="F159" s="114"/>
      <c r="G159" s="115"/>
      <c r="H159" s="115"/>
      <c r="I159" s="114"/>
      <c r="J159" s="6" t="s">
        <v>441</v>
      </c>
      <c r="K159" s="6" t="s">
        <v>61</v>
      </c>
      <c r="L159" s="10">
        <v>11.2</v>
      </c>
      <c r="M159" s="6">
        <v>4.38</v>
      </c>
      <c r="N159" s="104">
        <v>17697</v>
      </c>
      <c r="O159" s="105">
        <f t="shared" si="333"/>
        <v>77512.86</v>
      </c>
      <c r="P159" s="98"/>
      <c r="Q159" s="98"/>
      <c r="R159" s="98"/>
      <c r="S159" s="98"/>
      <c r="T159" s="98">
        <v>1</v>
      </c>
      <c r="U159" s="98"/>
      <c r="V159" s="98">
        <f t="shared" si="360"/>
        <v>0</v>
      </c>
      <c r="W159" s="98">
        <v>1</v>
      </c>
      <c r="X159" s="98">
        <f t="shared" si="360"/>
        <v>0</v>
      </c>
      <c r="Y159" s="105"/>
      <c r="Z159" s="105"/>
      <c r="AA159" s="8">
        <f t="shared" si="336"/>
        <v>0</v>
      </c>
      <c r="AB159" s="105"/>
      <c r="AC159" s="105">
        <f t="shared" si="361"/>
        <v>4844.55375</v>
      </c>
      <c r="AD159" s="105">
        <f t="shared" si="337"/>
        <v>0</v>
      </c>
      <c r="AE159" s="105">
        <f t="shared" si="338"/>
        <v>4844.55375</v>
      </c>
      <c r="AF159" s="105">
        <f t="shared" si="339"/>
        <v>3633.4153125000003</v>
      </c>
      <c r="AG159" s="105">
        <f t="shared" si="340"/>
        <v>847.79690625000012</v>
      </c>
      <c r="AH159" s="105">
        <f t="shared" si="362"/>
        <v>221.21250000000001</v>
      </c>
      <c r="AI159" s="105">
        <f t="shared" si="341"/>
        <v>9546.9784687499996</v>
      </c>
      <c r="AJ159" s="106"/>
      <c r="AK159" s="107">
        <f t="shared" si="342"/>
        <v>0</v>
      </c>
      <c r="AL159" s="106"/>
      <c r="AM159" s="107">
        <f t="shared" si="343"/>
        <v>0</v>
      </c>
      <c r="AN159" s="107">
        <f t="shared" si="344"/>
        <v>0</v>
      </c>
      <c r="AO159" s="107">
        <f t="shared" si="344"/>
        <v>0</v>
      </c>
      <c r="AP159" s="106"/>
      <c r="AQ159" s="107">
        <f t="shared" si="345"/>
        <v>0</v>
      </c>
      <c r="AR159" s="106"/>
      <c r="AS159" s="107"/>
      <c r="AT159" s="108"/>
      <c r="AU159" s="107"/>
      <c r="AV159" s="108"/>
      <c r="AW159" s="107"/>
      <c r="AX159" s="109"/>
      <c r="AY159" s="109"/>
      <c r="AZ159" s="109"/>
      <c r="BA159" s="110"/>
      <c r="BB159" s="107"/>
      <c r="BC159" s="98"/>
      <c r="BD159" s="98"/>
      <c r="BE159" s="105"/>
      <c r="BF159" s="105"/>
      <c r="BG159" s="129">
        <f t="shared" si="352"/>
        <v>1</v>
      </c>
      <c r="BH159" s="105">
        <f t="shared" si="305"/>
        <v>2543.3907187499999</v>
      </c>
      <c r="BI159" s="105"/>
      <c r="BJ159" s="105"/>
      <c r="BK159" s="105"/>
      <c r="BL159" s="105"/>
      <c r="BM159" s="105"/>
      <c r="BN159" s="105"/>
      <c r="BO159" s="105"/>
      <c r="BP159" s="129"/>
      <c r="BQ159" s="105"/>
      <c r="BR159" s="105">
        <f t="shared" si="354"/>
        <v>2543.3907187499999</v>
      </c>
      <c r="BS159" s="105">
        <f t="shared" si="355"/>
        <v>5913.5631562500002</v>
      </c>
      <c r="BT159" s="105">
        <f t="shared" si="356"/>
        <v>2543.3907187499999</v>
      </c>
      <c r="BU159" s="105">
        <f t="shared" si="357"/>
        <v>3633.4153125000003</v>
      </c>
      <c r="BV159" s="105">
        <f t="shared" si="358"/>
        <v>12090.3691875</v>
      </c>
      <c r="BW159" s="111">
        <f t="shared" si="359"/>
        <v>145084.43025</v>
      </c>
    </row>
    <row r="160" spans="1:77" s="9" customFormat="1" ht="15" hidden="1" customHeight="1" x14ac:dyDescent="0.3">
      <c r="A160" s="47">
        <v>27</v>
      </c>
      <c r="B160" s="97" t="s">
        <v>192</v>
      </c>
      <c r="C160" s="112" t="s">
        <v>464</v>
      </c>
      <c r="D160" s="98" t="s">
        <v>75</v>
      </c>
      <c r="E160" s="99" t="s">
        <v>361</v>
      </c>
      <c r="F160" s="97"/>
      <c r="G160" s="119"/>
      <c r="H160" s="119"/>
      <c r="I160" s="97"/>
      <c r="J160" s="98" t="s">
        <v>383</v>
      </c>
      <c r="K160" s="98" t="s">
        <v>76</v>
      </c>
      <c r="L160" s="10">
        <v>24.04</v>
      </c>
      <c r="M160" s="103">
        <v>3.69</v>
      </c>
      <c r="N160" s="104">
        <v>17697</v>
      </c>
      <c r="O160" s="105">
        <f t="shared" si="333"/>
        <v>65301.93</v>
      </c>
      <c r="P160" s="98"/>
      <c r="Q160" s="98"/>
      <c r="R160" s="98"/>
      <c r="S160" s="98"/>
      <c r="T160" s="98">
        <v>1</v>
      </c>
      <c r="U160" s="98"/>
      <c r="V160" s="98">
        <f t="shared" si="360"/>
        <v>0</v>
      </c>
      <c r="W160" s="98">
        <f t="shared" si="360"/>
        <v>1</v>
      </c>
      <c r="X160" s="98">
        <f t="shared" si="360"/>
        <v>0</v>
      </c>
      <c r="Y160" s="105">
        <f t="shared" si="335"/>
        <v>0</v>
      </c>
      <c r="Z160" s="8">
        <f t="shared" ref="Z160:Z173" si="363">SUM(O160/16*Q160)</f>
        <v>0</v>
      </c>
      <c r="AA160" s="105">
        <f t="shared" ref="AA160:AA213" si="364">SUM(O160/16*R160)</f>
        <v>0</v>
      </c>
      <c r="AB160" s="105">
        <f t="shared" ref="AB160:AB213" si="365">SUM(O160/16*S160)</f>
        <v>0</v>
      </c>
      <c r="AC160" s="105">
        <f t="shared" ref="AC160:AC190" si="366">SUM(O160/16*T160)</f>
        <v>4081.370625</v>
      </c>
      <c r="AD160" s="105">
        <f t="shared" si="337"/>
        <v>0</v>
      </c>
      <c r="AE160" s="105">
        <f t="shared" si="338"/>
        <v>4081.370625</v>
      </c>
      <c r="AF160" s="105">
        <f t="shared" si="339"/>
        <v>3061.0279687500001</v>
      </c>
      <c r="AG160" s="105">
        <f t="shared" si="340"/>
        <v>714.23985937500004</v>
      </c>
      <c r="AH160" s="105">
        <f t="shared" ref="AH160:AH190" si="367">SUM(N160/16*S160+N160/16*T160+N160/16*U160)*20%</f>
        <v>221.21250000000001</v>
      </c>
      <c r="AI160" s="105">
        <f t="shared" si="341"/>
        <v>8077.8509531250002</v>
      </c>
      <c r="AJ160" s="109"/>
      <c r="AK160" s="107">
        <f t="shared" si="342"/>
        <v>0</v>
      </c>
      <c r="AL160" s="106"/>
      <c r="AM160" s="107">
        <f t="shared" si="343"/>
        <v>0</v>
      </c>
      <c r="AN160" s="107">
        <f t="shared" si="344"/>
        <v>0</v>
      </c>
      <c r="AO160" s="107">
        <f t="shared" si="344"/>
        <v>0</v>
      </c>
      <c r="AP160" s="106"/>
      <c r="AQ160" s="107">
        <f t="shared" si="345"/>
        <v>0</v>
      </c>
      <c r="AR160" s="106"/>
      <c r="AS160" s="107">
        <f t="shared" si="346"/>
        <v>0</v>
      </c>
      <c r="AT160" s="108">
        <f t="shared" si="347"/>
        <v>0</v>
      </c>
      <c r="AU160" s="107">
        <f t="shared" si="347"/>
        <v>0</v>
      </c>
      <c r="AV160" s="108">
        <f t="shared" ref="AV160:AV179" si="368">AN160+AT160</f>
        <v>0</v>
      </c>
      <c r="AW160" s="107">
        <f t="shared" si="348"/>
        <v>0</v>
      </c>
      <c r="AX160" s="109"/>
      <c r="AY160" s="110"/>
      <c r="AZ160" s="110"/>
      <c r="BA160" s="110"/>
      <c r="BB160" s="107">
        <f t="shared" si="349"/>
        <v>0</v>
      </c>
      <c r="BC160" s="98"/>
      <c r="BD160" s="98"/>
      <c r="BE160" s="105">
        <f t="shared" si="350"/>
        <v>0</v>
      </c>
      <c r="BF160" s="105">
        <f t="shared" si="351"/>
        <v>0</v>
      </c>
      <c r="BG160" s="129">
        <f t="shared" si="352"/>
        <v>1</v>
      </c>
      <c r="BH160" s="8">
        <f t="shared" si="305"/>
        <v>2142.7195781249998</v>
      </c>
      <c r="BI160" s="105"/>
      <c r="BJ160" s="105">
        <f t="shared" si="353"/>
        <v>0</v>
      </c>
      <c r="BK160" s="105"/>
      <c r="BL160" s="105"/>
      <c r="BM160" s="105"/>
      <c r="BN160" s="105"/>
      <c r="BO160" s="105"/>
      <c r="BP160" s="129"/>
      <c r="BQ160" s="105"/>
      <c r="BR160" s="105">
        <f t="shared" si="354"/>
        <v>2142.7195781249998</v>
      </c>
      <c r="BS160" s="105">
        <f t="shared" si="355"/>
        <v>5016.8229843749996</v>
      </c>
      <c r="BT160" s="105">
        <f t="shared" si="356"/>
        <v>2142.7195781249998</v>
      </c>
      <c r="BU160" s="105">
        <f t="shared" si="357"/>
        <v>3061.0279687500001</v>
      </c>
      <c r="BV160" s="105">
        <f t="shared" si="358"/>
        <v>10220.570531249999</v>
      </c>
      <c r="BW160" s="111">
        <f t="shared" si="359"/>
        <v>122646.84637499999</v>
      </c>
    </row>
    <row r="161" spans="1:77" s="9" customFormat="1" ht="15" hidden="1" customHeight="1" x14ac:dyDescent="0.3">
      <c r="A161" s="47">
        <v>28</v>
      </c>
      <c r="B161" s="97" t="s">
        <v>492</v>
      </c>
      <c r="C161" s="133" t="s">
        <v>465</v>
      </c>
      <c r="D161" s="98" t="s">
        <v>60</v>
      </c>
      <c r="E161" s="99" t="s">
        <v>253</v>
      </c>
      <c r="F161" s="97">
        <v>115</v>
      </c>
      <c r="G161" s="119">
        <v>44365</v>
      </c>
      <c r="H161" s="119">
        <v>46191</v>
      </c>
      <c r="I161" s="97" t="s">
        <v>331</v>
      </c>
      <c r="J161" s="98" t="s">
        <v>310</v>
      </c>
      <c r="K161" s="98" t="s">
        <v>64</v>
      </c>
      <c r="L161" s="10">
        <v>22.1</v>
      </c>
      <c r="M161" s="10">
        <v>5.08</v>
      </c>
      <c r="N161" s="104">
        <v>17697</v>
      </c>
      <c r="O161" s="105">
        <f t="shared" si="333"/>
        <v>89900.76</v>
      </c>
      <c r="P161" s="98"/>
      <c r="Q161" s="98"/>
      <c r="R161" s="98"/>
      <c r="S161" s="98"/>
      <c r="T161" s="98">
        <v>1</v>
      </c>
      <c r="U161" s="98"/>
      <c r="V161" s="98">
        <f t="shared" si="360"/>
        <v>0</v>
      </c>
      <c r="W161" s="98">
        <f t="shared" si="360"/>
        <v>1</v>
      </c>
      <c r="X161" s="98">
        <f t="shared" si="360"/>
        <v>0</v>
      </c>
      <c r="Y161" s="105">
        <f t="shared" si="335"/>
        <v>0</v>
      </c>
      <c r="Z161" s="105">
        <f t="shared" si="363"/>
        <v>0</v>
      </c>
      <c r="AA161" s="105">
        <f t="shared" si="364"/>
        <v>0</v>
      </c>
      <c r="AB161" s="105">
        <f t="shared" si="365"/>
        <v>0</v>
      </c>
      <c r="AC161" s="105">
        <f>SUM(O161/16*T161)</f>
        <v>5618.7974999999997</v>
      </c>
      <c r="AD161" s="105">
        <f t="shared" si="337"/>
        <v>0</v>
      </c>
      <c r="AE161" s="105">
        <f t="shared" si="338"/>
        <v>5618.7974999999997</v>
      </c>
      <c r="AF161" s="105">
        <f t="shared" si="339"/>
        <v>4214.0981249999995</v>
      </c>
      <c r="AG161" s="105">
        <f t="shared" si="340"/>
        <v>983.28956249999999</v>
      </c>
      <c r="AH161" s="105">
        <f t="shared" si="367"/>
        <v>221.21250000000001</v>
      </c>
      <c r="AI161" s="105">
        <f t="shared" si="341"/>
        <v>11037.397687499999</v>
      </c>
      <c r="AJ161" s="106"/>
      <c r="AK161" s="107">
        <f t="shared" si="342"/>
        <v>0</v>
      </c>
      <c r="AL161" s="106"/>
      <c r="AM161" s="107">
        <f t="shared" si="343"/>
        <v>0</v>
      </c>
      <c r="AN161" s="107">
        <f t="shared" si="344"/>
        <v>0</v>
      </c>
      <c r="AO161" s="107">
        <f t="shared" si="344"/>
        <v>0</v>
      </c>
      <c r="AP161" s="106"/>
      <c r="AQ161" s="107">
        <f t="shared" si="345"/>
        <v>0</v>
      </c>
      <c r="AR161" s="106"/>
      <c r="AS161" s="107">
        <f t="shared" si="346"/>
        <v>0</v>
      </c>
      <c r="AT161" s="108">
        <f t="shared" si="347"/>
        <v>0</v>
      </c>
      <c r="AU161" s="107">
        <f t="shared" si="347"/>
        <v>0</v>
      </c>
      <c r="AV161" s="108">
        <f t="shared" si="368"/>
        <v>0</v>
      </c>
      <c r="AW161" s="107">
        <f t="shared" si="348"/>
        <v>0</v>
      </c>
      <c r="AX161" s="109"/>
      <c r="AY161" s="110"/>
      <c r="AZ161" s="110"/>
      <c r="BA161" s="110"/>
      <c r="BB161" s="107">
        <f t="shared" si="349"/>
        <v>0</v>
      </c>
      <c r="BC161" s="98"/>
      <c r="BD161" s="98"/>
      <c r="BE161" s="105">
        <f t="shared" si="350"/>
        <v>0</v>
      </c>
      <c r="BF161" s="105">
        <f t="shared" si="351"/>
        <v>0</v>
      </c>
      <c r="BG161" s="129">
        <f t="shared" si="352"/>
        <v>1</v>
      </c>
      <c r="BH161" s="105">
        <f t="shared" si="305"/>
        <v>2949.8686874999999</v>
      </c>
      <c r="BI161" s="113"/>
      <c r="BJ161" s="105">
        <f t="shared" si="353"/>
        <v>0</v>
      </c>
      <c r="BK161" s="105">
        <f t="shared" ref="BK161:BK165" si="369">V161+W161+X161</f>
        <v>1</v>
      </c>
      <c r="BL161" s="105">
        <f>(AE161+AF161)*30%</f>
        <v>2949.8686874999999</v>
      </c>
      <c r="BM161" s="105"/>
      <c r="BN161" s="105"/>
      <c r="BO161" s="105"/>
      <c r="BP161" s="142"/>
      <c r="BQ161" s="105">
        <f t="shared" ref="BQ161:BQ166" si="370">7079/18*BP161</f>
        <v>0</v>
      </c>
      <c r="BR161" s="105">
        <f t="shared" si="354"/>
        <v>5899.7373749999997</v>
      </c>
      <c r="BS161" s="105">
        <f t="shared" si="355"/>
        <v>6823.2995624999994</v>
      </c>
      <c r="BT161" s="105">
        <f t="shared" si="356"/>
        <v>2949.8686874999999</v>
      </c>
      <c r="BU161" s="105">
        <f t="shared" si="357"/>
        <v>7163.9668124999989</v>
      </c>
      <c r="BV161" s="105">
        <f t="shared" si="358"/>
        <v>16937.135062499998</v>
      </c>
      <c r="BW161" s="111">
        <f t="shared" si="359"/>
        <v>203245.62074999997</v>
      </c>
      <c r="BX161" s="9" t="s">
        <v>213</v>
      </c>
    </row>
    <row r="162" spans="1:77" s="9" customFormat="1" ht="15" hidden="1" customHeight="1" x14ac:dyDescent="0.3">
      <c r="A162" s="15">
        <v>29</v>
      </c>
      <c r="B162" s="97" t="s">
        <v>152</v>
      </c>
      <c r="C162" s="133" t="s">
        <v>491</v>
      </c>
      <c r="D162" s="98" t="s">
        <v>60</v>
      </c>
      <c r="E162" s="99" t="s">
        <v>253</v>
      </c>
      <c r="F162" s="97">
        <v>116</v>
      </c>
      <c r="G162" s="119">
        <v>44365</v>
      </c>
      <c r="H162" s="119">
        <v>46191</v>
      </c>
      <c r="I162" s="97" t="s">
        <v>331</v>
      </c>
      <c r="J162" s="98" t="s">
        <v>310</v>
      </c>
      <c r="K162" s="98" t="s">
        <v>64</v>
      </c>
      <c r="L162" s="10">
        <v>22.1</v>
      </c>
      <c r="M162" s="10">
        <v>5.08</v>
      </c>
      <c r="N162" s="104">
        <v>17697</v>
      </c>
      <c r="O162" s="105">
        <f t="shared" si="333"/>
        <v>89900.76</v>
      </c>
      <c r="P162" s="98"/>
      <c r="Q162" s="98"/>
      <c r="R162" s="98"/>
      <c r="S162" s="98"/>
      <c r="T162" s="98">
        <v>2</v>
      </c>
      <c r="U162" s="98"/>
      <c r="V162" s="98">
        <f t="shared" si="360"/>
        <v>0</v>
      </c>
      <c r="W162" s="98">
        <f t="shared" si="360"/>
        <v>2</v>
      </c>
      <c r="X162" s="98">
        <f t="shared" si="360"/>
        <v>0</v>
      </c>
      <c r="Y162" s="105"/>
      <c r="Z162" s="105"/>
      <c r="AA162" s="105">
        <f t="shared" si="364"/>
        <v>0</v>
      </c>
      <c r="AB162" s="105"/>
      <c r="AC162" s="105">
        <f>SUM(O162/16*T162)</f>
        <v>11237.594999999999</v>
      </c>
      <c r="AD162" s="105">
        <f t="shared" si="337"/>
        <v>0</v>
      </c>
      <c r="AE162" s="105">
        <f t="shared" si="338"/>
        <v>11237.594999999999</v>
      </c>
      <c r="AF162" s="105">
        <f t="shared" si="339"/>
        <v>8428.1962499999991</v>
      </c>
      <c r="AG162" s="105">
        <f t="shared" si="340"/>
        <v>1966.579125</v>
      </c>
      <c r="AH162" s="105">
        <f t="shared" si="367"/>
        <v>442.42500000000001</v>
      </c>
      <c r="AI162" s="105">
        <f t="shared" si="341"/>
        <v>22074.795374999998</v>
      </c>
      <c r="AJ162" s="106"/>
      <c r="AK162" s="107">
        <f t="shared" si="342"/>
        <v>0</v>
      </c>
      <c r="AL162" s="106"/>
      <c r="AM162" s="107">
        <f t="shared" si="343"/>
        <v>0</v>
      </c>
      <c r="AN162" s="107">
        <f t="shared" si="344"/>
        <v>0</v>
      </c>
      <c r="AO162" s="107">
        <f t="shared" si="344"/>
        <v>0</v>
      </c>
      <c r="AP162" s="106"/>
      <c r="AQ162" s="107">
        <f t="shared" si="345"/>
        <v>0</v>
      </c>
      <c r="AR162" s="106"/>
      <c r="AS162" s="107">
        <f t="shared" si="346"/>
        <v>0</v>
      </c>
      <c r="AT162" s="108">
        <f t="shared" si="347"/>
        <v>0</v>
      </c>
      <c r="AU162" s="107">
        <f t="shared" si="347"/>
        <v>0</v>
      </c>
      <c r="AV162" s="108">
        <f t="shared" si="368"/>
        <v>0</v>
      </c>
      <c r="AW162" s="107">
        <f t="shared" si="348"/>
        <v>0</v>
      </c>
      <c r="AX162" s="109"/>
      <c r="AY162" s="110"/>
      <c r="AZ162" s="110"/>
      <c r="BA162" s="110"/>
      <c r="BB162" s="107">
        <f t="shared" si="349"/>
        <v>0</v>
      </c>
      <c r="BC162" s="98"/>
      <c r="BD162" s="98"/>
      <c r="BE162" s="105">
        <f t="shared" si="350"/>
        <v>0</v>
      </c>
      <c r="BF162" s="105">
        <f t="shared" si="351"/>
        <v>0</v>
      </c>
      <c r="BG162" s="129">
        <f t="shared" si="352"/>
        <v>2</v>
      </c>
      <c r="BH162" s="105">
        <f t="shared" si="305"/>
        <v>5899.7373749999997</v>
      </c>
      <c r="BI162" s="113"/>
      <c r="BJ162" s="105">
        <f t="shared" si="353"/>
        <v>0</v>
      </c>
      <c r="BK162" s="105">
        <f t="shared" si="369"/>
        <v>2</v>
      </c>
      <c r="BL162" s="105">
        <f>(AE162+AF162)*30%</f>
        <v>5899.7373749999997</v>
      </c>
      <c r="BM162" s="105"/>
      <c r="BN162" s="105"/>
      <c r="BO162" s="105"/>
      <c r="BP162" s="142"/>
      <c r="BQ162" s="105"/>
      <c r="BR162" s="105">
        <f t="shared" si="354"/>
        <v>11799.474749999999</v>
      </c>
      <c r="BS162" s="105">
        <f t="shared" si="355"/>
        <v>13646.599124999999</v>
      </c>
      <c r="BT162" s="105">
        <f t="shared" si="356"/>
        <v>5899.7373749999997</v>
      </c>
      <c r="BU162" s="105">
        <f t="shared" si="357"/>
        <v>14327.933624999998</v>
      </c>
      <c r="BV162" s="105">
        <f t="shared" si="358"/>
        <v>33874.270124999995</v>
      </c>
      <c r="BW162" s="111">
        <f t="shared" si="359"/>
        <v>406491.24149999995</v>
      </c>
      <c r="BX162" s="9" t="s">
        <v>213</v>
      </c>
    </row>
    <row r="163" spans="1:77" s="9" customFormat="1" ht="15" hidden="1" customHeight="1" x14ac:dyDescent="0.3">
      <c r="A163" s="47">
        <v>30</v>
      </c>
      <c r="B163" s="97" t="s">
        <v>218</v>
      </c>
      <c r="C163" s="97" t="s">
        <v>357</v>
      </c>
      <c r="D163" s="98" t="s">
        <v>60</v>
      </c>
      <c r="E163" s="99" t="s">
        <v>293</v>
      </c>
      <c r="F163" s="100">
        <v>162</v>
      </c>
      <c r="G163" s="101">
        <v>43304</v>
      </c>
      <c r="H163" s="102" t="s">
        <v>219</v>
      </c>
      <c r="I163" s="100" t="s">
        <v>156</v>
      </c>
      <c r="J163" s="98" t="s">
        <v>309</v>
      </c>
      <c r="K163" s="6" t="s">
        <v>62</v>
      </c>
      <c r="L163" s="10">
        <v>21</v>
      </c>
      <c r="M163" s="6">
        <v>5.32</v>
      </c>
      <c r="N163" s="104">
        <v>17697</v>
      </c>
      <c r="O163" s="105">
        <f t="shared" si="333"/>
        <v>94148.040000000008</v>
      </c>
      <c r="P163" s="98"/>
      <c r="Q163" s="98"/>
      <c r="R163" s="98"/>
      <c r="S163" s="98">
        <v>1</v>
      </c>
      <c r="T163" s="98"/>
      <c r="U163" s="98"/>
      <c r="V163" s="98">
        <f t="shared" si="360"/>
        <v>1</v>
      </c>
      <c r="W163" s="98">
        <f t="shared" si="360"/>
        <v>0</v>
      </c>
      <c r="X163" s="98">
        <f t="shared" si="360"/>
        <v>0</v>
      </c>
      <c r="Y163" s="105">
        <f t="shared" si="335"/>
        <v>0</v>
      </c>
      <c r="Z163" s="105">
        <f t="shared" si="363"/>
        <v>0</v>
      </c>
      <c r="AA163" s="105">
        <f t="shared" si="364"/>
        <v>0</v>
      </c>
      <c r="AB163" s="105">
        <f t="shared" si="365"/>
        <v>5884.2525000000005</v>
      </c>
      <c r="AC163" s="105">
        <f t="shared" si="366"/>
        <v>0</v>
      </c>
      <c r="AD163" s="105">
        <f t="shared" si="337"/>
        <v>0</v>
      </c>
      <c r="AE163" s="105">
        <f t="shared" si="338"/>
        <v>5884.2525000000005</v>
      </c>
      <c r="AF163" s="105">
        <f t="shared" si="339"/>
        <v>4413.1893749999999</v>
      </c>
      <c r="AG163" s="105">
        <f t="shared" si="340"/>
        <v>1029.7441875000002</v>
      </c>
      <c r="AH163" s="105">
        <f t="shared" si="367"/>
        <v>221.21250000000001</v>
      </c>
      <c r="AI163" s="105">
        <f t="shared" si="341"/>
        <v>11548.3985625</v>
      </c>
      <c r="AJ163" s="106"/>
      <c r="AK163" s="107">
        <f t="shared" si="342"/>
        <v>0</v>
      </c>
      <c r="AL163" s="106"/>
      <c r="AM163" s="107">
        <f t="shared" si="343"/>
        <v>0</v>
      </c>
      <c r="AN163" s="107">
        <f t="shared" si="344"/>
        <v>0</v>
      </c>
      <c r="AO163" s="107">
        <f t="shared" si="344"/>
        <v>0</v>
      </c>
      <c r="AP163" s="106"/>
      <c r="AQ163" s="107">
        <f t="shared" si="345"/>
        <v>0</v>
      </c>
      <c r="AR163" s="106"/>
      <c r="AS163" s="107">
        <f t="shared" si="346"/>
        <v>0</v>
      </c>
      <c r="AT163" s="108">
        <f t="shared" si="347"/>
        <v>0</v>
      </c>
      <c r="AU163" s="107">
        <f t="shared" si="347"/>
        <v>0</v>
      </c>
      <c r="AV163" s="108">
        <f t="shared" si="368"/>
        <v>0</v>
      </c>
      <c r="AW163" s="107">
        <f t="shared" si="348"/>
        <v>0</v>
      </c>
      <c r="AX163" s="109"/>
      <c r="AY163" s="110"/>
      <c r="AZ163" s="109"/>
      <c r="BA163" s="110"/>
      <c r="BB163" s="107">
        <f t="shared" si="349"/>
        <v>0</v>
      </c>
      <c r="BC163" s="98"/>
      <c r="BD163" s="98"/>
      <c r="BE163" s="105">
        <f t="shared" si="350"/>
        <v>0</v>
      </c>
      <c r="BF163" s="105">
        <f t="shared" si="351"/>
        <v>0</v>
      </c>
      <c r="BG163" s="129">
        <f t="shared" si="352"/>
        <v>1</v>
      </c>
      <c r="BH163" s="105">
        <f t="shared" si="305"/>
        <v>3089.2325624999999</v>
      </c>
      <c r="BI163" s="105"/>
      <c r="BJ163" s="105">
        <f t="shared" si="353"/>
        <v>0</v>
      </c>
      <c r="BK163" s="129">
        <f t="shared" si="369"/>
        <v>1</v>
      </c>
      <c r="BL163" s="105">
        <f>(AE163+AF163)*35%</f>
        <v>3604.1046562500001</v>
      </c>
      <c r="BM163" s="105"/>
      <c r="BN163" s="105"/>
      <c r="BO163" s="105"/>
      <c r="BP163" s="129"/>
      <c r="BQ163" s="105">
        <f t="shared" si="370"/>
        <v>0</v>
      </c>
      <c r="BR163" s="105">
        <f t="shared" si="354"/>
        <v>6693.3372187499999</v>
      </c>
      <c r="BS163" s="105">
        <f t="shared" si="355"/>
        <v>7135.2091875000006</v>
      </c>
      <c r="BT163" s="105">
        <f t="shared" si="356"/>
        <v>3089.2325624999999</v>
      </c>
      <c r="BU163" s="105">
        <f t="shared" si="357"/>
        <v>8017.2940312499995</v>
      </c>
      <c r="BV163" s="105">
        <f t="shared" si="358"/>
        <v>18241.735781250001</v>
      </c>
      <c r="BW163" s="111">
        <f t="shared" si="359"/>
        <v>218900.82937500003</v>
      </c>
      <c r="BX163" s="7" t="s">
        <v>443</v>
      </c>
    </row>
    <row r="164" spans="1:77" s="9" customFormat="1" ht="15" hidden="1" customHeight="1" x14ac:dyDescent="0.3">
      <c r="A164" s="47">
        <v>31</v>
      </c>
      <c r="B164" s="104" t="s">
        <v>144</v>
      </c>
      <c r="C164" s="97" t="s">
        <v>276</v>
      </c>
      <c r="D164" s="98" t="s">
        <v>60</v>
      </c>
      <c r="E164" s="99" t="s">
        <v>88</v>
      </c>
      <c r="F164" s="97">
        <v>77</v>
      </c>
      <c r="G164" s="119">
        <v>43304</v>
      </c>
      <c r="H164" s="101">
        <v>45130</v>
      </c>
      <c r="I164" s="97" t="s">
        <v>153</v>
      </c>
      <c r="J164" s="98" t="s">
        <v>309</v>
      </c>
      <c r="K164" s="98" t="s">
        <v>62</v>
      </c>
      <c r="L164" s="10">
        <v>37.01</v>
      </c>
      <c r="M164" s="98">
        <v>5.41</v>
      </c>
      <c r="N164" s="104">
        <v>17697</v>
      </c>
      <c r="O164" s="105">
        <f t="shared" si="333"/>
        <v>95740.77</v>
      </c>
      <c r="P164" s="98"/>
      <c r="Q164" s="98"/>
      <c r="R164" s="98"/>
      <c r="S164" s="98"/>
      <c r="T164" s="98">
        <v>1</v>
      </c>
      <c r="U164" s="98"/>
      <c r="V164" s="98">
        <f t="shared" si="360"/>
        <v>0</v>
      </c>
      <c r="W164" s="98">
        <f t="shared" si="360"/>
        <v>1</v>
      </c>
      <c r="X164" s="98">
        <f t="shared" si="360"/>
        <v>0</v>
      </c>
      <c r="Y164" s="105"/>
      <c r="Z164" s="105"/>
      <c r="AA164" s="105">
        <f t="shared" si="364"/>
        <v>0</v>
      </c>
      <c r="AB164" s="105"/>
      <c r="AC164" s="105">
        <f>SUM(O164/16*T164)</f>
        <v>5983.7981250000003</v>
      </c>
      <c r="AD164" s="105">
        <f t="shared" si="337"/>
        <v>0</v>
      </c>
      <c r="AE164" s="105">
        <f>SUM(Y164:AD164)</f>
        <v>5983.7981250000003</v>
      </c>
      <c r="AF164" s="105">
        <f t="shared" si="339"/>
        <v>4487.84859375</v>
      </c>
      <c r="AG164" s="105">
        <f t="shared" si="340"/>
        <v>1047.1646718750001</v>
      </c>
      <c r="AH164" s="105">
        <f t="shared" si="367"/>
        <v>221.21250000000001</v>
      </c>
      <c r="AI164" s="105">
        <f t="shared" si="341"/>
        <v>11740.023890625002</v>
      </c>
      <c r="AJ164" s="106"/>
      <c r="AK164" s="107">
        <f t="shared" si="342"/>
        <v>0</v>
      </c>
      <c r="AL164" s="106"/>
      <c r="AM164" s="107">
        <f t="shared" si="343"/>
        <v>0</v>
      </c>
      <c r="AN164" s="107">
        <f t="shared" si="344"/>
        <v>0</v>
      </c>
      <c r="AO164" s="107">
        <f t="shared" si="344"/>
        <v>0</v>
      </c>
      <c r="AP164" s="106"/>
      <c r="AQ164" s="107">
        <f t="shared" si="345"/>
        <v>0</v>
      </c>
      <c r="AR164" s="106"/>
      <c r="AS164" s="107">
        <f t="shared" si="346"/>
        <v>0</v>
      </c>
      <c r="AT164" s="108">
        <f t="shared" si="347"/>
        <v>0</v>
      </c>
      <c r="AU164" s="107">
        <f t="shared" si="347"/>
        <v>0</v>
      </c>
      <c r="AV164" s="108">
        <f t="shared" si="368"/>
        <v>0</v>
      </c>
      <c r="AW164" s="107">
        <f t="shared" si="348"/>
        <v>0</v>
      </c>
      <c r="AX164" s="109"/>
      <c r="AY164" s="110"/>
      <c r="AZ164" s="109"/>
      <c r="BA164" s="110"/>
      <c r="BB164" s="107">
        <f t="shared" si="349"/>
        <v>0</v>
      </c>
      <c r="BC164" s="98"/>
      <c r="BD164" s="98"/>
      <c r="BE164" s="105">
        <f t="shared" si="350"/>
        <v>0</v>
      </c>
      <c r="BF164" s="105">
        <f t="shared" si="351"/>
        <v>0</v>
      </c>
      <c r="BG164" s="129">
        <f t="shared" si="352"/>
        <v>1</v>
      </c>
      <c r="BH164" s="8">
        <f t="shared" si="305"/>
        <v>3141.494015625</v>
      </c>
      <c r="BI164" s="105"/>
      <c r="BJ164" s="105">
        <f t="shared" si="353"/>
        <v>0</v>
      </c>
      <c r="BK164" s="105">
        <f t="shared" si="369"/>
        <v>1</v>
      </c>
      <c r="BL164" s="8">
        <f t="shared" ref="BL164:BL165" si="371">(AE164+AF164)*40%</f>
        <v>4188.6586875000003</v>
      </c>
      <c r="BM164" s="105"/>
      <c r="BN164" s="105"/>
      <c r="BO164" s="105"/>
      <c r="BP164" s="129"/>
      <c r="BQ164" s="105"/>
      <c r="BR164" s="105">
        <f t="shared" si="354"/>
        <v>7330.1527031250007</v>
      </c>
      <c r="BS164" s="105">
        <f t="shared" si="355"/>
        <v>7252.1752968749997</v>
      </c>
      <c r="BT164" s="105">
        <f t="shared" si="356"/>
        <v>3141.494015625</v>
      </c>
      <c r="BU164" s="105">
        <f t="shared" si="357"/>
        <v>8676.5072812500002</v>
      </c>
      <c r="BV164" s="105">
        <f t="shared" si="358"/>
        <v>19070.176593750002</v>
      </c>
      <c r="BW164" s="111">
        <f t="shared" si="359"/>
        <v>228842.11912500003</v>
      </c>
      <c r="BX164" s="7" t="s">
        <v>209</v>
      </c>
    </row>
    <row r="165" spans="1:77" s="9" customFormat="1" ht="15" hidden="1" customHeight="1" x14ac:dyDescent="0.3">
      <c r="A165" s="15">
        <v>32</v>
      </c>
      <c r="B165" s="104" t="s">
        <v>144</v>
      </c>
      <c r="C165" s="97" t="s">
        <v>452</v>
      </c>
      <c r="D165" s="98" t="s">
        <v>60</v>
      </c>
      <c r="E165" s="99" t="s">
        <v>490</v>
      </c>
      <c r="F165" s="97">
        <v>78</v>
      </c>
      <c r="G165" s="119">
        <v>43304</v>
      </c>
      <c r="H165" s="101">
        <v>45130</v>
      </c>
      <c r="I165" s="97" t="s">
        <v>153</v>
      </c>
      <c r="J165" s="98" t="s">
        <v>309</v>
      </c>
      <c r="K165" s="98" t="s">
        <v>62</v>
      </c>
      <c r="L165" s="10">
        <v>37.01</v>
      </c>
      <c r="M165" s="98">
        <v>5.41</v>
      </c>
      <c r="N165" s="104">
        <v>17697</v>
      </c>
      <c r="O165" s="105">
        <f>N164*M164</f>
        <v>95740.77</v>
      </c>
      <c r="P165" s="98"/>
      <c r="Q165" s="98"/>
      <c r="R165" s="98"/>
      <c r="S165" s="98"/>
      <c r="T165" s="98">
        <v>1</v>
      </c>
      <c r="U165" s="98"/>
      <c r="V165" s="98">
        <f t="shared" si="360"/>
        <v>0</v>
      </c>
      <c r="W165" s="98">
        <f t="shared" si="360"/>
        <v>1</v>
      </c>
      <c r="X165" s="98">
        <f t="shared" si="360"/>
        <v>0</v>
      </c>
      <c r="Y165" s="105">
        <f t="shared" si="335"/>
        <v>0</v>
      </c>
      <c r="Z165" s="105">
        <f t="shared" si="363"/>
        <v>0</v>
      </c>
      <c r="AA165" s="105">
        <f t="shared" si="364"/>
        <v>0</v>
      </c>
      <c r="AB165" s="105">
        <f t="shared" si="365"/>
        <v>0</v>
      </c>
      <c r="AC165" s="105">
        <f>SUM(O165/16*T165)</f>
        <v>5983.7981250000003</v>
      </c>
      <c r="AD165" s="105">
        <f t="shared" si="337"/>
        <v>0</v>
      </c>
      <c r="AE165" s="105">
        <f>SUM(Y165:AD165)</f>
        <v>5983.7981250000003</v>
      </c>
      <c r="AF165" s="105">
        <f t="shared" si="339"/>
        <v>4487.84859375</v>
      </c>
      <c r="AG165" s="105">
        <f t="shared" si="340"/>
        <v>1047.1646718750001</v>
      </c>
      <c r="AH165" s="105">
        <f t="shared" si="367"/>
        <v>221.21250000000001</v>
      </c>
      <c r="AI165" s="105">
        <f t="shared" si="341"/>
        <v>11740.023890625002</v>
      </c>
      <c r="AJ165" s="106"/>
      <c r="AK165" s="107">
        <f t="shared" si="342"/>
        <v>0</v>
      </c>
      <c r="AL165" s="106"/>
      <c r="AM165" s="107">
        <f t="shared" si="343"/>
        <v>0</v>
      </c>
      <c r="AN165" s="107">
        <f t="shared" si="344"/>
        <v>0</v>
      </c>
      <c r="AO165" s="107">
        <f t="shared" si="344"/>
        <v>0</v>
      </c>
      <c r="AP165" s="106"/>
      <c r="AQ165" s="107">
        <f t="shared" si="345"/>
        <v>0</v>
      </c>
      <c r="AR165" s="106"/>
      <c r="AS165" s="107">
        <f>N164/16*AR165*40%</f>
        <v>0</v>
      </c>
      <c r="AT165" s="108">
        <f t="shared" si="347"/>
        <v>0</v>
      </c>
      <c r="AU165" s="107">
        <f t="shared" si="347"/>
        <v>0</v>
      </c>
      <c r="AV165" s="108">
        <f t="shared" si="368"/>
        <v>0</v>
      </c>
      <c r="AW165" s="107">
        <f t="shared" si="348"/>
        <v>0</v>
      </c>
      <c r="AX165" s="109"/>
      <c r="AY165" s="110"/>
      <c r="AZ165" s="109"/>
      <c r="BA165" s="110"/>
      <c r="BB165" s="107">
        <f>SUM(N164*AY165)*50%+(N164*AZ165)*60%+(N164*BA165)*60%</f>
        <v>0</v>
      </c>
      <c r="BC165" s="98"/>
      <c r="BD165" s="98"/>
      <c r="BE165" s="105">
        <f>SUM(N164*BC165*20%)+(N164*BD165)*30%</f>
        <v>0</v>
      </c>
      <c r="BF165" s="105">
        <f>SUM(N164*BC165*20%)+(N164*BD165)*30%</f>
        <v>0</v>
      </c>
      <c r="BG165" s="129">
        <f t="shared" si="352"/>
        <v>1</v>
      </c>
      <c r="BH165" s="8">
        <f t="shared" si="305"/>
        <v>3141.494015625</v>
      </c>
      <c r="BI165" s="105"/>
      <c r="BJ165" s="105">
        <f t="shared" si="353"/>
        <v>0</v>
      </c>
      <c r="BK165" s="105">
        <f t="shared" si="369"/>
        <v>1</v>
      </c>
      <c r="BL165" s="8">
        <f t="shared" si="371"/>
        <v>4188.6586875000003</v>
      </c>
      <c r="BM165" s="105"/>
      <c r="BN165" s="105"/>
      <c r="BO165" s="105"/>
      <c r="BP165" s="129"/>
      <c r="BQ165" s="105">
        <f t="shared" si="370"/>
        <v>0</v>
      </c>
      <c r="BR165" s="105">
        <f t="shared" si="354"/>
        <v>7330.1527031250007</v>
      </c>
      <c r="BS165" s="105">
        <f t="shared" si="355"/>
        <v>7252.1752968749997</v>
      </c>
      <c r="BT165" s="105">
        <f t="shared" si="356"/>
        <v>3141.494015625</v>
      </c>
      <c r="BU165" s="105">
        <f t="shared" si="357"/>
        <v>8676.5072812500002</v>
      </c>
      <c r="BV165" s="105">
        <f t="shared" si="358"/>
        <v>19070.176593750002</v>
      </c>
      <c r="BW165" s="111">
        <f t="shared" si="359"/>
        <v>228842.11912500003</v>
      </c>
      <c r="BX165" s="9" t="s">
        <v>209</v>
      </c>
    </row>
    <row r="166" spans="1:77" s="9" customFormat="1" ht="15" hidden="1" customHeight="1" x14ac:dyDescent="0.3">
      <c r="A166" s="47">
        <v>33</v>
      </c>
      <c r="B166" s="104" t="s">
        <v>323</v>
      </c>
      <c r="C166" s="112" t="s">
        <v>466</v>
      </c>
      <c r="D166" s="98" t="s">
        <v>60</v>
      </c>
      <c r="E166" s="99" t="s">
        <v>324</v>
      </c>
      <c r="F166" s="100"/>
      <c r="G166" s="101"/>
      <c r="H166" s="101"/>
      <c r="I166" s="100"/>
      <c r="J166" s="98" t="s">
        <v>383</v>
      </c>
      <c r="K166" s="6" t="s">
        <v>61</v>
      </c>
      <c r="L166" s="10">
        <v>1.01</v>
      </c>
      <c r="M166" s="6">
        <v>4.1399999999999997</v>
      </c>
      <c r="N166" s="104">
        <v>17697</v>
      </c>
      <c r="O166" s="105">
        <f t="shared" si="333"/>
        <v>73265.579999999987</v>
      </c>
      <c r="P166" s="98"/>
      <c r="Q166" s="98"/>
      <c r="R166" s="98"/>
      <c r="S166" s="98"/>
      <c r="T166" s="98">
        <v>2</v>
      </c>
      <c r="U166" s="98"/>
      <c r="V166" s="98">
        <f t="shared" si="360"/>
        <v>0</v>
      </c>
      <c r="W166" s="98">
        <f t="shared" si="360"/>
        <v>2</v>
      </c>
      <c r="X166" s="98">
        <f t="shared" si="360"/>
        <v>0</v>
      </c>
      <c r="Y166" s="105">
        <f t="shared" si="335"/>
        <v>0</v>
      </c>
      <c r="Z166" s="8">
        <f t="shared" ref="Z166:Z168" si="372">SUM(O166/16*Q166)</f>
        <v>0</v>
      </c>
      <c r="AA166" s="105">
        <f t="shared" si="364"/>
        <v>0</v>
      </c>
      <c r="AB166" s="105">
        <f t="shared" si="365"/>
        <v>0</v>
      </c>
      <c r="AC166" s="105">
        <f t="shared" si="366"/>
        <v>9158.1974999999984</v>
      </c>
      <c r="AD166" s="105">
        <f t="shared" si="337"/>
        <v>0</v>
      </c>
      <c r="AE166" s="105">
        <f t="shared" si="338"/>
        <v>9158.1974999999984</v>
      </c>
      <c r="AF166" s="105">
        <f t="shared" si="339"/>
        <v>6868.6481249999988</v>
      </c>
      <c r="AG166" s="105">
        <f t="shared" si="340"/>
        <v>1602.6845624999999</v>
      </c>
      <c r="AH166" s="105">
        <f t="shared" si="367"/>
        <v>442.42500000000001</v>
      </c>
      <c r="AI166" s="105">
        <f t="shared" si="341"/>
        <v>18071.955187499996</v>
      </c>
      <c r="AJ166" s="106"/>
      <c r="AK166" s="107">
        <f t="shared" si="342"/>
        <v>0</v>
      </c>
      <c r="AL166" s="106"/>
      <c r="AM166" s="107">
        <f t="shared" si="343"/>
        <v>0</v>
      </c>
      <c r="AN166" s="107">
        <f t="shared" si="344"/>
        <v>0</v>
      </c>
      <c r="AO166" s="107">
        <f t="shared" si="344"/>
        <v>0</v>
      </c>
      <c r="AP166" s="106"/>
      <c r="AQ166" s="107">
        <f t="shared" si="345"/>
        <v>0</v>
      </c>
      <c r="AR166" s="107"/>
      <c r="AS166" s="107">
        <f t="shared" si="346"/>
        <v>0</v>
      </c>
      <c r="AT166" s="108">
        <f t="shared" si="347"/>
        <v>0</v>
      </c>
      <c r="AU166" s="107">
        <f t="shared" si="347"/>
        <v>0</v>
      </c>
      <c r="AV166" s="108">
        <f t="shared" si="368"/>
        <v>0</v>
      </c>
      <c r="AW166" s="107">
        <f t="shared" si="348"/>
        <v>0</v>
      </c>
      <c r="AX166" s="109"/>
      <c r="AY166" s="110"/>
      <c r="AZ166" s="110"/>
      <c r="BA166" s="110"/>
      <c r="BB166" s="107">
        <f t="shared" si="349"/>
        <v>0</v>
      </c>
      <c r="BC166" s="98"/>
      <c r="BD166" s="98"/>
      <c r="BE166" s="105">
        <f t="shared" si="350"/>
        <v>0</v>
      </c>
      <c r="BF166" s="105">
        <f t="shared" si="351"/>
        <v>0</v>
      </c>
      <c r="BG166" s="129">
        <f t="shared" si="352"/>
        <v>2</v>
      </c>
      <c r="BH166" s="105">
        <f t="shared" si="305"/>
        <v>4808.0536874999989</v>
      </c>
      <c r="BI166" s="105"/>
      <c r="BJ166" s="105">
        <f t="shared" si="353"/>
        <v>0</v>
      </c>
      <c r="BK166" s="105"/>
      <c r="BL166" s="105"/>
      <c r="BM166" s="105"/>
      <c r="BN166" s="105"/>
      <c r="BO166" s="105"/>
      <c r="BP166" s="129"/>
      <c r="BQ166" s="105">
        <f t="shared" si="370"/>
        <v>0</v>
      </c>
      <c r="BR166" s="105">
        <f t="shared" si="354"/>
        <v>4808.0536874999989</v>
      </c>
      <c r="BS166" s="105">
        <f t="shared" si="355"/>
        <v>11203.307062499998</v>
      </c>
      <c r="BT166" s="105">
        <f t="shared" si="356"/>
        <v>4808.0536874999989</v>
      </c>
      <c r="BU166" s="105">
        <f t="shared" si="357"/>
        <v>6868.6481249999988</v>
      </c>
      <c r="BV166" s="105">
        <f t="shared" si="358"/>
        <v>22880.008874999996</v>
      </c>
      <c r="BW166" s="111">
        <f t="shared" si="359"/>
        <v>274560.10649999994</v>
      </c>
    </row>
    <row r="167" spans="1:77" s="9" customFormat="1" ht="15" hidden="1" customHeight="1" x14ac:dyDescent="0.3">
      <c r="A167" s="47">
        <v>34</v>
      </c>
      <c r="B167" s="104" t="s">
        <v>323</v>
      </c>
      <c r="C167" s="112" t="s">
        <v>467</v>
      </c>
      <c r="D167" s="98" t="s">
        <v>60</v>
      </c>
      <c r="E167" s="99" t="s">
        <v>324</v>
      </c>
      <c r="F167" s="100"/>
      <c r="G167" s="101"/>
      <c r="H167" s="101"/>
      <c r="I167" s="100"/>
      <c r="J167" s="98" t="s">
        <v>383</v>
      </c>
      <c r="K167" s="6" t="s">
        <v>61</v>
      </c>
      <c r="L167" s="10">
        <v>1.01</v>
      </c>
      <c r="M167" s="6">
        <v>4.1399999999999997</v>
      </c>
      <c r="N167" s="104">
        <v>17697</v>
      </c>
      <c r="O167" s="105">
        <f t="shared" si="333"/>
        <v>73265.579999999987</v>
      </c>
      <c r="P167" s="98"/>
      <c r="Q167" s="98"/>
      <c r="R167" s="98"/>
      <c r="S167" s="98"/>
      <c r="T167" s="98">
        <v>2</v>
      </c>
      <c r="U167" s="98"/>
      <c r="V167" s="98">
        <f t="shared" si="360"/>
        <v>0</v>
      </c>
      <c r="W167" s="98">
        <f t="shared" si="360"/>
        <v>2</v>
      </c>
      <c r="X167" s="98">
        <f t="shared" si="360"/>
        <v>0</v>
      </c>
      <c r="Y167" s="105">
        <f t="shared" si="335"/>
        <v>0</v>
      </c>
      <c r="Z167" s="8">
        <f t="shared" si="372"/>
        <v>0</v>
      </c>
      <c r="AA167" s="105">
        <f t="shared" si="364"/>
        <v>0</v>
      </c>
      <c r="AB167" s="105"/>
      <c r="AC167" s="105">
        <f t="shared" si="366"/>
        <v>9158.1974999999984</v>
      </c>
      <c r="AD167" s="105">
        <f t="shared" si="337"/>
        <v>0</v>
      </c>
      <c r="AE167" s="105">
        <f t="shared" si="338"/>
        <v>9158.1974999999984</v>
      </c>
      <c r="AF167" s="105">
        <f t="shared" si="339"/>
        <v>6868.6481249999988</v>
      </c>
      <c r="AG167" s="105">
        <f t="shared" si="340"/>
        <v>1602.6845624999999</v>
      </c>
      <c r="AH167" s="105">
        <f t="shared" si="367"/>
        <v>442.42500000000001</v>
      </c>
      <c r="AI167" s="105">
        <f t="shared" si="341"/>
        <v>18071.955187499996</v>
      </c>
      <c r="AJ167" s="106"/>
      <c r="AK167" s="107">
        <f t="shared" si="342"/>
        <v>0</v>
      </c>
      <c r="AL167" s="106"/>
      <c r="AM167" s="107">
        <f t="shared" si="343"/>
        <v>0</v>
      </c>
      <c r="AN167" s="107">
        <f t="shared" si="344"/>
        <v>0</v>
      </c>
      <c r="AO167" s="107">
        <f t="shared" si="344"/>
        <v>0</v>
      </c>
      <c r="AP167" s="106"/>
      <c r="AQ167" s="107">
        <f t="shared" si="345"/>
        <v>0</v>
      </c>
      <c r="AR167" s="107"/>
      <c r="AS167" s="107">
        <f t="shared" si="346"/>
        <v>0</v>
      </c>
      <c r="AT167" s="108">
        <f t="shared" si="347"/>
        <v>0</v>
      </c>
      <c r="AU167" s="107">
        <f t="shared" si="347"/>
        <v>0</v>
      </c>
      <c r="AV167" s="108">
        <f t="shared" si="368"/>
        <v>0</v>
      </c>
      <c r="AW167" s="107">
        <f t="shared" si="348"/>
        <v>0</v>
      </c>
      <c r="AX167" s="109"/>
      <c r="AY167" s="110"/>
      <c r="AZ167" s="110"/>
      <c r="BA167" s="110"/>
      <c r="BB167" s="107">
        <f t="shared" si="349"/>
        <v>0</v>
      </c>
      <c r="BC167" s="98"/>
      <c r="BD167" s="98"/>
      <c r="BE167" s="105">
        <f t="shared" si="350"/>
        <v>0</v>
      </c>
      <c r="BF167" s="105">
        <f t="shared" si="351"/>
        <v>0</v>
      </c>
      <c r="BG167" s="129">
        <f t="shared" si="352"/>
        <v>2</v>
      </c>
      <c r="BH167" s="105">
        <f t="shared" si="305"/>
        <v>4808.0536874999989</v>
      </c>
      <c r="BI167" s="105"/>
      <c r="BJ167" s="105">
        <f t="shared" si="353"/>
        <v>0</v>
      </c>
      <c r="BK167" s="105"/>
      <c r="BL167" s="105"/>
      <c r="BM167" s="105"/>
      <c r="BN167" s="105"/>
      <c r="BO167" s="105"/>
      <c r="BP167" s="129"/>
      <c r="BQ167" s="105"/>
      <c r="BR167" s="105">
        <f t="shared" si="354"/>
        <v>4808.0536874999989</v>
      </c>
      <c r="BS167" s="105">
        <f t="shared" si="355"/>
        <v>11203.307062499998</v>
      </c>
      <c r="BT167" s="105">
        <f t="shared" si="356"/>
        <v>4808.0536874999989</v>
      </c>
      <c r="BU167" s="105">
        <f t="shared" si="357"/>
        <v>6868.6481249999988</v>
      </c>
      <c r="BV167" s="105">
        <f t="shared" si="358"/>
        <v>22880.008874999996</v>
      </c>
      <c r="BW167" s="111">
        <f t="shared" si="359"/>
        <v>274560.10649999994</v>
      </c>
    </row>
    <row r="168" spans="1:77" s="9" customFormat="1" ht="15" hidden="1" customHeight="1" x14ac:dyDescent="0.3">
      <c r="A168" s="15">
        <v>35</v>
      </c>
      <c r="B168" s="104" t="s">
        <v>323</v>
      </c>
      <c r="C168" s="112" t="s">
        <v>468</v>
      </c>
      <c r="D168" s="98" t="s">
        <v>60</v>
      </c>
      <c r="E168" s="99" t="s">
        <v>324</v>
      </c>
      <c r="F168" s="100"/>
      <c r="G168" s="101"/>
      <c r="H168" s="101"/>
      <c r="I168" s="100"/>
      <c r="J168" s="98" t="s">
        <v>383</v>
      </c>
      <c r="K168" s="6" t="s">
        <v>61</v>
      </c>
      <c r="L168" s="10">
        <v>1.01</v>
      </c>
      <c r="M168" s="6">
        <v>4.1399999999999997</v>
      </c>
      <c r="N168" s="104">
        <v>17697</v>
      </c>
      <c r="O168" s="105">
        <f t="shared" si="333"/>
        <v>73265.579999999987</v>
      </c>
      <c r="P168" s="98"/>
      <c r="Q168" s="98"/>
      <c r="R168" s="98"/>
      <c r="S168" s="98"/>
      <c r="T168" s="98">
        <v>2</v>
      </c>
      <c r="U168" s="98"/>
      <c r="V168" s="98">
        <f t="shared" si="360"/>
        <v>0</v>
      </c>
      <c r="W168" s="98">
        <f t="shared" si="360"/>
        <v>2</v>
      </c>
      <c r="X168" s="98">
        <f t="shared" si="360"/>
        <v>0</v>
      </c>
      <c r="Y168" s="105">
        <f t="shared" si="335"/>
        <v>0</v>
      </c>
      <c r="Z168" s="8">
        <f t="shared" si="372"/>
        <v>0</v>
      </c>
      <c r="AA168" s="105">
        <f t="shared" si="364"/>
        <v>0</v>
      </c>
      <c r="AB168" s="105"/>
      <c r="AC168" s="105">
        <f t="shared" si="366"/>
        <v>9158.1974999999984</v>
      </c>
      <c r="AD168" s="105">
        <f t="shared" si="337"/>
        <v>0</v>
      </c>
      <c r="AE168" s="105">
        <f t="shared" si="338"/>
        <v>9158.1974999999984</v>
      </c>
      <c r="AF168" s="105">
        <f t="shared" si="339"/>
        <v>6868.6481249999988</v>
      </c>
      <c r="AG168" s="105">
        <f t="shared" si="340"/>
        <v>1602.6845624999999</v>
      </c>
      <c r="AH168" s="105">
        <f t="shared" si="367"/>
        <v>442.42500000000001</v>
      </c>
      <c r="AI168" s="105">
        <f t="shared" si="341"/>
        <v>18071.955187499996</v>
      </c>
      <c r="AJ168" s="106"/>
      <c r="AK168" s="107">
        <f t="shared" si="342"/>
        <v>0</v>
      </c>
      <c r="AL168" s="106"/>
      <c r="AM168" s="107">
        <f t="shared" si="343"/>
        <v>0</v>
      </c>
      <c r="AN168" s="107">
        <f t="shared" si="344"/>
        <v>0</v>
      </c>
      <c r="AO168" s="107">
        <f t="shared" si="344"/>
        <v>0</v>
      </c>
      <c r="AP168" s="106"/>
      <c r="AQ168" s="107">
        <f t="shared" si="345"/>
        <v>0</v>
      </c>
      <c r="AR168" s="107"/>
      <c r="AS168" s="107">
        <f t="shared" si="346"/>
        <v>0</v>
      </c>
      <c r="AT168" s="108">
        <f t="shared" si="347"/>
        <v>0</v>
      </c>
      <c r="AU168" s="107">
        <f t="shared" si="347"/>
        <v>0</v>
      </c>
      <c r="AV168" s="108">
        <f t="shared" si="368"/>
        <v>0</v>
      </c>
      <c r="AW168" s="107">
        <f t="shared" si="348"/>
        <v>0</v>
      </c>
      <c r="AX168" s="109"/>
      <c r="AY168" s="110"/>
      <c r="AZ168" s="110"/>
      <c r="BA168" s="110"/>
      <c r="BB168" s="107">
        <f t="shared" si="349"/>
        <v>0</v>
      </c>
      <c r="BC168" s="98"/>
      <c r="BD168" s="98"/>
      <c r="BE168" s="105">
        <f t="shared" si="350"/>
        <v>0</v>
      </c>
      <c r="BF168" s="105">
        <f t="shared" si="351"/>
        <v>0</v>
      </c>
      <c r="BG168" s="129">
        <f t="shared" si="352"/>
        <v>2</v>
      </c>
      <c r="BH168" s="105">
        <f t="shared" si="305"/>
        <v>4808.0536874999989</v>
      </c>
      <c r="BI168" s="105"/>
      <c r="BJ168" s="105">
        <f t="shared" si="353"/>
        <v>0</v>
      </c>
      <c r="BK168" s="105"/>
      <c r="BL168" s="105"/>
      <c r="BM168" s="105"/>
      <c r="BN168" s="105"/>
      <c r="BO168" s="105"/>
      <c r="BP168" s="129"/>
      <c r="BQ168" s="105"/>
      <c r="BR168" s="105">
        <f t="shared" si="354"/>
        <v>4808.0536874999989</v>
      </c>
      <c r="BS168" s="105">
        <f t="shared" si="355"/>
        <v>11203.307062499998</v>
      </c>
      <c r="BT168" s="105">
        <f t="shared" si="356"/>
        <v>4808.0536874999989</v>
      </c>
      <c r="BU168" s="105">
        <f t="shared" si="357"/>
        <v>6868.6481249999988</v>
      </c>
      <c r="BV168" s="105">
        <f t="shared" si="358"/>
        <v>22880.008874999996</v>
      </c>
      <c r="BW168" s="111">
        <f t="shared" si="359"/>
        <v>274560.10649999994</v>
      </c>
    </row>
    <row r="169" spans="1:77" s="9" customFormat="1" ht="15" hidden="1" customHeight="1" x14ac:dyDescent="0.3">
      <c r="A169" s="47">
        <v>36</v>
      </c>
      <c r="B169" s="97" t="s">
        <v>100</v>
      </c>
      <c r="C169" s="134" t="s">
        <v>469</v>
      </c>
      <c r="D169" s="98" t="s">
        <v>101</v>
      </c>
      <c r="E169" s="99" t="s">
        <v>102</v>
      </c>
      <c r="F169" s="100">
        <v>88</v>
      </c>
      <c r="G169" s="101">
        <v>43458</v>
      </c>
      <c r="H169" s="102" t="s">
        <v>305</v>
      </c>
      <c r="I169" s="100" t="s">
        <v>160</v>
      </c>
      <c r="J169" s="98" t="s">
        <v>309</v>
      </c>
      <c r="K169" s="98" t="s">
        <v>107</v>
      </c>
      <c r="L169" s="10">
        <v>39.01</v>
      </c>
      <c r="M169" s="98">
        <v>4.5199999999999996</v>
      </c>
      <c r="N169" s="104">
        <v>17697</v>
      </c>
      <c r="O169" s="105">
        <f t="shared" si="333"/>
        <v>79990.439999999988</v>
      </c>
      <c r="P169" s="98"/>
      <c r="Q169" s="98"/>
      <c r="R169" s="98"/>
      <c r="S169" s="98"/>
      <c r="T169" s="98">
        <v>2</v>
      </c>
      <c r="U169" s="98"/>
      <c r="V169" s="98">
        <f t="shared" si="360"/>
        <v>0</v>
      </c>
      <c r="W169" s="98">
        <f t="shared" si="360"/>
        <v>2</v>
      </c>
      <c r="X169" s="98">
        <f t="shared" si="360"/>
        <v>0</v>
      </c>
      <c r="Y169" s="105">
        <f t="shared" si="335"/>
        <v>0</v>
      </c>
      <c r="Z169" s="105">
        <f t="shared" si="363"/>
        <v>0</v>
      </c>
      <c r="AA169" s="105">
        <f t="shared" si="364"/>
        <v>0</v>
      </c>
      <c r="AB169" s="105">
        <f t="shared" si="365"/>
        <v>0</v>
      </c>
      <c r="AC169" s="105">
        <f t="shared" si="366"/>
        <v>9998.8049999999985</v>
      </c>
      <c r="AD169" s="105">
        <f t="shared" si="337"/>
        <v>0</v>
      </c>
      <c r="AE169" s="105">
        <f t="shared" si="338"/>
        <v>9998.8049999999985</v>
      </c>
      <c r="AF169" s="105">
        <f t="shared" si="339"/>
        <v>7499.1037499999984</v>
      </c>
      <c r="AG169" s="105">
        <f t="shared" si="340"/>
        <v>1749.7908749999997</v>
      </c>
      <c r="AH169" s="105">
        <f t="shared" si="367"/>
        <v>442.42500000000001</v>
      </c>
      <c r="AI169" s="105">
        <f t="shared" si="341"/>
        <v>19690.124624999997</v>
      </c>
      <c r="AJ169" s="106"/>
      <c r="AK169" s="107">
        <f t="shared" si="342"/>
        <v>0</v>
      </c>
      <c r="AL169" s="106"/>
      <c r="AM169" s="107">
        <f t="shared" si="343"/>
        <v>0</v>
      </c>
      <c r="AN169" s="107">
        <f t="shared" si="344"/>
        <v>0</v>
      </c>
      <c r="AO169" s="107">
        <f t="shared" si="344"/>
        <v>0</v>
      </c>
      <c r="AP169" s="106"/>
      <c r="AQ169" s="107">
        <f t="shared" si="345"/>
        <v>0</v>
      </c>
      <c r="AR169" s="106"/>
      <c r="AS169" s="107">
        <f t="shared" si="346"/>
        <v>0</v>
      </c>
      <c r="AT169" s="108">
        <f t="shared" si="347"/>
        <v>0</v>
      </c>
      <c r="AU169" s="107">
        <f t="shared" si="347"/>
        <v>0</v>
      </c>
      <c r="AV169" s="108">
        <f t="shared" si="368"/>
        <v>0</v>
      </c>
      <c r="AW169" s="107">
        <f t="shared" si="348"/>
        <v>0</v>
      </c>
      <c r="AX169" s="109"/>
      <c r="AY169" s="110"/>
      <c r="AZ169" s="110"/>
      <c r="BA169" s="110"/>
      <c r="BB169" s="107">
        <f t="shared" si="349"/>
        <v>0</v>
      </c>
      <c r="BC169" s="98"/>
      <c r="BD169" s="98"/>
      <c r="BE169" s="105">
        <f t="shared" ref="BE169:BE179" si="373">SUM(N169*BC169*20%)+(N169*BD169)*30%</f>
        <v>0</v>
      </c>
      <c r="BF169" s="105">
        <f t="shared" si="351"/>
        <v>0</v>
      </c>
      <c r="BG169" s="129">
        <f t="shared" si="352"/>
        <v>2</v>
      </c>
      <c r="BH169" s="105">
        <f t="shared" si="305"/>
        <v>5249.3726249999982</v>
      </c>
      <c r="BI169" s="105"/>
      <c r="BJ169" s="105">
        <f t="shared" si="353"/>
        <v>0</v>
      </c>
      <c r="BK169" s="105">
        <f t="shared" ref="BK169:BK176" si="374">V169+W169+X169</f>
        <v>2</v>
      </c>
      <c r="BL169" s="105">
        <f>(AE169+AF169)*40%</f>
        <v>6999.1634999999987</v>
      </c>
      <c r="BM169" s="105"/>
      <c r="BN169" s="105"/>
      <c r="BO169" s="105"/>
      <c r="BP169" s="129"/>
      <c r="BQ169" s="105">
        <f t="shared" ref="BQ169:BQ172" si="375">7079/18*BP169</f>
        <v>0</v>
      </c>
      <c r="BR169" s="105">
        <f t="shared" si="354"/>
        <v>12248.536124999997</v>
      </c>
      <c r="BS169" s="105">
        <f t="shared" si="355"/>
        <v>12191.020874999998</v>
      </c>
      <c r="BT169" s="105">
        <f t="shared" si="356"/>
        <v>5249.3726249999982</v>
      </c>
      <c r="BU169" s="105">
        <f t="shared" si="357"/>
        <v>14498.267249999997</v>
      </c>
      <c r="BV169" s="105">
        <f t="shared" si="358"/>
        <v>31938.660749999995</v>
      </c>
      <c r="BW169" s="111">
        <f t="shared" si="359"/>
        <v>383263.92899999995</v>
      </c>
      <c r="BX169" s="9" t="s">
        <v>209</v>
      </c>
      <c r="BY169" s="31"/>
    </row>
    <row r="170" spans="1:77" s="9" customFormat="1" ht="15" hidden="1" customHeight="1" x14ac:dyDescent="0.3">
      <c r="A170" s="47">
        <v>37</v>
      </c>
      <c r="B170" s="97" t="s">
        <v>100</v>
      </c>
      <c r="C170" s="97" t="s">
        <v>357</v>
      </c>
      <c r="D170" s="98" t="s">
        <v>101</v>
      </c>
      <c r="E170" s="99" t="s">
        <v>102</v>
      </c>
      <c r="F170" s="100">
        <v>88</v>
      </c>
      <c r="G170" s="101">
        <v>43458</v>
      </c>
      <c r="H170" s="102" t="s">
        <v>305</v>
      </c>
      <c r="I170" s="100" t="s">
        <v>160</v>
      </c>
      <c r="J170" s="98" t="s">
        <v>309</v>
      </c>
      <c r="K170" s="98" t="s">
        <v>107</v>
      </c>
      <c r="L170" s="10">
        <v>39.01</v>
      </c>
      <c r="M170" s="98">
        <v>4.5199999999999996</v>
      </c>
      <c r="N170" s="104">
        <v>17697</v>
      </c>
      <c r="O170" s="105">
        <f t="shared" si="333"/>
        <v>79990.439999999988</v>
      </c>
      <c r="P170" s="98"/>
      <c r="Q170" s="98"/>
      <c r="R170" s="98"/>
      <c r="S170" s="98"/>
      <c r="T170" s="98">
        <v>1</v>
      </c>
      <c r="U170" s="98"/>
      <c r="V170" s="98">
        <f t="shared" si="360"/>
        <v>0</v>
      </c>
      <c r="W170" s="98">
        <f t="shared" si="360"/>
        <v>1</v>
      </c>
      <c r="X170" s="98">
        <f t="shared" si="360"/>
        <v>0</v>
      </c>
      <c r="Y170" s="105">
        <f t="shared" si="335"/>
        <v>0</v>
      </c>
      <c r="Z170" s="105">
        <f t="shared" si="363"/>
        <v>0</v>
      </c>
      <c r="AA170" s="105">
        <f t="shared" si="364"/>
        <v>0</v>
      </c>
      <c r="AB170" s="105">
        <f t="shared" si="365"/>
        <v>0</v>
      </c>
      <c r="AC170" s="105">
        <f t="shared" si="366"/>
        <v>4999.4024999999992</v>
      </c>
      <c r="AD170" s="105">
        <f t="shared" si="337"/>
        <v>0</v>
      </c>
      <c r="AE170" s="105">
        <f t="shared" si="338"/>
        <v>4999.4024999999992</v>
      </c>
      <c r="AF170" s="105">
        <f t="shared" si="339"/>
        <v>3749.5518749999992</v>
      </c>
      <c r="AG170" s="105">
        <f t="shared" si="340"/>
        <v>874.89543749999984</v>
      </c>
      <c r="AH170" s="105">
        <f t="shared" si="367"/>
        <v>221.21250000000001</v>
      </c>
      <c r="AI170" s="105">
        <f t="shared" si="341"/>
        <v>9845.0623124999984</v>
      </c>
      <c r="AJ170" s="106"/>
      <c r="AK170" s="107">
        <f t="shared" si="342"/>
        <v>0</v>
      </c>
      <c r="AL170" s="106"/>
      <c r="AM170" s="107">
        <f t="shared" si="343"/>
        <v>0</v>
      </c>
      <c r="AN170" s="107">
        <f t="shared" si="344"/>
        <v>0</v>
      </c>
      <c r="AO170" s="107">
        <f t="shared" si="344"/>
        <v>0</v>
      </c>
      <c r="AP170" s="106"/>
      <c r="AQ170" s="107">
        <f t="shared" si="345"/>
        <v>0</v>
      </c>
      <c r="AR170" s="106"/>
      <c r="AS170" s="107">
        <f t="shared" si="346"/>
        <v>0</v>
      </c>
      <c r="AT170" s="108">
        <f t="shared" si="347"/>
        <v>0</v>
      </c>
      <c r="AU170" s="107">
        <f t="shared" si="347"/>
        <v>0</v>
      </c>
      <c r="AV170" s="108">
        <f t="shared" si="368"/>
        <v>0</v>
      </c>
      <c r="AW170" s="107">
        <f t="shared" si="348"/>
        <v>0</v>
      </c>
      <c r="AX170" s="109"/>
      <c r="AY170" s="110"/>
      <c r="AZ170" s="110"/>
      <c r="BA170" s="110"/>
      <c r="BB170" s="107">
        <f t="shared" si="349"/>
        <v>0</v>
      </c>
      <c r="BC170" s="98"/>
      <c r="BD170" s="98"/>
      <c r="BE170" s="105">
        <f t="shared" si="373"/>
        <v>0</v>
      </c>
      <c r="BF170" s="105">
        <f t="shared" si="351"/>
        <v>0</v>
      </c>
      <c r="BG170" s="129">
        <f t="shared" si="352"/>
        <v>1</v>
      </c>
      <c r="BH170" s="105">
        <f t="shared" si="305"/>
        <v>2624.6863124999991</v>
      </c>
      <c r="BI170" s="105"/>
      <c r="BJ170" s="105">
        <f t="shared" si="353"/>
        <v>0</v>
      </c>
      <c r="BK170" s="105">
        <f t="shared" si="374"/>
        <v>1</v>
      </c>
      <c r="BL170" s="105">
        <f>(AE170+AF170)*40%</f>
        <v>3499.5817499999994</v>
      </c>
      <c r="BM170" s="105"/>
      <c r="BN170" s="105"/>
      <c r="BO170" s="105"/>
      <c r="BP170" s="129"/>
      <c r="BQ170" s="105">
        <f t="shared" si="375"/>
        <v>0</v>
      </c>
      <c r="BR170" s="105">
        <f t="shared" si="354"/>
        <v>6124.2680624999985</v>
      </c>
      <c r="BS170" s="105">
        <f t="shared" si="355"/>
        <v>6095.5104374999992</v>
      </c>
      <c r="BT170" s="105">
        <f t="shared" si="356"/>
        <v>2624.6863124999991</v>
      </c>
      <c r="BU170" s="105">
        <f t="shared" si="357"/>
        <v>7249.1336249999986</v>
      </c>
      <c r="BV170" s="105">
        <f t="shared" si="358"/>
        <v>15969.330374999998</v>
      </c>
      <c r="BW170" s="111">
        <f t="shared" si="359"/>
        <v>191631.96449999997</v>
      </c>
      <c r="BX170" s="9" t="s">
        <v>209</v>
      </c>
      <c r="BY170" s="31"/>
    </row>
    <row r="171" spans="1:77" s="9" customFormat="1" ht="15" hidden="1" customHeight="1" x14ac:dyDescent="0.3">
      <c r="A171" s="15">
        <v>38</v>
      </c>
      <c r="B171" s="97" t="s">
        <v>108</v>
      </c>
      <c r="C171" s="97" t="s">
        <v>347</v>
      </c>
      <c r="D171" s="98" t="s">
        <v>60</v>
      </c>
      <c r="E171" s="99" t="s">
        <v>142</v>
      </c>
      <c r="F171" s="100">
        <v>90</v>
      </c>
      <c r="G171" s="101">
        <v>43453</v>
      </c>
      <c r="H171" s="101">
        <v>45279</v>
      </c>
      <c r="I171" s="100" t="s">
        <v>156</v>
      </c>
      <c r="J171" s="98" t="s">
        <v>308</v>
      </c>
      <c r="K171" s="98" t="s">
        <v>67</v>
      </c>
      <c r="L171" s="103">
        <v>18.07</v>
      </c>
      <c r="M171" s="98">
        <v>5.03</v>
      </c>
      <c r="N171" s="104">
        <v>17697</v>
      </c>
      <c r="O171" s="105">
        <f t="shared" si="333"/>
        <v>89015.91</v>
      </c>
      <c r="P171" s="98"/>
      <c r="Q171" s="98"/>
      <c r="R171" s="98"/>
      <c r="S171" s="98"/>
      <c r="T171" s="98">
        <v>4</v>
      </c>
      <c r="U171" s="98"/>
      <c r="V171" s="98">
        <f t="shared" si="360"/>
        <v>0</v>
      </c>
      <c r="W171" s="98">
        <f t="shared" si="360"/>
        <v>4</v>
      </c>
      <c r="X171" s="98">
        <f t="shared" si="360"/>
        <v>0</v>
      </c>
      <c r="Y171" s="105">
        <f t="shared" si="335"/>
        <v>0</v>
      </c>
      <c r="Z171" s="105">
        <f t="shared" si="363"/>
        <v>0</v>
      </c>
      <c r="AA171" s="105">
        <f t="shared" si="364"/>
        <v>0</v>
      </c>
      <c r="AB171" s="105">
        <f t="shared" si="365"/>
        <v>0</v>
      </c>
      <c r="AC171" s="105">
        <f t="shared" si="366"/>
        <v>22253.977500000001</v>
      </c>
      <c r="AD171" s="105">
        <f t="shared" si="337"/>
        <v>0</v>
      </c>
      <c r="AE171" s="105">
        <f t="shared" si="338"/>
        <v>22253.977500000001</v>
      </c>
      <c r="AF171" s="105">
        <f t="shared" si="339"/>
        <v>16690.483124999999</v>
      </c>
      <c r="AG171" s="105">
        <f t="shared" si="340"/>
        <v>3894.4460625000002</v>
      </c>
      <c r="AH171" s="105">
        <f t="shared" si="367"/>
        <v>884.85</v>
      </c>
      <c r="AI171" s="105">
        <f t="shared" si="341"/>
        <v>43723.756687500005</v>
      </c>
      <c r="AJ171" s="106"/>
      <c r="AK171" s="107">
        <f t="shared" si="342"/>
        <v>0</v>
      </c>
      <c r="AL171" s="106"/>
      <c r="AM171" s="107">
        <f t="shared" si="343"/>
        <v>0</v>
      </c>
      <c r="AN171" s="107">
        <f t="shared" si="344"/>
        <v>0</v>
      </c>
      <c r="AO171" s="107">
        <f t="shared" si="344"/>
        <v>0</v>
      </c>
      <c r="AP171" s="106"/>
      <c r="AQ171" s="107">
        <f t="shared" si="345"/>
        <v>0</v>
      </c>
      <c r="AR171" s="106"/>
      <c r="AS171" s="107">
        <f t="shared" si="346"/>
        <v>0</v>
      </c>
      <c r="AT171" s="108">
        <f t="shared" si="347"/>
        <v>0</v>
      </c>
      <c r="AU171" s="107">
        <f t="shared" si="347"/>
        <v>0</v>
      </c>
      <c r="AV171" s="108">
        <f t="shared" si="368"/>
        <v>0</v>
      </c>
      <c r="AW171" s="107">
        <f t="shared" si="348"/>
        <v>0</v>
      </c>
      <c r="AX171" s="109"/>
      <c r="AY171" s="110"/>
      <c r="AZ171" s="110"/>
      <c r="BA171" s="110"/>
      <c r="BB171" s="107">
        <f t="shared" si="349"/>
        <v>0</v>
      </c>
      <c r="BC171" s="98"/>
      <c r="BD171" s="98"/>
      <c r="BE171" s="105">
        <f t="shared" si="373"/>
        <v>0</v>
      </c>
      <c r="BF171" s="105">
        <f t="shared" si="351"/>
        <v>0</v>
      </c>
      <c r="BG171" s="129">
        <f t="shared" si="352"/>
        <v>4</v>
      </c>
      <c r="BH171" s="105">
        <f t="shared" si="305"/>
        <v>11683.3381875</v>
      </c>
      <c r="BI171" s="105"/>
      <c r="BJ171" s="105">
        <f t="shared" si="353"/>
        <v>0</v>
      </c>
      <c r="BK171" s="105">
        <f t="shared" si="374"/>
        <v>4</v>
      </c>
      <c r="BL171" s="105">
        <f>(AE171+AF171)*35%</f>
        <v>13630.561218749999</v>
      </c>
      <c r="BM171" s="105"/>
      <c r="BN171" s="105"/>
      <c r="BO171" s="105"/>
      <c r="BP171" s="129"/>
      <c r="BQ171" s="105">
        <f t="shared" si="375"/>
        <v>0</v>
      </c>
      <c r="BR171" s="105">
        <f t="shared" si="354"/>
        <v>25313.899406249999</v>
      </c>
      <c r="BS171" s="105">
        <f t="shared" si="355"/>
        <v>27033.273562499999</v>
      </c>
      <c r="BT171" s="105">
        <f t="shared" si="356"/>
        <v>11683.3381875</v>
      </c>
      <c r="BU171" s="105">
        <f t="shared" si="357"/>
        <v>30321.04434375</v>
      </c>
      <c r="BV171" s="105">
        <f t="shared" si="358"/>
        <v>69037.656093750003</v>
      </c>
      <c r="BW171" s="111">
        <f t="shared" si="359"/>
        <v>828451.87312500004</v>
      </c>
      <c r="BX171" s="9" t="s">
        <v>212</v>
      </c>
    </row>
    <row r="172" spans="1:77" s="9" customFormat="1" ht="15" hidden="1" customHeight="1" x14ac:dyDescent="0.3">
      <c r="A172" s="47">
        <v>39</v>
      </c>
      <c r="B172" s="116" t="s">
        <v>77</v>
      </c>
      <c r="C172" s="97" t="s">
        <v>357</v>
      </c>
      <c r="D172" s="117" t="s">
        <v>60</v>
      </c>
      <c r="E172" s="118" t="s">
        <v>315</v>
      </c>
      <c r="F172" s="97">
        <v>99</v>
      </c>
      <c r="G172" s="119">
        <v>43661</v>
      </c>
      <c r="H172" s="119">
        <v>45488</v>
      </c>
      <c r="I172" s="97" t="s">
        <v>156</v>
      </c>
      <c r="J172" s="98" t="s">
        <v>308</v>
      </c>
      <c r="K172" s="98" t="s">
        <v>67</v>
      </c>
      <c r="L172" s="10">
        <v>22.04</v>
      </c>
      <c r="M172" s="98">
        <v>5.12</v>
      </c>
      <c r="N172" s="104">
        <v>17697</v>
      </c>
      <c r="O172" s="105">
        <f t="shared" si="333"/>
        <v>90608.639999999999</v>
      </c>
      <c r="P172" s="98"/>
      <c r="Q172" s="98"/>
      <c r="R172" s="98"/>
      <c r="S172" s="98">
        <v>1</v>
      </c>
      <c r="T172" s="98"/>
      <c r="U172" s="98"/>
      <c r="V172" s="98">
        <f t="shared" si="360"/>
        <v>1</v>
      </c>
      <c r="W172" s="98">
        <f t="shared" si="360"/>
        <v>0</v>
      </c>
      <c r="X172" s="98">
        <f t="shared" si="360"/>
        <v>0</v>
      </c>
      <c r="Y172" s="105">
        <f t="shared" si="335"/>
        <v>0</v>
      </c>
      <c r="Z172" s="105">
        <f t="shared" si="363"/>
        <v>0</v>
      </c>
      <c r="AA172" s="105">
        <f t="shared" si="364"/>
        <v>0</v>
      </c>
      <c r="AB172" s="105">
        <f t="shared" si="365"/>
        <v>5663.04</v>
      </c>
      <c r="AC172" s="105">
        <f t="shared" si="366"/>
        <v>0</v>
      </c>
      <c r="AD172" s="105">
        <f t="shared" si="337"/>
        <v>0</v>
      </c>
      <c r="AE172" s="105">
        <f t="shared" si="338"/>
        <v>5663.04</v>
      </c>
      <c r="AF172" s="105">
        <f t="shared" si="339"/>
        <v>4247.28</v>
      </c>
      <c r="AG172" s="105">
        <f t="shared" si="340"/>
        <v>991.03200000000004</v>
      </c>
      <c r="AH172" s="105">
        <f t="shared" si="367"/>
        <v>221.21250000000001</v>
      </c>
      <c r="AI172" s="105">
        <f t="shared" si="341"/>
        <v>11122.5645</v>
      </c>
      <c r="AJ172" s="106"/>
      <c r="AK172" s="107">
        <f t="shared" si="342"/>
        <v>0</v>
      </c>
      <c r="AL172" s="106"/>
      <c r="AM172" s="107">
        <f t="shared" si="343"/>
        <v>0</v>
      </c>
      <c r="AN172" s="107">
        <f t="shared" si="344"/>
        <v>0</v>
      </c>
      <c r="AO172" s="107">
        <f t="shared" si="344"/>
        <v>0</v>
      </c>
      <c r="AP172" s="106"/>
      <c r="AQ172" s="107">
        <f t="shared" si="345"/>
        <v>0</v>
      </c>
      <c r="AR172" s="106"/>
      <c r="AS172" s="107">
        <f t="shared" si="346"/>
        <v>0</v>
      </c>
      <c r="AT172" s="108">
        <f t="shared" si="347"/>
        <v>0</v>
      </c>
      <c r="AU172" s="107">
        <f t="shared" si="347"/>
        <v>0</v>
      </c>
      <c r="AV172" s="108">
        <f t="shared" si="368"/>
        <v>0</v>
      </c>
      <c r="AW172" s="107">
        <f t="shared" si="348"/>
        <v>0</v>
      </c>
      <c r="AX172" s="109"/>
      <c r="AY172" s="110"/>
      <c r="AZ172" s="110"/>
      <c r="BA172" s="110"/>
      <c r="BB172" s="107">
        <f t="shared" si="349"/>
        <v>0</v>
      </c>
      <c r="BC172" s="98"/>
      <c r="BD172" s="98"/>
      <c r="BE172" s="105">
        <f t="shared" si="373"/>
        <v>0</v>
      </c>
      <c r="BF172" s="105">
        <f t="shared" si="351"/>
        <v>0</v>
      </c>
      <c r="BG172" s="129">
        <f t="shared" si="352"/>
        <v>1</v>
      </c>
      <c r="BH172" s="105">
        <f t="shared" si="305"/>
        <v>2973.096</v>
      </c>
      <c r="BI172" s="105"/>
      <c r="BJ172" s="105">
        <f t="shared" si="353"/>
        <v>0</v>
      </c>
      <c r="BK172" s="105">
        <f t="shared" si="374"/>
        <v>1</v>
      </c>
      <c r="BL172" s="105">
        <f>(AE172+AF172)*35%</f>
        <v>3468.6119999999996</v>
      </c>
      <c r="BM172" s="105"/>
      <c r="BN172" s="105"/>
      <c r="BO172" s="105"/>
      <c r="BP172" s="129"/>
      <c r="BQ172" s="105">
        <f t="shared" si="375"/>
        <v>0</v>
      </c>
      <c r="BR172" s="105">
        <f t="shared" si="354"/>
        <v>6441.7079999999996</v>
      </c>
      <c r="BS172" s="105">
        <f t="shared" si="355"/>
        <v>6875.2844999999998</v>
      </c>
      <c r="BT172" s="105">
        <f t="shared" si="356"/>
        <v>2973.096</v>
      </c>
      <c r="BU172" s="105">
        <f t="shared" si="357"/>
        <v>7715.8919999999998</v>
      </c>
      <c r="BV172" s="105">
        <f t="shared" si="358"/>
        <v>17564.272499999999</v>
      </c>
      <c r="BW172" s="111">
        <f t="shared" si="359"/>
        <v>210771.27</v>
      </c>
      <c r="BX172" s="9" t="s">
        <v>212</v>
      </c>
    </row>
    <row r="173" spans="1:77" s="9" customFormat="1" ht="15" hidden="1" customHeight="1" x14ac:dyDescent="0.3">
      <c r="A173" s="47">
        <v>40</v>
      </c>
      <c r="B173" s="97" t="s">
        <v>277</v>
      </c>
      <c r="C173" s="112" t="s">
        <v>470</v>
      </c>
      <c r="D173" s="98" t="s">
        <v>60</v>
      </c>
      <c r="E173" s="120" t="s">
        <v>282</v>
      </c>
      <c r="F173" s="97">
        <v>121</v>
      </c>
      <c r="G173" s="119">
        <v>44389</v>
      </c>
      <c r="H173" s="119">
        <v>46215</v>
      </c>
      <c r="I173" s="97" t="s">
        <v>154</v>
      </c>
      <c r="J173" s="98" t="s">
        <v>320</v>
      </c>
      <c r="K173" s="98" t="s">
        <v>62</v>
      </c>
      <c r="L173" s="10">
        <v>31.04</v>
      </c>
      <c r="M173" s="103">
        <v>5.41</v>
      </c>
      <c r="N173" s="104">
        <v>17697</v>
      </c>
      <c r="O173" s="105">
        <f t="shared" si="333"/>
        <v>95740.77</v>
      </c>
      <c r="P173" s="98"/>
      <c r="Q173" s="98"/>
      <c r="R173" s="98"/>
      <c r="S173" s="98">
        <v>2</v>
      </c>
      <c r="T173" s="98"/>
      <c r="U173" s="98"/>
      <c r="V173" s="98">
        <f t="shared" si="360"/>
        <v>2</v>
      </c>
      <c r="W173" s="98">
        <f t="shared" si="360"/>
        <v>0</v>
      </c>
      <c r="X173" s="98">
        <f t="shared" si="360"/>
        <v>0</v>
      </c>
      <c r="Y173" s="8">
        <f t="shared" si="335"/>
        <v>0</v>
      </c>
      <c r="Z173" s="105">
        <f t="shared" si="363"/>
        <v>0</v>
      </c>
      <c r="AA173" s="105">
        <f t="shared" si="364"/>
        <v>0</v>
      </c>
      <c r="AB173" s="8">
        <f t="shared" si="365"/>
        <v>11967.596250000001</v>
      </c>
      <c r="AC173" s="105">
        <f t="shared" si="366"/>
        <v>0</v>
      </c>
      <c r="AD173" s="105">
        <f t="shared" si="337"/>
        <v>0</v>
      </c>
      <c r="AE173" s="105">
        <f t="shared" si="338"/>
        <v>11967.596250000001</v>
      </c>
      <c r="AF173" s="105">
        <f t="shared" si="339"/>
        <v>8975.6971874999999</v>
      </c>
      <c r="AG173" s="105">
        <f t="shared" si="340"/>
        <v>2094.3293437500001</v>
      </c>
      <c r="AH173" s="105">
        <f t="shared" si="367"/>
        <v>442.42500000000001</v>
      </c>
      <c r="AI173" s="8">
        <f t="shared" si="341"/>
        <v>23480.047781250003</v>
      </c>
      <c r="AJ173" s="106"/>
      <c r="AK173" s="107">
        <f t="shared" si="342"/>
        <v>0</v>
      </c>
      <c r="AL173" s="106"/>
      <c r="AM173" s="107">
        <f t="shared" si="343"/>
        <v>0</v>
      </c>
      <c r="AN173" s="107">
        <f t="shared" ref="AN173:AO174" si="376">AJ173+AL173</f>
        <v>0</v>
      </c>
      <c r="AO173" s="107">
        <f t="shared" si="376"/>
        <v>0</v>
      </c>
      <c r="AP173" s="106"/>
      <c r="AQ173" s="107">
        <f t="shared" si="345"/>
        <v>0</v>
      </c>
      <c r="AR173" s="107"/>
      <c r="AS173" s="107">
        <f t="shared" si="346"/>
        <v>0</v>
      </c>
      <c r="AT173" s="108">
        <f t="shared" si="347"/>
        <v>0</v>
      </c>
      <c r="AU173" s="107">
        <f t="shared" si="347"/>
        <v>0</v>
      </c>
      <c r="AV173" s="108">
        <f t="shared" si="368"/>
        <v>0</v>
      </c>
      <c r="AW173" s="107">
        <f t="shared" si="348"/>
        <v>0</v>
      </c>
      <c r="AX173" s="109"/>
      <c r="AY173" s="109"/>
      <c r="AZ173" s="109"/>
      <c r="BA173" s="109"/>
      <c r="BB173" s="107">
        <f t="shared" si="349"/>
        <v>0</v>
      </c>
      <c r="BC173" s="98"/>
      <c r="BD173" s="98"/>
      <c r="BE173" s="105">
        <f t="shared" si="373"/>
        <v>0</v>
      </c>
      <c r="BF173" s="105">
        <f t="shared" si="351"/>
        <v>0</v>
      </c>
      <c r="BG173" s="129">
        <f t="shared" si="352"/>
        <v>2</v>
      </c>
      <c r="BH173" s="105">
        <f t="shared" si="305"/>
        <v>6282.9880312499999</v>
      </c>
      <c r="BI173" s="105"/>
      <c r="BJ173" s="105">
        <f t="shared" si="353"/>
        <v>0</v>
      </c>
      <c r="BK173" s="105">
        <f t="shared" si="374"/>
        <v>2</v>
      </c>
      <c r="BL173" s="105">
        <f>(AE173+AF173)*40%</f>
        <v>8377.3173750000005</v>
      </c>
      <c r="BM173" s="105"/>
      <c r="BN173" s="105"/>
      <c r="BO173" s="105"/>
      <c r="BP173" s="129"/>
      <c r="BQ173" s="105"/>
      <c r="BR173" s="105">
        <f t="shared" si="354"/>
        <v>14660.305406250001</v>
      </c>
      <c r="BS173" s="105">
        <f t="shared" si="355"/>
        <v>14504.350593749999</v>
      </c>
      <c r="BT173" s="105">
        <f t="shared" si="356"/>
        <v>6282.9880312499999</v>
      </c>
      <c r="BU173" s="105">
        <f t="shared" si="357"/>
        <v>17353.0145625</v>
      </c>
      <c r="BV173" s="105">
        <f t="shared" si="358"/>
        <v>38140.353187500004</v>
      </c>
      <c r="BW173" s="111">
        <f t="shared" si="359"/>
        <v>457684.23825000005</v>
      </c>
      <c r="BX173" s="9" t="s">
        <v>209</v>
      </c>
    </row>
    <row r="174" spans="1:77" s="9" customFormat="1" ht="15" hidden="1" customHeight="1" x14ac:dyDescent="0.3">
      <c r="A174" s="15">
        <v>41</v>
      </c>
      <c r="B174" s="97" t="s">
        <v>362</v>
      </c>
      <c r="C174" s="97" t="s">
        <v>363</v>
      </c>
      <c r="D174" s="98" t="s">
        <v>75</v>
      </c>
      <c r="E174" s="120" t="s">
        <v>364</v>
      </c>
      <c r="F174" s="97"/>
      <c r="G174" s="119"/>
      <c r="H174" s="119"/>
      <c r="I174" s="14" t="s">
        <v>104</v>
      </c>
      <c r="J174" s="98" t="s">
        <v>383</v>
      </c>
      <c r="K174" s="98" t="s">
        <v>76</v>
      </c>
      <c r="L174" s="10">
        <v>1.01</v>
      </c>
      <c r="M174" s="10">
        <v>3.36</v>
      </c>
      <c r="N174" s="104">
        <v>17697</v>
      </c>
      <c r="O174" s="105">
        <f t="shared" si="333"/>
        <v>59461.919999999998</v>
      </c>
      <c r="P174" s="98"/>
      <c r="Q174" s="122"/>
      <c r="R174" s="98"/>
      <c r="S174" s="98"/>
      <c r="T174" s="98">
        <v>1</v>
      </c>
      <c r="U174" s="98"/>
      <c r="V174" s="98">
        <f t="shared" si="360"/>
        <v>0</v>
      </c>
      <c r="W174" s="98">
        <f t="shared" si="360"/>
        <v>1</v>
      </c>
      <c r="X174" s="98">
        <f t="shared" si="360"/>
        <v>0</v>
      </c>
      <c r="Y174" s="105">
        <f t="shared" si="335"/>
        <v>0</v>
      </c>
      <c r="Z174" s="105"/>
      <c r="AA174" s="105">
        <f t="shared" si="364"/>
        <v>0</v>
      </c>
      <c r="AB174" s="105">
        <f t="shared" si="365"/>
        <v>0</v>
      </c>
      <c r="AC174" s="8">
        <f t="shared" si="366"/>
        <v>3716.37</v>
      </c>
      <c r="AD174" s="105">
        <f t="shared" si="337"/>
        <v>0</v>
      </c>
      <c r="AE174" s="105">
        <f t="shared" si="338"/>
        <v>3716.37</v>
      </c>
      <c r="AF174" s="8">
        <f t="shared" si="339"/>
        <v>2787.2775000000001</v>
      </c>
      <c r="AG174" s="8">
        <f t="shared" si="340"/>
        <v>650.36475000000007</v>
      </c>
      <c r="AH174" s="8">
        <f t="shared" si="367"/>
        <v>221.21250000000001</v>
      </c>
      <c r="AI174" s="8">
        <f t="shared" si="341"/>
        <v>7375.2247500000003</v>
      </c>
      <c r="AJ174" s="106"/>
      <c r="AK174" s="107">
        <f t="shared" si="342"/>
        <v>0</v>
      </c>
      <c r="AL174" s="106"/>
      <c r="AM174" s="107">
        <f t="shared" si="343"/>
        <v>0</v>
      </c>
      <c r="AN174" s="107">
        <f t="shared" si="376"/>
        <v>0</v>
      </c>
      <c r="AO174" s="107">
        <f t="shared" si="376"/>
        <v>0</v>
      </c>
      <c r="AP174" s="106"/>
      <c r="AQ174" s="107">
        <f t="shared" si="345"/>
        <v>0</v>
      </c>
      <c r="AR174" s="106"/>
      <c r="AS174" s="107">
        <f t="shared" si="346"/>
        <v>0</v>
      </c>
      <c r="AT174" s="108">
        <f t="shared" si="347"/>
        <v>0</v>
      </c>
      <c r="AU174" s="107">
        <f t="shared" si="347"/>
        <v>0</v>
      </c>
      <c r="AV174" s="108">
        <f t="shared" si="368"/>
        <v>0</v>
      </c>
      <c r="AW174" s="107">
        <f t="shared" si="348"/>
        <v>0</v>
      </c>
      <c r="AX174" s="109"/>
      <c r="AY174" s="110"/>
      <c r="AZ174" s="110"/>
      <c r="BA174" s="110"/>
      <c r="BB174" s="107">
        <f t="shared" si="349"/>
        <v>0</v>
      </c>
      <c r="BC174" s="98"/>
      <c r="BD174" s="98"/>
      <c r="BE174" s="105">
        <f t="shared" si="373"/>
        <v>0</v>
      </c>
      <c r="BF174" s="105">
        <f t="shared" si="351"/>
        <v>0</v>
      </c>
      <c r="BG174" s="129">
        <f t="shared" si="352"/>
        <v>1</v>
      </c>
      <c r="BH174" s="8">
        <f t="shared" si="305"/>
        <v>1951.0942499999999</v>
      </c>
      <c r="BI174" s="105"/>
      <c r="BJ174" s="105">
        <f t="shared" si="353"/>
        <v>0</v>
      </c>
      <c r="BK174" s="105"/>
      <c r="BL174" s="105"/>
      <c r="BM174" s="105"/>
      <c r="BN174" s="105"/>
      <c r="BO174" s="105"/>
      <c r="BP174" s="129"/>
      <c r="BQ174" s="8">
        <f>7079/18*BP174</f>
        <v>0</v>
      </c>
      <c r="BR174" s="8">
        <f>AW174+BB174+BF174+BH174+BJ174+BL174+BQ174</f>
        <v>1951.0942499999999</v>
      </c>
      <c r="BS174" s="8">
        <f t="shared" si="355"/>
        <v>4587.9472499999993</v>
      </c>
      <c r="BT174" s="105">
        <f t="shared" si="356"/>
        <v>1951.0942499999999</v>
      </c>
      <c r="BU174" s="8">
        <f t="shared" si="357"/>
        <v>2787.2775000000001</v>
      </c>
      <c r="BV174" s="8">
        <f t="shared" si="358"/>
        <v>9326.3189999999995</v>
      </c>
      <c r="BW174" s="111">
        <f t="shared" si="359"/>
        <v>111915.82799999999</v>
      </c>
    </row>
    <row r="175" spans="1:77" s="9" customFormat="1" ht="15" hidden="1" customHeight="1" x14ac:dyDescent="0.3">
      <c r="A175" s="47">
        <v>42</v>
      </c>
      <c r="B175" s="97" t="s">
        <v>186</v>
      </c>
      <c r="C175" s="112" t="s">
        <v>494</v>
      </c>
      <c r="D175" s="104" t="s">
        <v>60</v>
      </c>
      <c r="E175" s="99" t="s">
        <v>187</v>
      </c>
      <c r="F175" s="97">
        <v>101</v>
      </c>
      <c r="G175" s="119">
        <v>43817</v>
      </c>
      <c r="H175" s="119">
        <v>45644</v>
      </c>
      <c r="I175" s="97" t="s">
        <v>251</v>
      </c>
      <c r="J175" s="98" t="s">
        <v>310</v>
      </c>
      <c r="K175" s="98" t="s">
        <v>64</v>
      </c>
      <c r="L175" s="10">
        <v>16.100000000000001</v>
      </c>
      <c r="M175" s="10">
        <v>4.99</v>
      </c>
      <c r="N175" s="104">
        <v>17697</v>
      </c>
      <c r="O175" s="105">
        <f t="shared" si="333"/>
        <v>88308.03</v>
      </c>
      <c r="P175" s="98"/>
      <c r="Q175" s="122"/>
      <c r="R175" s="98"/>
      <c r="S175" s="98"/>
      <c r="T175" s="98">
        <v>2</v>
      </c>
      <c r="U175" s="98"/>
      <c r="V175" s="98">
        <f t="shared" si="360"/>
        <v>0</v>
      </c>
      <c r="W175" s="98">
        <f t="shared" si="360"/>
        <v>2</v>
      </c>
      <c r="X175" s="98">
        <f t="shared" si="360"/>
        <v>0</v>
      </c>
      <c r="Y175" s="105">
        <f t="shared" si="335"/>
        <v>0</v>
      </c>
      <c r="Z175" s="105"/>
      <c r="AA175" s="105">
        <f t="shared" si="364"/>
        <v>0</v>
      </c>
      <c r="AB175" s="105">
        <f t="shared" si="365"/>
        <v>0</v>
      </c>
      <c r="AC175" s="105">
        <f t="shared" si="366"/>
        <v>11038.50375</v>
      </c>
      <c r="AD175" s="105">
        <f t="shared" si="337"/>
        <v>0</v>
      </c>
      <c r="AE175" s="8">
        <f t="shared" si="338"/>
        <v>11038.50375</v>
      </c>
      <c r="AF175" s="8">
        <f t="shared" si="339"/>
        <v>8278.877812499999</v>
      </c>
      <c r="AG175" s="8">
        <f t="shared" si="340"/>
        <v>1931.73815625</v>
      </c>
      <c r="AH175" s="105">
        <f t="shared" si="367"/>
        <v>442.42500000000001</v>
      </c>
      <c r="AI175" s="8">
        <f t="shared" si="341"/>
        <v>21691.544718749999</v>
      </c>
      <c r="AJ175" s="109"/>
      <c r="AK175" s="107">
        <f t="shared" si="342"/>
        <v>0</v>
      </c>
      <c r="AL175" s="106"/>
      <c r="AM175" s="107">
        <f t="shared" si="343"/>
        <v>0</v>
      </c>
      <c r="AN175" s="107">
        <f t="shared" si="343"/>
        <v>0</v>
      </c>
      <c r="AO175" s="107">
        <f t="shared" si="343"/>
        <v>0</v>
      </c>
      <c r="AP175" s="107">
        <f t="shared" si="343"/>
        <v>0</v>
      </c>
      <c r="AQ175" s="107">
        <f t="shared" si="343"/>
        <v>0</v>
      </c>
      <c r="AR175" s="107">
        <f t="shared" si="343"/>
        <v>0</v>
      </c>
      <c r="AS175" s="107">
        <f t="shared" si="343"/>
        <v>0</v>
      </c>
      <c r="AT175" s="107">
        <f t="shared" si="343"/>
        <v>0</v>
      </c>
      <c r="AU175" s="107">
        <f t="shared" si="343"/>
        <v>0</v>
      </c>
      <c r="AV175" s="108">
        <f t="shared" si="368"/>
        <v>0</v>
      </c>
      <c r="AW175" s="107">
        <f t="shared" si="348"/>
        <v>0</v>
      </c>
      <c r="AX175" s="109"/>
      <c r="AY175" s="110"/>
      <c r="AZ175" s="110"/>
      <c r="BA175" s="110"/>
      <c r="BB175" s="107">
        <f t="shared" si="349"/>
        <v>0</v>
      </c>
      <c r="BC175" s="98"/>
      <c r="BD175" s="98"/>
      <c r="BE175" s="105">
        <f t="shared" si="373"/>
        <v>0</v>
      </c>
      <c r="BF175" s="105">
        <f t="shared" si="351"/>
        <v>0</v>
      </c>
      <c r="BG175" s="129">
        <f t="shared" si="352"/>
        <v>2</v>
      </c>
      <c r="BH175" s="105">
        <f t="shared" si="305"/>
        <v>5795.2144687499995</v>
      </c>
      <c r="BI175" s="105"/>
      <c r="BJ175" s="105">
        <f t="shared" si="353"/>
        <v>0</v>
      </c>
      <c r="BK175" s="129">
        <f t="shared" si="374"/>
        <v>2</v>
      </c>
      <c r="BL175" s="105">
        <f>(AE175+AF175)*30%</f>
        <v>5795.2144687499995</v>
      </c>
      <c r="BM175" s="105"/>
      <c r="BN175" s="105"/>
      <c r="BO175" s="105"/>
      <c r="BP175" s="129"/>
      <c r="BQ175" s="105"/>
      <c r="BR175" s="105">
        <f t="shared" si="354"/>
        <v>11590.428937499999</v>
      </c>
      <c r="BS175" s="105">
        <f t="shared" si="355"/>
        <v>13412.666906249999</v>
      </c>
      <c r="BT175" s="105">
        <f t="shared" si="356"/>
        <v>5795.2144687499995</v>
      </c>
      <c r="BU175" s="105">
        <f t="shared" si="357"/>
        <v>14074.092281249999</v>
      </c>
      <c r="BV175" s="105">
        <f t="shared" si="358"/>
        <v>33281.973656249997</v>
      </c>
      <c r="BW175" s="111">
        <f t="shared" si="359"/>
        <v>399383.68387499999</v>
      </c>
      <c r="BX175" s="9" t="s">
        <v>213</v>
      </c>
    </row>
    <row r="176" spans="1:77" s="9" customFormat="1" ht="15" hidden="1" customHeight="1" x14ac:dyDescent="0.3">
      <c r="A176" s="47">
        <v>43</v>
      </c>
      <c r="B176" s="97" t="s">
        <v>186</v>
      </c>
      <c r="C176" s="112" t="s">
        <v>471</v>
      </c>
      <c r="D176" s="104" t="s">
        <v>60</v>
      </c>
      <c r="E176" s="99" t="s">
        <v>187</v>
      </c>
      <c r="F176" s="97">
        <v>102</v>
      </c>
      <c r="G176" s="119">
        <v>43817</v>
      </c>
      <c r="H176" s="119">
        <v>45644</v>
      </c>
      <c r="I176" s="97" t="s">
        <v>251</v>
      </c>
      <c r="J176" s="98" t="s">
        <v>310</v>
      </c>
      <c r="K176" s="98" t="s">
        <v>64</v>
      </c>
      <c r="L176" s="10">
        <v>16.100000000000001</v>
      </c>
      <c r="M176" s="10">
        <v>4.99</v>
      </c>
      <c r="N176" s="104">
        <v>17697</v>
      </c>
      <c r="O176" s="105">
        <f t="shared" si="333"/>
        <v>88308.03</v>
      </c>
      <c r="P176" s="98"/>
      <c r="Q176" s="122"/>
      <c r="R176" s="98"/>
      <c r="S176" s="98"/>
      <c r="T176" s="98">
        <v>1</v>
      </c>
      <c r="U176" s="98"/>
      <c r="V176" s="98">
        <f t="shared" si="360"/>
        <v>0</v>
      </c>
      <c r="W176" s="98">
        <f t="shared" si="360"/>
        <v>1</v>
      </c>
      <c r="X176" s="98">
        <f t="shared" si="360"/>
        <v>0</v>
      </c>
      <c r="Y176" s="105">
        <f t="shared" si="335"/>
        <v>0</v>
      </c>
      <c r="Z176" s="105"/>
      <c r="AA176" s="105">
        <f t="shared" si="364"/>
        <v>0</v>
      </c>
      <c r="AB176" s="105">
        <f t="shared" si="365"/>
        <v>0</v>
      </c>
      <c r="AC176" s="105">
        <f t="shared" si="366"/>
        <v>5519.2518749999999</v>
      </c>
      <c r="AD176" s="105"/>
      <c r="AE176" s="8">
        <f t="shared" si="338"/>
        <v>5519.2518749999999</v>
      </c>
      <c r="AF176" s="8">
        <f t="shared" si="339"/>
        <v>4139.4389062499995</v>
      </c>
      <c r="AG176" s="8">
        <f t="shared" si="340"/>
        <v>965.86907812499999</v>
      </c>
      <c r="AH176" s="105">
        <f t="shared" si="367"/>
        <v>221.21250000000001</v>
      </c>
      <c r="AI176" s="8">
        <f t="shared" si="341"/>
        <v>10845.772359375</v>
      </c>
      <c r="AJ176" s="109"/>
      <c r="AK176" s="107">
        <f t="shared" si="342"/>
        <v>0</v>
      </c>
      <c r="AL176" s="106"/>
      <c r="AM176" s="107">
        <f t="shared" ref="AM176:AU205" si="377">N176/16*AL176*50%</f>
        <v>0</v>
      </c>
      <c r="AN176" s="107">
        <f t="shared" si="377"/>
        <v>0</v>
      </c>
      <c r="AO176" s="107">
        <f t="shared" si="377"/>
        <v>0</v>
      </c>
      <c r="AP176" s="107">
        <f t="shared" si="377"/>
        <v>0</v>
      </c>
      <c r="AQ176" s="107">
        <f t="shared" si="377"/>
        <v>0</v>
      </c>
      <c r="AR176" s="107">
        <f t="shared" si="377"/>
        <v>0</v>
      </c>
      <c r="AS176" s="107">
        <f t="shared" si="377"/>
        <v>0</v>
      </c>
      <c r="AT176" s="107">
        <f t="shared" si="377"/>
        <v>0</v>
      </c>
      <c r="AU176" s="107">
        <f t="shared" si="377"/>
        <v>0</v>
      </c>
      <c r="AV176" s="108"/>
      <c r="AW176" s="107"/>
      <c r="AX176" s="109"/>
      <c r="AY176" s="110"/>
      <c r="AZ176" s="110"/>
      <c r="BA176" s="110"/>
      <c r="BB176" s="107"/>
      <c r="BC176" s="98"/>
      <c r="BD176" s="98"/>
      <c r="BE176" s="105"/>
      <c r="BF176" s="105"/>
      <c r="BG176" s="129">
        <f t="shared" si="352"/>
        <v>1</v>
      </c>
      <c r="BH176" s="105">
        <f t="shared" si="305"/>
        <v>2897.6072343749997</v>
      </c>
      <c r="BI176" s="105"/>
      <c r="BJ176" s="105"/>
      <c r="BK176" s="129">
        <f t="shared" si="374"/>
        <v>1</v>
      </c>
      <c r="BL176" s="105">
        <f>(AE176+AF176)*30%</f>
        <v>2897.6072343749997</v>
      </c>
      <c r="BM176" s="105"/>
      <c r="BN176" s="105"/>
      <c r="BO176" s="105"/>
      <c r="BP176" s="129"/>
      <c r="BQ176" s="105"/>
      <c r="BR176" s="105">
        <f t="shared" si="354"/>
        <v>5795.2144687499995</v>
      </c>
      <c r="BS176" s="105">
        <f t="shared" si="355"/>
        <v>6706.3334531249993</v>
      </c>
      <c r="BT176" s="105">
        <f t="shared" si="356"/>
        <v>2897.6072343749997</v>
      </c>
      <c r="BU176" s="105">
        <f t="shared" si="357"/>
        <v>7037.0461406249997</v>
      </c>
      <c r="BV176" s="105">
        <f t="shared" si="358"/>
        <v>16640.986828124998</v>
      </c>
      <c r="BW176" s="111">
        <f t="shared" si="359"/>
        <v>199691.84193749999</v>
      </c>
    </row>
    <row r="177" spans="1:77" s="9" customFormat="1" ht="15" hidden="1" customHeight="1" x14ac:dyDescent="0.3">
      <c r="A177" s="15">
        <v>44</v>
      </c>
      <c r="B177" s="97" t="s">
        <v>235</v>
      </c>
      <c r="C177" s="97" t="s">
        <v>446</v>
      </c>
      <c r="D177" s="98" t="s">
        <v>60</v>
      </c>
      <c r="E177" s="99" t="s">
        <v>236</v>
      </c>
      <c r="F177" s="97">
        <v>122</v>
      </c>
      <c r="G177" s="119">
        <v>44554</v>
      </c>
      <c r="H177" s="119">
        <v>46380</v>
      </c>
      <c r="I177" s="97" t="s">
        <v>159</v>
      </c>
      <c r="J177" s="98" t="s">
        <v>310</v>
      </c>
      <c r="K177" s="98" t="s">
        <v>64</v>
      </c>
      <c r="L177" s="10">
        <v>3.01</v>
      </c>
      <c r="M177" s="6">
        <v>4.59</v>
      </c>
      <c r="N177" s="104">
        <v>17697</v>
      </c>
      <c r="O177" s="105">
        <f t="shared" si="333"/>
        <v>81229.23</v>
      </c>
      <c r="P177" s="98"/>
      <c r="Q177" s="122"/>
      <c r="R177" s="98"/>
      <c r="S177" s="98"/>
      <c r="T177" s="98">
        <v>2</v>
      </c>
      <c r="U177" s="98"/>
      <c r="V177" s="98">
        <f t="shared" si="360"/>
        <v>0</v>
      </c>
      <c r="W177" s="98">
        <f t="shared" si="360"/>
        <v>2</v>
      </c>
      <c r="X177" s="98">
        <f t="shared" si="360"/>
        <v>0</v>
      </c>
      <c r="Y177" s="105">
        <f t="shared" si="335"/>
        <v>0</v>
      </c>
      <c r="Z177" s="105"/>
      <c r="AA177" s="105">
        <f t="shared" si="364"/>
        <v>0</v>
      </c>
      <c r="AB177" s="105">
        <f t="shared" si="365"/>
        <v>0</v>
      </c>
      <c r="AC177" s="105">
        <f t="shared" si="366"/>
        <v>10153.653749999999</v>
      </c>
      <c r="AD177" s="105">
        <f t="shared" si="337"/>
        <v>0</v>
      </c>
      <c r="AE177" s="105">
        <f t="shared" si="338"/>
        <v>10153.653749999999</v>
      </c>
      <c r="AF177" s="105">
        <f t="shared" si="339"/>
        <v>7615.2403125000001</v>
      </c>
      <c r="AG177" s="105">
        <f t="shared" si="340"/>
        <v>1776.8894062500001</v>
      </c>
      <c r="AH177" s="105">
        <f t="shared" si="367"/>
        <v>442.42500000000001</v>
      </c>
      <c r="AI177" s="105">
        <f t="shared" si="341"/>
        <v>19988.208468749999</v>
      </c>
      <c r="AJ177" s="106"/>
      <c r="AK177" s="107">
        <f t="shared" si="342"/>
        <v>0</v>
      </c>
      <c r="AL177" s="106"/>
      <c r="AM177" s="107">
        <f t="shared" si="377"/>
        <v>0</v>
      </c>
      <c r="AN177" s="107">
        <f t="shared" si="377"/>
        <v>0</v>
      </c>
      <c r="AO177" s="107">
        <f t="shared" si="377"/>
        <v>0</v>
      </c>
      <c r="AP177" s="107">
        <f t="shared" si="377"/>
        <v>0</v>
      </c>
      <c r="AQ177" s="107">
        <f t="shared" si="377"/>
        <v>0</v>
      </c>
      <c r="AR177" s="107">
        <f t="shared" si="377"/>
        <v>0</v>
      </c>
      <c r="AS177" s="107">
        <f t="shared" si="377"/>
        <v>0</v>
      </c>
      <c r="AT177" s="107">
        <f t="shared" si="377"/>
        <v>0</v>
      </c>
      <c r="AU177" s="107">
        <f t="shared" si="377"/>
        <v>0</v>
      </c>
      <c r="AV177" s="108">
        <f t="shared" si="368"/>
        <v>0</v>
      </c>
      <c r="AW177" s="107">
        <f t="shared" si="348"/>
        <v>0</v>
      </c>
      <c r="AX177" s="109"/>
      <c r="AY177" s="110"/>
      <c r="AZ177" s="110"/>
      <c r="BA177" s="110"/>
      <c r="BB177" s="107">
        <f t="shared" si="349"/>
        <v>0</v>
      </c>
      <c r="BC177" s="98"/>
      <c r="BD177" s="98"/>
      <c r="BE177" s="105">
        <f t="shared" si="373"/>
        <v>0</v>
      </c>
      <c r="BF177" s="105">
        <f t="shared" si="351"/>
        <v>0</v>
      </c>
      <c r="BG177" s="129">
        <f t="shared" si="352"/>
        <v>2</v>
      </c>
      <c r="BH177" s="105">
        <f t="shared" si="305"/>
        <v>5330.6682187500001</v>
      </c>
      <c r="BI177" s="105"/>
      <c r="BJ177" s="105"/>
      <c r="BK177" s="105">
        <v>2</v>
      </c>
      <c r="BL177" s="8">
        <f t="shared" ref="BL177:BL178" si="378">(AE177+AF177)*35%</f>
        <v>6219.1129218749993</v>
      </c>
      <c r="BM177" s="105"/>
      <c r="BN177" s="105"/>
      <c r="BO177" s="105"/>
      <c r="BP177" s="129"/>
      <c r="BQ177" s="105">
        <f>7079/18*BP177</f>
        <v>0</v>
      </c>
      <c r="BR177" s="105">
        <f t="shared" si="354"/>
        <v>11549.781140625</v>
      </c>
      <c r="BS177" s="105">
        <f t="shared" si="355"/>
        <v>12372.968156249999</v>
      </c>
      <c r="BT177" s="105">
        <f t="shared" si="356"/>
        <v>5330.6682187500001</v>
      </c>
      <c r="BU177" s="105">
        <f t="shared" si="357"/>
        <v>13834.353234374999</v>
      </c>
      <c r="BV177" s="105">
        <f t="shared" si="358"/>
        <v>31537.989609374999</v>
      </c>
      <c r="BW177" s="111">
        <f t="shared" si="359"/>
        <v>378455.87531249999</v>
      </c>
      <c r="BX177" s="9" t="s">
        <v>213</v>
      </c>
    </row>
    <row r="178" spans="1:77" s="9" customFormat="1" ht="15" hidden="1" customHeight="1" x14ac:dyDescent="0.3">
      <c r="A178" s="47">
        <v>45</v>
      </c>
      <c r="B178" s="97" t="s">
        <v>235</v>
      </c>
      <c r="C178" s="97" t="s">
        <v>478</v>
      </c>
      <c r="D178" s="98" t="s">
        <v>60</v>
      </c>
      <c r="E178" s="99" t="s">
        <v>236</v>
      </c>
      <c r="F178" s="97">
        <v>123</v>
      </c>
      <c r="G178" s="119">
        <v>44554</v>
      </c>
      <c r="H178" s="119">
        <v>46380</v>
      </c>
      <c r="I178" s="97" t="s">
        <v>159</v>
      </c>
      <c r="J178" s="98" t="s">
        <v>310</v>
      </c>
      <c r="K178" s="98" t="s">
        <v>64</v>
      </c>
      <c r="L178" s="10">
        <v>3.01</v>
      </c>
      <c r="M178" s="6">
        <v>4.59</v>
      </c>
      <c r="N178" s="104">
        <v>17697</v>
      </c>
      <c r="O178" s="105">
        <f t="shared" si="333"/>
        <v>81229.23</v>
      </c>
      <c r="P178" s="98"/>
      <c r="Q178" s="122"/>
      <c r="R178" s="98"/>
      <c r="S178" s="98"/>
      <c r="T178" s="98">
        <v>2</v>
      </c>
      <c r="U178" s="98"/>
      <c r="V178" s="98">
        <f t="shared" si="360"/>
        <v>0</v>
      </c>
      <c r="W178" s="98">
        <f t="shared" si="360"/>
        <v>2</v>
      </c>
      <c r="X178" s="98">
        <f t="shared" si="360"/>
        <v>0</v>
      </c>
      <c r="Y178" s="105">
        <f t="shared" si="335"/>
        <v>0</v>
      </c>
      <c r="Z178" s="105"/>
      <c r="AA178" s="105">
        <f t="shared" si="364"/>
        <v>0</v>
      </c>
      <c r="AB178" s="105">
        <f t="shared" si="365"/>
        <v>0</v>
      </c>
      <c r="AC178" s="105">
        <f t="shared" si="366"/>
        <v>10153.653749999999</v>
      </c>
      <c r="AD178" s="105"/>
      <c r="AE178" s="105">
        <f t="shared" si="338"/>
        <v>10153.653749999999</v>
      </c>
      <c r="AF178" s="105">
        <f t="shared" si="339"/>
        <v>7615.2403125000001</v>
      </c>
      <c r="AG178" s="105">
        <f t="shared" si="340"/>
        <v>1776.8894062500001</v>
      </c>
      <c r="AH178" s="105">
        <f t="shared" si="367"/>
        <v>442.42500000000001</v>
      </c>
      <c r="AI178" s="105">
        <f t="shared" si="341"/>
        <v>19988.208468749999</v>
      </c>
      <c r="AJ178" s="106"/>
      <c r="AK178" s="107">
        <f t="shared" si="342"/>
        <v>0</v>
      </c>
      <c r="AL178" s="106"/>
      <c r="AM178" s="107">
        <f t="shared" si="377"/>
        <v>0</v>
      </c>
      <c r="AN178" s="107">
        <f t="shared" si="377"/>
        <v>0</v>
      </c>
      <c r="AO178" s="107">
        <f t="shared" si="377"/>
        <v>0</v>
      </c>
      <c r="AP178" s="107">
        <f t="shared" si="377"/>
        <v>0</v>
      </c>
      <c r="AQ178" s="107">
        <f t="shared" si="377"/>
        <v>0</v>
      </c>
      <c r="AR178" s="107">
        <f t="shared" si="377"/>
        <v>0</v>
      </c>
      <c r="AS178" s="107">
        <f t="shared" si="377"/>
        <v>0</v>
      </c>
      <c r="AT178" s="107">
        <f t="shared" si="377"/>
        <v>0</v>
      </c>
      <c r="AU178" s="107">
        <f t="shared" si="377"/>
        <v>0</v>
      </c>
      <c r="AV178" s="108"/>
      <c r="AW178" s="107"/>
      <c r="AX178" s="109"/>
      <c r="AY178" s="110"/>
      <c r="AZ178" s="110"/>
      <c r="BA178" s="110"/>
      <c r="BB178" s="107"/>
      <c r="BC178" s="98"/>
      <c r="BD178" s="98"/>
      <c r="BE178" s="105"/>
      <c r="BF178" s="105"/>
      <c r="BG178" s="129">
        <f t="shared" si="352"/>
        <v>2</v>
      </c>
      <c r="BH178" s="105">
        <f t="shared" si="305"/>
        <v>5330.6682187500001</v>
      </c>
      <c r="BI178" s="105"/>
      <c r="BJ178" s="105"/>
      <c r="BK178" s="105">
        <v>2</v>
      </c>
      <c r="BL178" s="8">
        <f t="shared" si="378"/>
        <v>6219.1129218749993</v>
      </c>
      <c r="BM178" s="105"/>
      <c r="BN178" s="105"/>
      <c r="BO178" s="105"/>
      <c r="BP178" s="129"/>
      <c r="BQ178" s="105"/>
      <c r="BR178" s="105">
        <f t="shared" si="354"/>
        <v>11549.781140625</v>
      </c>
      <c r="BS178" s="105">
        <f t="shared" si="355"/>
        <v>12372.968156249999</v>
      </c>
      <c r="BT178" s="105">
        <f t="shared" si="356"/>
        <v>5330.6682187500001</v>
      </c>
      <c r="BU178" s="105">
        <f t="shared" si="357"/>
        <v>13834.353234374999</v>
      </c>
      <c r="BV178" s="105">
        <f t="shared" si="358"/>
        <v>31537.989609374999</v>
      </c>
      <c r="BW178" s="111">
        <f t="shared" si="359"/>
        <v>378455.87531249999</v>
      </c>
    </row>
    <row r="179" spans="1:77" s="9" customFormat="1" ht="15" hidden="1" customHeight="1" x14ac:dyDescent="0.3">
      <c r="A179" s="183">
        <v>46</v>
      </c>
      <c r="B179" s="97" t="s">
        <v>444</v>
      </c>
      <c r="C179" s="97" t="s">
        <v>357</v>
      </c>
      <c r="D179" s="121" t="s">
        <v>60</v>
      </c>
      <c r="E179" s="182" t="s">
        <v>246</v>
      </c>
      <c r="F179" s="100">
        <v>118</v>
      </c>
      <c r="G179" s="101">
        <v>44365</v>
      </c>
      <c r="H179" s="102" t="s">
        <v>332</v>
      </c>
      <c r="I179" s="100" t="s">
        <v>82</v>
      </c>
      <c r="J179" s="98" t="s">
        <v>310</v>
      </c>
      <c r="K179" s="98" t="s">
        <v>64</v>
      </c>
      <c r="L179" s="103">
        <v>31.08</v>
      </c>
      <c r="M179" s="98">
        <v>5.16</v>
      </c>
      <c r="N179" s="104">
        <v>17697</v>
      </c>
      <c r="O179" s="105">
        <f t="shared" si="333"/>
        <v>91316.52</v>
      </c>
      <c r="P179" s="98"/>
      <c r="Q179" s="122"/>
      <c r="R179" s="98"/>
      <c r="S179" s="98"/>
      <c r="T179" s="98">
        <v>1</v>
      </c>
      <c r="U179" s="98"/>
      <c r="V179" s="98">
        <f t="shared" si="360"/>
        <v>0</v>
      </c>
      <c r="W179" s="98">
        <f t="shared" si="360"/>
        <v>1</v>
      </c>
      <c r="X179" s="98">
        <f t="shared" si="360"/>
        <v>0</v>
      </c>
      <c r="Y179" s="105">
        <f t="shared" si="335"/>
        <v>0</v>
      </c>
      <c r="Z179" s="105">
        <f t="shared" ref="Z179" si="379">SUM(O179/16*T179)</f>
        <v>5707.2825000000003</v>
      </c>
      <c r="AA179" s="105">
        <f t="shared" si="364"/>
        <v>0</v>
      </c>
      <c r="AB179" s="105">
        <f t="shared" si="365"/>
        <v>0</v>
      </c>
      <c r="AC179" s="105">
        <f t="shared" si="366"/>
        <v>5707.2825000000003</v>
      </c>
      <c r="AD179" s="105">
        <f t="shared" si="337"/>
        <v>0</v>
      </c>
      <c r="AE179" s="105">
        <f t="shared" si="338"/>
        <v>11414.565000000001</v>
      </c>
      <c r="AF179" s="105">
        <f t="shared" si="339"/>
        <v>8560.9237499999999</v>
      </c>
      <c r="AG179" s="105">
        <f t="shared" si="340"/>
        <v>1997.5488750000002</v>
      </c>
      <c r="AH179" s="105">
        <f t="shared" si="367"/>
        <v>221.21250000000001</v>
      </c>
      <c r="AI179" s="105">
        <f t="shared" si="341"/>
        <v>22194.250124999999</v>
      </c>
      <c r="AJ179" s="106"/>
      <c r="AK179" s="107">
        <f t="shared" si="342"/>
        <v>0</v>
      </c>
      <c r="AL179" s="106"/>
      <c r="AM179" s="107">
        <f t="shared" si="377"/>
        <v>0</v>
      </c>
      <c r="AN179" s="107">
        <f t="shared" si="377"/>
        <v>0</v>
      </c>
      <c r="AO179" s="107">
        <f t="shared" si="377"/>
        <v>0</v>
      </c>
      <c r="AP179" s="107">
        <f t="shared" si="377"/>
        <v>0</v>
      </c>
      <c r="AQ179" s="107">
        <f t="shared" si="377"/>
        <v>0</v>
      </c>
      <c r="AR179" s="107">
        <f t="shared" si="377"/>
        <v>0</v>
      </c>
      <c r="AS179" s="107">
        <f t="shared" si="377"/>
        <v>0</v>
      </c>
      <c r="AT179" s="107">
        <f t="shared" si="377"/>
        <v>0</v>
      </c>
      <c r="AU179" s="107">
        <f t="shared" si="377"/>
        <v>0</v>
      </c>
      <c r="AV179" s="108">
        <f t="shared" si="368"/>
        <v>0</v>
      </c>
      <c r="AW179" s="107">
        <f t="shared" si="348"/>
        <v>0</v>
      </c>
      <c r="AX179" s="109"/>
      <c r="AY179" s="110"/>
      <c r="AZ179" s="110"/>
      <c r="BA179" s="110"/>
      <c r="BB179" s="107">
        <f t="shared" si="349"/>
        <v>0</v>
      </c>
      <c r="BC179" s="98"/>
      <c r="BD179" s="98"/>
      <c r="BE179" s="105">
        <f t="shared" si="373"/>
        <v>0</v>
      </c>
      <c r="BF179" s="105">
        <f t="shared" si="351"/>
        <v>0</v>
      </c>
      <c r="BG179" s="129">
        <f t="shared" si="352"/>
        <v>1</v>
      </c>
      <c r="BH179" s="8">
        <f t="shared" ref="BH179:BH180" si="380">(AE179+AF179)*30%</f>
        <v>5992.6466250000003</v>
      </c>
      <c r="BI179" s="105"/>
      <c r="BJ179" s="105">
        <f t="shared" si="353"/>
        <v>0</v>
      </c>
      <c r="BK179" s="8">
        <f t="shared" ref="BK179:BK180" si="381">V179+W179+X179</f>
        <v>1</v>
      </c>
      <c r="BL179" s="8">
        <f t="shared" ref="BL179:BL180" si="382">(AE179+AF179)*30%</f>
        <v>5992.6466250000003</v>
      </c>
      <c r="BM179" s="105"/>
      <c r="BN179" s="105"/>
      <c r="BO179" s="105"/>
      <c r="BP179" s="129"/>
      <c r="BQ179" s="105">
        <f>7079/18*BP179</f>
        <v>0</v>
      </c>
      <c r="BR179" s="8">
        <f t="shared" si="354"/>
        <v>11985.293250000001</v>
      </c>
      <c r="BS179" s="105">
        <f t="shared" si="355"/>
        <v>13633.326375000001</v>
      </c>
      <c r="BT179" s="105">
        <f t="shared" si="356"/>
        <v>5992.6466250000003</v>
      </c>
      <c r="BU179" s="105">
        <f t="shared" si="357"/>
        <v>14553.570374999999</v>
      </c>
      <c r="BV179" s="105">
        <f t="shared" si="358"/>
        <v>34179.543375000001</v>
      </c>
      <c r="BW179" s="111">
        <f t="shared" si="359"/>
        <v>410154.52049999998</v>
      </c>
      <c r="BX179" s="7" t="s">
        <v>213</v>
      </c>
    </row>
    <row r="180" spans="1:77" s="9" customFormat="1" ht="15" hidden="1" customHeight="1" x14ac:dyDescent="0.3">
      <c r="A180" s="96">
        <v>47</v>
      </c>
      <c r="B180" s="97" t="s">
        <v>444</v>
      </c>
      <c r="C180" s="97" t="s">
        <v>472</v>
      </c>
      <c r="D180" s="121" t="s">
        <v>60</v>
      </c>
      <c r="E180" s="182" t="s">
        <v>448</v>
      </c>
      <c r="F180" s="100">
        <v>119</v>
      </c>
      <c r="G180" s="101">
        <v>44366</v>
      </c>
      <c r="H180" s="102" t="s">
        <v>449</v>
      </c>
      <c r="I180" s="100" t="s">
        <v>82</v>
      </c>
      <c r="J180" s="98" t="s">
        <v>310</v>
      </c>
      <c r="K180" s="98" t="s">
        <v>64</v>
      </c>
      <c r="L180" s="103">
        <v>31.08</v>
      </c>
      <c r="M180" s="98">
        <v>5.16</v>
      </c>
      <c r="N180" s="104">
        <v>17697</v>
      </c>
      <c r="O180" s="105">
        <f t="shared" si="333"/>
        <v>91316.52</v>
      </c>
      <c r="P180" s="98"/>
      <c r="Q180" s="122"/>
      <c r="R180" s="98"/>
      <c r="S180" s="98"/>
      <c r="T180" s="98">
        <v>2</v>
      </c>
      <c r="U180" s="98"/>
      <c r="V180" s="98">
        <f t="shared" si="360"/>
        <v>0</v>
      </c>
      <c r="W180" s="98">
        <f t="shared" si="360"/>
        <v>2</v>
      </c>
      <c r="X180" s="98">
        <f t="shared" si="360"/>
        <v>0</v>
      </c>
      <c r="Y180" s="105">
        <f t="shared" si="335"/>
        <v>0</v>
      </c>
      <c r="Z180" s="105">
        <f t="shared" ref="Z180:Z213" si="383">SUM(O180/16*T180)</f>
        <v>11414.565000000001</v>
      </c>
      <c r="AA180" s="105">
        <f t="shared" si="364"/>
        <v>0</v>
      </c>
      <c r="AB180" s="105">
        <f t="shared" si="365"/>
        <v>0</v>
      </c>
      <c r="AC180" s="105">
        <f t="shared" si="366"/>
        <v>11414.565000000001</v>
      </c>
      <c r="AD180" s="105"/>
      <c r="AE180" s="105">
        <f t="shared" si="338"/>
        <v>22829.13</v>
      </c>
      <c r="AF180" s="105">
        <f t="shared" si="339"/>
        <v>17121.8475</v>
      </c>
      <c r="AG180" s="105">
        <f t="shared" si="340"/>
        <v>3995.0977500000004</v>
      </c>
      <c r="AH180" s="105">
        <f t="shared" si="367"/>
        <v>442.42500000000001</v>
      </c>
      <c r="AI180" s="105">
        <f t="shared" si="341"/>
        <v>44388.500249999997</v>
      </c>
      <c r="AJ180" s="106"/>
      <c r="AK180" s="107">
        <f t="shared" si="342"/>
        <v>0</v>
      </c>
      <c r="AL180" s="106"/>
      <c r="AM180" s="107">
        <f t="shared" si="377"/>
        <v>0</v>
      </c>
      <c r="AN180" s="107">
        <f t="shared" si="377"/>
        <v>0</v>
      </c>
      <c r="AO180" s="107">
        <f t="shared" si="377"/>
        <v>0</v>
      </c>
      <c r="AP180" s="107">
        <f t="shared" si="377"/>
        <v>0</v>
      </c>
      <c r="AQ180" s="107">
        <f t="shared" si="377"/>
        <v>0</v>
      </c>
      <c r="AR180" s="107">
        <f t="shared" si="377"/>
        <v>0</v>
      </c>
      <c r="AS180" s="107">
        <f t="shared" si="377"/>
        <v>0</v>
      </c>
      <c r="AT180" s="107">
        <f t="shared" si="377"/>
        <v>0</v>
      </c>
      <c r="AU180" s="107">
        <f t="shared" si="377"/>
        <v>0</v>
      </c>
      <c r="AV180" s="108"/>
      <c r="AW180" s="107"/>
      <c r="AX180" s="109"/>
      <c r="AY180" s="110"/>
      <c r="AZ180" s="110"/>
      <c r="BA180" s="110"/>
      <c r="BB180" s="107"/>
      <c r="BC180" s="98"/>
      <c r="BD180" s="98"/>
      <c r="BE180" s="105"/>
      <c r="BF180" s="105"/>
      <c r="BG180" s="129">
        <f t="shared" si="352"/>
        <v>2</v>
      </c>
      <c r="BH180" s="8">
        <f t="shared" si="380"/>
        <v>11985.293250000001</v>
      </c>
      <c r="BI180" s="105"/>
      <c r="BJ180" s="105"/>
      <c r="BK180" s="8">
        <f t="shared" si="381"/>
        <v>2</v>
      </c>
      <c r="BL180" s="8">
        <f t="shared" si="382"/>
        <v>11985.293250000001</v>
      </c>
      <c r="BM180" s="105"/>
      <c r="BN180" s="105"/>
      <c r="BO180" s="105"/>
      <c r="BP180" s="129"/>
      <c r="BQ180" s="105"/>
      <c r="BR180" s="105">
        <f t="shared" si="354"/>
        <v>23970.586500000001</v>
      </c>
      <c r="BS180" s="105">
        <f t="shared" si="355"/>
        <v>27266.652750000001</v>
      </c>
      <c r="BT180" s="105">
        <f t="shared" si="356"/>
        <v>11985.293250000001</v>
      </c>
      <c r="BU180" s="105">
        <f t="shared" si="357"/>
        <v>29107.140749999999</v>
      </c>
      <c r="BV180" s="105">
        <f t="shared" si="358"/>
        <v>68359.086750000002</v>
      </c>
      <c r="BW180" s="111">
        <f t="shared" si="359"/>
        <v>820309.04099999997</v>
      </c>
      <c r="BX180" s="7" t="s">
        <v>213</v>
      </c>
    </row>
    <row r="181" spans="1:77" s="9" customFormat="1" ht="15" hidden="1" customHeight="1" x14ac:dyDescent="0.3">
      <c r="A181" s="47">
        <v>48</v>
      </c>
      <c r="B181" s="97" t="s">
        <v>124</v>
      </c>
      <c r="C181" s="97" t="s">
        <v>451</v>
      </c>
      <c r="D181" s="98" t="s">
        <v>60</v>
      </c>
      <c r="E181" s="99" t="s">
        <v>69</v>
      </c>
      <c r="F181" s="100">
        <v>75</v>
      </c>
      <c r="G181" s="101">
        <v>43189</v>
      </c>
      <c r="H181" s="101">
        <v>45015</v>
      </c>
      <c r="I181" s="100" t="s">
        <v>68</v>
      </c>
      <c r="J181" s="98">
        <v>1</v>
      </c>
      <c r="K181" s="98" t="s">
        <v>67</v>
      </c>
      <c r="L181" s="10">
        <v>24.06</v>
      </c>
      <c r="M181" s="98">
        <v>5.12</v>
      </c>
      <c r="N181" s="104">
        <v>17697</v>
      </c>
      <c r="O181" s="105">
        <f t="shared" si="333"/>
        <v>90608.639999999999</v>
      </c>
      <c r="P181" s="98"/>
      <c r="Q181" s="122"/>
      <c r="R181" s="98"/>
      <c r="S181" s="98"/>
      <c r="T181" s="98">
        <v>1</v>
      </c>
      <c r="U181" s="98"/>
      <c r="V181" s="98">
        <f t="shared" si="360"/>
        <v>0</v>
      </c>
      <c r="W181" s="98">
        <f t="shared" si="360"/>
        <v>1</v>
      </c>
      <c r="X181" s="98">
        <f t="shared" si="360"/>
        <v>0</v>
      </c>
      <c r="Y181" s="105">
        <f t="shared" si="335"/>
        <v>0</v>
      </c>
      <c r="Z181" s="105"/>
      <c r="AA181" s="105">
        <f t="shared" si="364"/>
        <v>0</v>
      </c>
      <c r="AB181" s="105">
        <f t="shared" si="365"/>
        <v>0</v>
      </c>
      <c r="AC181" s="105">
        <f t="shared" si="366"/>
        <v>5663.04</v>
      </c>
      <c r="AD181" s="105"/>
      <c r="AE181" s="105">
        <f t="shared" si="338"/>
        <v>5663.04</v>
      </c>
      <c r="AF181" s="105">
        <f t="shared" si="339"/>
        <v>4247.28</v>
      </c>
      <c r="AG181" s="105">
        <f t="shared" si="340"/>
        <v>991.03200000000004</v>
      </c>
      <c r="AH181" s="105">
        <f t="shared" si="367"/>
        <v>221.21250000000001</v>
      </c>
      <c r="AI181" s="105">
        <f t="shared" si="341"/>
        <v>11122.5645</v>
      </c>
      <c r="AJ181" s="106"/>
      <c r="AK181" s="107">
        <f t="shared" si="342"/>
        <v>0</v>
      </c>
      <c r="AL181" s="106"/>
      <c r="AM181" s="107">
        <f t="shared" si="377"/>
        <v>0</v>
      </c>
      <c r="AN181" s="107">
        <f t="shared" si="377"/>
        <v>0</v>
      </c>
      <c r="AO181" s="107">
        <f t="shared" si="377"/>
        <v>0</v>
      </c>
      <c r="AP181" s="107">
        <f t="shared" si="377"/>
        <v>0</v>
      </c>
      <c r="AQ181" s="107">
        <f t="shared" si="377"/>
        <v>0</v>
      </c>
      <c r="AR181" s="107">
        <f t="shared" si="377"/>
        <v>0</v>
      </c>
      <c r="AS181" s="107">
        <f t="shared" si="377"/>
        <v>0</v>
      </c>
      <c r="AT181" s="107">
        <f t="shared" si="377"/>
        <v>0</v>
      </c>
      <c r="AU181" s="107">
        <f t="shared" si="377"/>
        <v>0</v>
      </c>
      <c r="AV181" s="108"/>
      <c r="AW181" s="107"/>
      <c r="AX181" s="109"/>
      <c r="AY181" s="110"/>
      <c r="AZ181" s="110"/>
      <c r="BA181" s="110"/>
      <c r="BB181" s="107"/>
      <c r="BC181" s="98"/>
      <c r="BD181" s="98"/>
      <c r="BE181" s="105"/>
      <c r="BF181" s="105"/>
      <c r="BG181" s="50">
        <v>1</v>
      </c>
      <c r="BH181" s="8">
        <f t="shared" ref="BH181:BH186" si="384">(AE181+AF181)*30%</f>
        <v>2973.096</v>
      </c>
      <c r="BI181" s="105"/>
      <c r="BJ181" s="105"/>
      <c r="BK181" s="105">
        <v>1</v>
      </c>
      <c r="BL181" s="8">
        <f>(AE181+AF181)*40%</f>
        <v>3964.1280000000002</v>
      </c>
      <c r="BM181" s="105"/>
      <c r="BN181" s="105"/>
      <c r="BO181" s="105"/>
      <c r="BP181" s="129"/>
      <c r="BQ181" s="105"/>
      <c r="BR181" s="8">
        <f t="shared" ref="BR181" si="385">AW181+BB181+BF181+BH181+BJ181+BL181+BQ181+BM181+BN181</f>
        <v>6937.2240000000002</v>
      </c>
      <c r="BS181" s="8">
        <f t="shared" si="355"/>
        <v>6875.2844999999998</v>
      </c>
      <c r="BT181" s="8">
        <f t="shared" si="356"/>
        <v>2973.096</v>
      </c>
      <c r="BU181" s="8">
        <f t="shared" si="357"/>
        <v>8211.4079999999994</v>
      </c>
      <c r="BV181" s="8">
        <f t="shared" si="358"/>
        <v>18059.788500000002</v>
      </c>
      <c r="BW181" s="37">
        <f t="shared" si="359"/>
        <v>216717.46200000003</v>
      </c>
      <c r="BY181" s="31"/>
    </row>
    <row r="182" spans="1:77" s="9" customFormat="1" ht="15" hidden="1" customHeight="1" x14ac:dyDescent="0.3">
      <c r="A182" s="47">
        <v>49</v>
      </c>
      <c r="B182" s="97" t="s">
        <v>354</v>
      </c>
      <c r="C182" s="97" t="s">
        <v>474</v>
      </c>
      <c r="D182" s="98" t="s">
        <v>60</v>
      </c>
      <c r="E182" s="99" t="s">
        <v>184</v>
      </c>
      <c r="F182" s="100">
        <v>110</v>
      </c>
      <c r="G182" s="101">
        <v>44071</v>
      </c>
      <c r="H182" s="102" t="s">
        <v>306</v>
      </c>
      <c r="I182" s="100" t="s">
        <v>154</v>
      </c>
      <c r="J182" s="98" t="s">
        <v>308</v>
      </c>
      <c r="K182" s="98" t="s">
        <v>67</v>
      </c>
      <c r="L182" s="10">
        <v>14.07</v>
      </c>
      <c r="M182" s="98">
        <v>4.95</v>
      </c>
      <c r="N182" s="104">
        <v>17697</v>
      </c>
      <c r="O182" s="105">
        <f t="shared" si="333"/>
        <v>87600.150000000009</v>
      </c>
      <c r="P182" s="98"/>
      <c r="Q182" s="122"/>
      <c r="R182" s="98"/>
      <c r="S182" s="98"/>
      <c r="T182" s="98">
        <v>2</v>
      </c>
      <c r="U182" s="98"/>
      <c r="V182" s="98">
        <f t="shared" si="360"/>
        <v>0</v>
      </c>
      <c r="W182" s="98">
        <f t="shared" si="360"/>
        <v>2</v>
      </c>
      <c r="X182" s="98">
        <f t="shared" si="360"/>
        <v>0</v>
      </c>
      <c r="Y182" s="105">
        <f t="shared" si="335"/>
        <v>0</v>
      </c>
      <c r="Z182" s="105"/>
      <c r="AA182" s="105">
        <f t="shared" si="364"/>
        <v>0</v>
      </c>
      <c r="AB182" s="105">
        <f t="shared" si="365"/>
        <v>0</v>
      </c>
      <c r="AC182" s="105">
        <f t="shared" si="366"/>
        <v>10950.018750000001</v>
      </c>
      <c r="AD182" s="105"/>
      <c r="AE182" s="105">
        <f t="shared" si="338"/>
        <v>10950.018750000001</v>
      </c>
      <c r="AF182" s="105">
        <f t="shared" si="339"/>
        <v>8212.5140625000004</v>
      </c>
      <c r="AG182" s="105">
        <f t="shared" si="340"/>
        <v>1916.2532812500003</v>
      </c>
      <c r="AH182" s="105">
        <f t="shared" si="367"/>
        <v>442.42500000000001</v>
      </c>
      <c r="AI182" s="105">
        <f t="shared" si="341"/>
        <v>21521.211093750004</v>
      </c>
      <c r="AJ182" s="106"/>
      <c r="AK182" s="107">
        <f t="shared" si="342"/>
        <v>0</v>
      </c>
      <c r="AL182" s="106"/>
      <c r="AM182" s="107">
        <f t="shared" si="377"/>
        <v>0</v>
      </c>
      <c r="AN182" s="107">
        <f t="shared" si="377"/>
        <v>0</v>
      </c>
      <c r="AO182" s="107">
        <f t="shared" si="377"/>
        <v>0</v>
      </c>
      <c r="AP182" s="107">
        <f t="shared" si="377"/>
        <v>0</v>
      </c>
      <c r="AQ182" s="107">
        <f t="shared" si="377"/>
        <v>0</v>
      </c>
      <c r="AR182" s="107">
        <f t="shared" si="377"/>
        <v>0</v>
      </c>
      <c r="AS182" s="107">
        <f t="shared" si="377"/>
        <v>0</v>
      </c>
      <c r="AT182" s="107">
        <f t="shared" si="377"/>
        <v>0</v>
      </c>
      <c r="AU182" s="107">
        <f t="shared" si="377"/>
        <v>0</v>
      </c>
      <c r="AV182" s="108"/>
      <c r="AW182" s="107"/>
      <c r="AX182" s="109"/>
      <c r="AY182" s="110"/>
      <c r="AZ182" s="110"/>
      <c r="BA182" s="110"/>
      <c r="BB182" s="107"/>
      <c r="BC182" s="98"/>
      <c r="BD182" s="98"/>
      <c r="BE182" s="105"/>
      <c r="BF182" s="105"/>
      <c r="BG182" s="50">
        <f t="shared" ref="BG182:BG186" si="386">V182+W182+X182</f>
        <v>2</v>
      </c>
      <c r="BH182" s="8">
        <f t="shared" si="384"/>
        <v>5748.7598437500001</v>
      </c>
      <c r="BI182" s="105"/>
      <c r="BJ182" s="105"/>
      <c r="BK182" s="105">
        <v>2</v>
      </c>
      <c r="BL182" s="8">
        <f t="shared" ref="BL182:BL183" si="387">(AE182+AF182)*35%</f>
        <v>6706.8864843749998</v>
      </c>
      <c r="BM182" s="105"/>
      <c r="BN182" s="105"/>
      <c r="BO182" s="105"/>
      <c r="BP182" s="129"/>
      <c r="BQ182" s="105"/>
      <c r="BR182" s="105">
        <f t="shared" si="354"/>
        <v>12455.646328125</v>
      </c>
      <c r="BS182" s="105">
        <f t="shared" si="355"/>
        <v>13308.697031250002</v>
      </c>
      <c r="BT182" s="105">
        <f t="shared" si="356"/>
        <v>5748.7598437500001</v>
      </c>
      <c r="BU182" s="105">
        <f t="shared" si="357"/>
        <v>14919.400546875</v>
      </c>
      <c r="BV182" s="105">
        <f t="shared" si="358"/>
        <v>33976.857421875</v>
      </c>
      <c r="BW182" s="111">
        <f t="shared" si="359"/>
        <v>407722.2890625</v>
      </c>
      <c r="BX182" s="7" t="s">
        <v>212</v>
      </c>
      <c r="BY182" s="31"/>
    </row>
    <row r="183" spans="1:77" s="9" customFormat="1" ht="15" hidden="1" customHeight="1" x14ac:dyDescent="0.3">
      <c r="A183" s="15">
        <v>50</v>
      </c>
      <c r="B183" s="97" t="s">
        <v>499</v>
      </c>
      <c r="C183" s="97" t="s">
        <v>475</v>
      </c>
      <c r="D183" s="98" t="s">
        <v>60</v>
      </c>
      <c r="E183" s="99" t="s">
        <v>184</v>
      </c>
      <c r="F183" s="100">
        <v>111</v>
      </c>
      <c r="G183" s="101">
        <v>44072</v>
      </c>
      <c r="H183" s="102" t="s">
        <v>473</v>
      </c>
      <c r="I183" s="100" t="s">
        <v>154</v>
      </c>
      <c r="J183" s="98" t="s">
        <v>308</v>
      </c>
      <c r="K183" s="98" t="s">
        <v>64</v>
      </c>
      <c r="L183" s="10">
        <v>14.07</v>
      </c>
      <c r="M183" s="98">
        <v>4.95</v>
      </c>
      <c r="N183" s="104">
        <v>17697</v>
      </c>
      <c r="O183" s="105">
        <f>N182*M182</f>
        <v>87600.150000000009</v>
      </c>
      <c r="P183" s="98"/>
      <c r="Q183" s="122"/>
      <c r="R183" s="98"/>
      <c r="S183" s="98"/>
      <c r="T183" s="98">
        <v>2</v>
      </c>
      <c r="U183" s="98"/>
      <c r="V183" s="98">
        <f t="shared" si="360"/>
        <v>0</v>
      </c>
      <c r="W183" s="98">
        <f t="shared" si="360"/>
        <v>2</v>
      </c>
      <c r="X183" s="98">
        <f t="shared" si="360"/>
        <v>0</v>
      </c>
      <c r="Y183" s="105">
        <f t="shared" si="335"/>
        <v>0</v>
      </c>
      <c r="Z183" s="105"/>
      <c r="AA183" s="105">
        <f t="shared" si="364"/>
        <v>0</v>
      </c>
      <c r="AB183" s="105">
        <f t="shared" si="365"/>
        <v>0</v>
      </c>
      <c r="AC183" s="105">
        <f t="shared" si="366"/>
        <v>10950.018750000001</v>
      </c>
      <c r="AD183" s="105"/>
      <c r="AE183" s="105">
        <f t="shared" si="338"/>
        <v>10950.018750000001</v>
      </c>
      <c r="AF183" s="105">
        <f t="shared" si="339"/>
        <v>8212.5140625000004</v>
      </c>
      <c r="AG183" s="105">
        <f t="shared" si="340"/>
        <v>1916.2532812500003</v>
      </c>
      <c r="AH183" s="105">
        <f t="shared" si="367"/>
        <v>442.42500000000001</v>
      </c>
      <c r="AI183" s="105">
        <f t="shared" si="341"/>
        <v>21521.211093750004</v>
      </c>
      <c r="AJ183" s="106"/>
      <c r="AK183" s="107">
        <f t="shared" si="342"/>
        <v>0</v>
      </c>
      <c r="AL183" s="106"/>
      <c r="AM183" s="107">
        <f t="shared" si="377"/>
        <v>0</v>
      </c>
      <c r="AN183" s="107">
        <f t="shared" si="377"/>
        <v>0</v>
      </c>
      <c r="AO183" s="107">
        <f t="shared" si="377"/>
        <v>0</v>
      </c>
      <c r="AP183" s="107">
        <f t="shared" si="377"/>
        <v>0</v>
      </c>
      <c r="AQ183" s="107">
        <f t="shared" si="377"/>
        <v>0</v>
      </c>
      <c r="AR183" s="107">
        <f t="shared" si="377"/>
        <v>0</v>
      </c>
      <c r="AS183" s="107">
        <f t="shared" si="377"/>
        <v>0</v>
      </c>
      <c r="AT183" s="107">
        <f t="shared" si="377"/>
        <v>0</v>
      </c>
      <c r="AU183" s="107">
        <f t="shared" si="377"/>
        <v>0</v>
      </c>
      <c r="AV183" s="108"/>
      <c r="AW183" s="107"/>
      <c r="AX183" s="109"/>
      <c r="AY183" s="110"/>
      <c r="AZ183" s="110"/>
      <c r="BA183" s="110"/>
      <c r="BB183" s="107"/>
      <c r="BC183" s="98"/>
      <c r="BD183" s="98"/>
      <c r="BE183" s="105"/>
      <c r="BF183" s="105"/>
      <c r="BG183" s="50">
        <f t="shared" si="386"/>
        <v>2</v>
      </c>
      <c r="BH183" s="8">
        <f t="shared" si="384"/>
        <v>5748.7598437500001</v>
      </c>
      <c r="BI183" s="105"/>
      <c r="BJ183" s="105"/>
      <c r="BK183" s="105">
        <v>2</v>
      </c>
      <c r="BL183" s="8">
        <f t="shared" si="387"/>
        <v>6706.8864843749998</v>
      </c>
      <c r="BM183" s="105"/>
      <c r="BN183" s="105"/>
      <c r="BO183" s="105"/>
      <c r="BP183" s="129"/>
      <c r="BQ183" s="105"/>
      <c r="BR183" s="105">
        <f t="shared" si="354"/>
        <v>12455.646328125</v>
      </c>
      <c r="BS183" s="105">
        <f t="shared" si="355"/>
        <v>13308.697031250002</v>
      </c>
      <c r="BT183" s="105">
        <f t="shared" si="356"/>
        <v>5748.7598437500001</v>
      </c>
      <c r="BU183" s="105">
        <f t="shared" si="357"/>
        <v>14919.400546875</v>
      </c>
      <c r="BV183" s="105">
        <f t="shared" si="358"/>
        <v>33976.857421875</v>
      </c>
      <c r="BW183" s="111">
        <f t="shared" si="359"/>
        <v>407722.2890625</v>
      </c>
      <c r="BX183" s="7" t="s">
        <v>212</v>
      </c>
      <c r="BY183" s="31"/>
    </row>
    <row r="184" spans="1:77" s="9" customFormat="1" ht="15" hidden="1" customHeight="1" x14ac:dyDescent="0.3">
      <c r="A184" s="47">
        <v>51</v>
      </c>
      <c r="B184" s="97" t="s">
        <v>450</v>
      </c>
      <c r="C184" s="97" t="s">
        <v>476</v>
      </c>
      <c r="D184" s="14" t="s">
        <v>60</v>
      </c>
      <c r="E184" s="94" t="s">
        <v>191</v>
      </c>
      <c r="F184" s="14">
        <v>102</v>
      </c>
      <c r="G184" s="44">
        <v>43817</v>
      </c>
      <c r="H184" s="44">
        <v>45644</v>
      </c>
      <c r="I184" s="14" t="s">
        <v>252</v>
      </c>
      <c r="J184" s="6" t="s">
        <v>310</v>
      </c>
      <c r="K184" s="6" t="s">
        <v>64</v>
      </c>
      <c r="L184" s="10">
        <v>7.11</v>
      </c>
      <c r="M184" s="6">
        <v>4.74</v>
      </c>
      <c r="N184" s="29">
        <v>17697</v>
      </c>
      <c r="O184" s="105">
        <f t="shared" si="333"/>
        <v>83883.78</v>
      </c>
      <c r="P184" s="98"/>
      <c r="Q184" s="122"/>
      <c r="R184" s="98"/>
      <c r="S184" s="98"/>
      <c r="T184" s="98">
        <v>1</v>
      </c>
      <c r="U184" s="98"/>
      <c r="V184" s="98">
        <f>SUM(P184+S184)</f>
        <v>0</v>
      </c>
      <c r="W184" s="98">
        <f t="shared" si="360"/>
        <v>1</v>
      </c>
      <c r="X184" s="98">
        <f t="shared" si="360"/>
        <v>0</v>
      </c>
      <c r="Y184" s="105">
        <f>SUM(O184/16*P184)</f>
        <v>0</v>
      </c>
      <c r="Z184" s="105">
        <f>SUM(O184/16*T184)</f>
        <v>5242.7362499999999</v>
      </c>
      <c r="AA184" s="105">
        <f t="shared" si="364"/>
        <v>0</v>
      </c>
      <c r="AB184" s="105">
        <f>SUM(O184/16*S184)</f>
        <v>0</v>
      </c>
      <c r="AC184" s="105">
        <f t="shared" si="366"/>
        <v>5242.7362499999999</v>
      </c>
      <c r="AD184" s="105"/>
      <c r="AE184" s="105">
        <f>SUM(Y184:AD184)</f>
        <v>10485.4725</v>
      </c>
      <c r="AF184" s="105">
        <f>AE184*75%</f>
        <v>7864.1043749999999</v>
      </c>
      <c r="AG184" s="105">
        <f t="shared" si="340"/>
        <v>1834.9576875</v>
      </c>
      <c r="AH184" s="105">
        <f t="shared" si="367"/>
        <v>221.21250000000001</v>
      </c>
      <c r="AI184" s="105">
        <f t="shared" si="341"/>
        <v>20405.747062499999</v>
      </c>
      <c r="AJ184" s="106"/>
      <c r="AK184" s="107">
        <f t="shared" si="342"/>
        <v>0</v>
      </c>
      <c r="AL184" s="106"/>
      <c r="AM184" s="107">
        <f t="shared" si="377"/>
        <v>0</v>
      </c>
      <c r="AN184" s="107">
        <f t="shared" si="377"/>
        <v>0</v>
      </c>
      <c r="AO184" s="107">
        <f>P184/16*AN184*50%</f>
        <v>0</v>
      </c>
      <c r="AP184" s="107">
        <f t="shared" si="377"/>
        <v>0</v>
      </c>
      <c r="AQ184" s="107">
        <f t="shared" si="377"/>
        <v>0</v>
      </c>
      <c r="AR184" s="107">
        <f>S184/16*AQ184*50%</f>
        <v>0</v>
      </c>
      <c r="AS184" s="107">
        <f t="shared" si="377"/>
        <v>0</v>
      </c>
      <c r="AT184" s="107">
        <f t="shared" si="377"/>
        <v>0</v>
      </c>
      <c r="AU184" s="107">
        <f t="shared" si="377"/>
        <v>0</v>
      </c>
      <c r="AV184" s="108"/>
      <c r="AW184" s="107"/>
      <c r="AX184" s="109"/>
      <c r="AY184" s="110"/>
      <c r="AZ184" s="110"/>
      <c r="BA184" s="110"/>
      <c r="BB184" s="107"/>
      <c r="BC184" s="98"/>
      <c r="BD184" s="98"/>
      <c r="BE184" s="105"/>
      <c r="BF184" s="105"/>
      <c r="BG184" s="129">
        <f t="shared" si="386"/>
        <v>1</v>
      </c>
      <c r="BH184" s="105">
        <f t="shared" si="384"/>
        <v>5504.8730624999998</v>
      </c>
      <c r="BI184" s="105"/>
      <c r="BJ184" s="105"/>
      <c r="BK184" s="129">
        <f t="shared" ref="BK184:BK186" si="388">V184+W184+X184</f>
        <v>1</v>
      </c>
      <c r="BL184" s="105">
        <f t="shared" ref="BL184:BL186" si="389">(AE184+AF184)*30%</f>
        <v>5504.8730624999998</v>
      </c>
      <c r="BM184" s="105"/>
      <c r="BN184" s="105"/>
      <c r="BO184" s="105"/>
      <c r="BP184" s="129"/>
      <c r="BQ184" s="105"/>
      <c r="BR184" s="105">
        <f t="shared" si="354"/>
        <v>11009.746125</v>
      </c>
      <c r="BS184" s="105">
        <f t="shared" si="355"/>
        <v>12541.6426875</v>
      </c>
      <c r="BT184" s="105">
        <f t="shared" si="356"/>
        <v>5504.8730624999998</v>
      </c>
      <c r="BU184" s="105">
        <f t="shared" si="357"/>
        <v>13368.9774375</v>
      </c>
      <c r="BV184" s="105">
        <f t="shared" si="358"/>
        <v>31415.493187499997</v>
      </c>
      <c r="BW184" s="111">
        <f t="shared" si="359"/>
        <v>376985.91824999999</v>
      </c>
      <c r="BX184" s="9" t="s">
        <v>213</v>
      </c>
      <c r="BY184" s="31"/>
    </row>
    <row r="185" spans="1:77" s="9" customFormat="1" ht="15" hidden="1" customHeight="1" x14ac:dyDescent="0.3">
      <c r="A185" s="47">
        <v>52</v>
      </c>
      <c r="B185" s="97" t="s">
        <v>450</v>
      </c>
      <c r="C185" s="112" t="s">
        <v>477</v>
      </c>
      <c r="D185" s="14" t="s">
        <v>60</v>
      </c>
      <c r="E185" s="94" t="s">
        <v>191</v>
      </c>
      <c r="F185" s="14">
        <v>103</v>
      </c>
      <c r="G185" s="44">
        <v>43817</v>
      </c>
      <c r="H185" s="44">
        <v>45644</v>
      </c>
      <c r="I185" s="14" t="s">
        <v>252</v>
      </c>
      <c r="J185" s="6" t="s">
        <v>310</v>
      </c>
      <c r="K185" s="6" t="s">
        <v>64</v>
      </c>
      <c r="L185" s="10">
        <v>7.11</v>
      </c>
      <c r="M185" s="6">
        <v>4.74</v>
      </c>
      <c r="N185" s="29">
        <v>17697</v>
      </c>
      <c r="O185" s="105">
        <f t="shared" si="333"/>
        <v>83883.78</v>
      </c>
      <c r="P185" s="98"/>
      <c r="Q185" s="122"/>
      <c r="R185" s="98"/>
      <c r="S185" s="98"/>
      <c r="T185" s="98">
        <v>1</v>
      </c>
      <c r="U185" s="98"/>
      <c r="V185" s="98">
        <f>SUM(P185+S185)</f>
        <v>0</v>
      </c>
      <c r="W185" s="98">
        <f t="shared" si="360"/>
        <v>1</v>
      </c>
      <c r="X185" s="98">
        <f t="shared" si="360"/>
        <v>0</v>
      </c>
      <c r="Y185" s="105">
        <f>SUM(O185/16*P185)</f>
        <v>0</v>
      </c>
      <c r="Z185" s="105">
        <f>SUM(O185/16*T185)</f>
        <v>5242.7362499999999</v>
      </c>
      <c r="AA185" s="105">
        <f t="shared" si="364"/>
        <v>0</v>
      </c>
      <c r="AB185" s="105">
        <f>SUM(O185/16*S185)</f>
        <v>0</v>
      </c>
      <c r="AC185" s="105">
        <f t="shared" si="366"/>
        <v>5242.7362499999999</v>
      </c>
      <c r="AD185" s="105"/>
      <c r="AE185" s="105">
        <f>SUM(Y185:AD185)</f>
        <v>10485.4725</v>
      </c>
      <c r="AF185" s="105">
        <f t="shared" ref="AF185:AF186" si="390">AE185*75%</f>
        <v>7864.1043749999999</v>
      </c>
      <c r="AG185" s="105">
        <f t="shared" si="340"/>
        <v>1834.9576875</v>
      </c>
      <c r="AH185" s="105">
        <f t="shared" si="367"/>
        <v>221.21250000000001</v>
      </c>
      <c r="AI185" s="105">
        <f t="shared" si="341"/>
        <v>20405.747062499999</v>
      </c>
      <c r="AJ185" s="106"/>
      <c r="AK185" s="107">
        <f t="shared" si="342"/>
        <v>0</v>
      </c>
      <c r="AL185" s="106"/>
      <c r="AM185" s="107">
        <f t="shared" si="377"/>
        <v>0</v>
      </c>
      <c r="AN185" s="107">
        <f t="shared" si="377"/>
        <v>0</v>
      </c>
      <c r="AO185" s="107">
        <f>P185/16*AN185*50%</f>
        <v>0</v>
      </c>
      <c r="AP185" s="107">
        <f t="shared" si="377"/>
        <v>0</v>
      </c>
      <c r="AQ185" s="107">
        <f t="shared" si="377"/>
        <v>0</v>
      </c>
      <c r="AR185" s="107">
        <f>S185/16*AQ185*50%</f>
        <v>0</v>
      </c>
      <c r="AS185" s="107">
        <f t="shared" si="377"/>
        <v>0</v>
      </c>
      <c r="AT185" s="107">
        <f t="shared" si="377"/>
        <v>0</v>
      </c>
      <c r="AU185" s="107">
        <f t="shared" si="377"/>
        <v>0</v>
      </c>
      <c r="AV185" s="108"/>
      <c r="AW185" s="107"/>
      <c r="AX185" s="109"/>
      <c r="AY185" s="110"/>
      <c r="AZ185" s="110"/>
      <c r="BA185" s="110"/>
      <c r="BB185" s="107"/>
      <c r="BC185" s="98"/>
      <c r="BD185" s="98"/>
      <c r="BE185" s="105"/>
      <c r="BF185" s="105"/>
      <c r="BG185" s="129">
        <f t="shared" si="386"/>
        <v>1</v>
      </c>
      <c r="BH185" s="105">
        <f t="shared" si="384"/>
        <v>5504.8730624999998</v>
      </c>
      <c r="BI185" s="105"/>
      <c r="BJ185" s="105"/>
      <c r="BK185" s="129">
        <f t="shared" si="388"/>
        <v>1</v>
      </c>
      <c r="BL185" s="105">
        <f t="shared" si="389"/>
        <v>5504.8730624999998</v>
      </c>
      <c r="BM185" s="105"/>
      <c r="BN185" s="105"/>
      <c r="BO185" s="105"/>
      <c r="BP185" s="129"/>
      <c r="BQ185" s="105"/>
      <c r="BR185" s="105">
        <f t="shared" si="354"/>
        <v>11009.746125</v>
      </c>
      <c r="BS185" s="105">
        <f t="shared" si="355"/>
        <v>12541.6426875</v>
      </c>
      <c r="BT185" s="105">
        <f t="shared" si="356"/>
        <v>5504.8730624999998</v>
      </c>
      <c r="BU185" s="105">
        <f t="shared" si="357"/>
        <v>13368.9774375</v>
      </c>
      <c r="BV185" s="105">
        <f t="shared" si="358"/>
        <v>31415.493187499997</v>
      </c>
      <c r="BW185" s="111">
        <f t="shared" si="359"/>
        <v>376985.91824999999</v>
      </c>
      <c r="BX185" s="9" t="s">
        <v>213</v>
      </c>
      <c r="BY185" s="31"/>
    </row>
    <row r="186" spans="1:77" s="9" customFormat="1" ht="15" hidden="1" customHeight="1" x14ac:dyDescent="0.3">
      <c r="A186" s="15">
        <v>53</v>
      </c>
      <c r="B186" s="97" t="s">
        <v>450</v>
      </c>
      <c r="C186" s="112" t="s">
        <v>479</v>
      </c>
      <c r="D186" s="14" t="s">
        <v>60</v>
      </c>
      <c r="E186" s="94" t="s">
        <v>191</v>
      </c>
      <c r="F186" s="14">
        <v>104</v>
      </c>
      <c r="G186" s="44">
        <v>43817</v>
      </c>
      <c r="H186" s="44">
        <v>45644</v>
      </c>
      <c r="I186" s="14" t="s">
        <v>252</v>
      </c>
      <c r="J186" s="6" t="s">
        <v>310</v>
      </c>
      <c r="K186" s="6" t="s">
        <v>64</v>
      </c>
      <c r="L186" s="10">
        <v>7.11</v>
      </c>
      <c r="M186" s="6">
        <v>4.74</v>
      </c>
      <c r="N186" s="29">
        <v>17697</v>
      </c>
      <c r="O186" s="105">
        <f t="shared" si="333"/>
        <v>83883.78</v>
      </c>
      <c r="P186" s="98"/>
      <c r="Q186" s="122"/>
      <c r="R186" s="98"/>
      <c r="S186" s="98"/>
      <c r="T186" s="98">
        <v>1</v>
      </c>
      <c r="U186" s="98"/>
      <c r="V186" s="98">
        <f>SUM(P186+S186)</f>
        <v>0</v>
      </c>
      <c r="W186" s="98">
        <f>SUM(Q186+T186)</f>
        <v>1</v>
      </c>
      <c r="X186" s="98">
        <f t="shared" si="360"/>
        <v>0</v>
      </c>
      <c r="Y186" s="105">
        <f>SUM(O186/16*P186)</f>
        <v>0</v>
      </c>
      <c r="Z186" s="105">
        <f>SUM(O186/16*T186)</f>
        <v>5242.7362499999999</v>
      </c>
      <c r="AA186" s="105">
        <f t="shared" si="364"/>
        <v>0</v>
      </c>
      <c r="AB186" s="105">
        <f>SUM(O186/16*S186)</f>
        <v>0</v>
      </c>
      <c r="AC186" s="105">
        <f>SUM(O186/16*T186)</f>
        <v>5242.7362499999999</v>
      </c>
      <c r="AD186" s="105"/>
      <c r="AE186" s="105">
        <f>SUM(Y186:AD186)</f>
        <v>10485.4725</v>
      </c>
      <c r="AF186" s="105">
        <f t="shared" si="390"/>
        <v>7864.1043749999999</v>
      </c>
      <c r="AG186" s="105">
        <f t="shared" si="340"/>
        <v>1834.9576875</v>
      </c>
      <c r="AH186" s="105">
        <f t="shared" si="367"/>
        <v>221.21250000000001</v>
      </c>
      <c r="AI186" s="105">
        <f t="shared" si="341"/>
        <v>20405.747062499999</v>
      </c>
      <c r="AJ186" s="106"/>
      <c r="AK186" s="107">
        <f t="shared" si="342"/>
        <v>0</v>
      </c>
      <c r="AL186" s="106"/>
      <c r="AM186" s="107">
        <f t="shared" si="377"/>
        <v>0</v>
      </c>
      <c r="AN186" s="107">
        <f t="shared" si="377"/>
        <v>0</v>
      </c>
      <c r="AO186" s="107">
        <f>P186/16*AN186*50%</f>
        <v>0</v>
      </c>
      <c r="AP186" s="107">
        <f t="shared" si="377"/>
        <v>0</v>
      </c>
      <c r="AQ186" s="107">
        <f t="shared" si="377"/>
        <v>0</v>
      </c>
      <c r="AR186" s="107">
        <f>S186/16*AQ186*50%</f>
        <v>0</v>
      </c>
      <c r="AS186" s="107">
        <f>T186/16*AR186*50%</f>
        <v>0</v>
      </c>
      <c r="AT186" s="107">
        <f t="shared" si="377"/>
        <v>0</v>
      </c>
      <c r="AU186" s="107">
        <f t="shared" si="377"/>
        <v>0</v>
      </c>
      <c r="AV186" s="108"/>
      <c r="AW186" s="107"/>
      <c r="AX186" s="109"/>
      <c r="AY186" s="110"/>
      <c r="AZ186" s="110"/>
      <c r="BA186" s="110"/>
      <c r="BB186" s="107"/>
      <c r="BC186" s="98"/>
      <c r="BD186" s="98"/>
      <c r="BE186" s="105"/>
      <c r="BF186" s="105"/>
      <c r="BG186" s="129">
        <f t="shared" si="386"/>
        <v>1</v>
      </c>
      <c r="BH186" s="105">
        <f t="shared" si="384"/>
        <v>5504.8730624999998</v>
      </c>
      <c r="BI186" s="105"/>
      <c r="BJ186" s="105"/>
      <c r="BK186" s="129">
        <f t="shared" si="388"/>
        <v>1</v>
      </c>
      <c r="BL186" s="105">
        <f t="shared" si="389"/>
        <v>5504.8730624999998</v>
      </c>
      <c r="BM186" s="105"/>
      <c r="BN186" s="105"/>
      <c r="BO186" s="105"/>
      <c r="BP186" s="129"/>
      <c r="BQ186" s="105"/>
      <c r="BR186" s="105">
        <f t="shared" si="354"/>
        <v>11009.746125</v>
      </c>
      <c r="BS186" s="105">
        <f t="shared" si="355"/>
        <v>12541.6426875</v>
      </c>
      <c r="BT186" s="105">
        <f t="shared" si="356"/>
        <v>5504.8730624999998</v>
      </c>
      <c r="BU186" s="105">
        <f t="shared" si="357"/>
        <v>13368.9774375</v>
      </c>
      <c r="BV186" s="105">
        <f t="shared" si="358"/>
        <v>31415.493187499997</v>
      </c>
      <c r="BW186" s="111">
        <f t="shared" si="359"/>
        <v>376985.91824999999</v>
      </c>
      <c r="BX186" s="9" t="s">
        <v>213</v>
      </c>
      <c r="BY186" s="31"/>
    </row>
    <row r="187" spans="1:77" s="9" customFormat="1" ht="15" hidden="1" customHeight="1" x14ac:dyDescent="0.3">
      <c r="A187" s="47">
        <v>54</v>
      </c>
      <c r="B187" s="97" t="s">
        <v>352</v>
      </c>
      <c r="C187" s="97" t="s">
        <v>451</v>
      </c>
      <c r="D187" s="6" t="s">
        <v>60</v>
      </c>
      <c r="E187" s="93" t="s">
        <v>245</v>
      </c>
      <c r="F187" s="34">
        <v>79</v>
      </c>
      <c r="G187" s="44">
        <v>43304</v>
      </c>
      <c r="H187" s="30">
        <v>45130</v>
      </c>
      <c r="I187" s="34" t="s">
        <v>153</v>
      </c>
      <c r="J187" s="6" t="s">
        <v>309</v>
      </c>
      <c r="K187" s="6" t="s">
        <v>62</v>
      </c>
      <c r="L187" s="10">
        <v>27.01</v>
      </c>
      <c r="M187" s="6">
        <v>5.41</v>
      </c>
      <c r="N187" s="29">
        <v>17697</v>
      </c>
      <c r="O187" s="105">
        <f t="shared" si="333"/>
        <v>95740.77</v>
      </c>
      <c r="P187" s="98"/>
      <c r="Q187" s="122"/>
      <c r="R187" s="98"/>
      <c r="S187" s="98"/>
      <c r="T187" s="98">
        <v>1</v>
      </c>
      <c r="U187" s="98"/>
      <c r="V187" s="98">
        <f t="shared" si="360"/>
        <v>0</v>
      </c>
      <c r="W187" s="98">
        <f t="shared" si="360"/>
        <v>1</v>
      </c>
      <c r="X187" s="98">
        <f t="shared" si="360"/>
        <v>0</v>
      </c>
      <c r="Y187" s="105">
        <f t="shared" si="335"/>
        <v>0</v>
      </c>
      <c r="Z187" s="105">
        <f t="shared" si="383"/>
        <v>5983.7981250000003</v>
      </c>
      <c r="AA187" s="105">
        <f t="shared" si="364"/>
        <v>0</v>
      </c>
      <c r="AB187" s="105">
        <f t="shared" si="365"/>
        <v>0</v>
      </c>
      <c r="AC187" s="105">
        <f t="shared" si="366"/>
        <v>5983.7981250000003</v>
      </c>
      <c r="AD187" s="105"/>
      <c r="AE187" s="105">
        <f t="shared" si="338"/>
        <v>11967.596250000001</v>
      </c>
      <c r="AF187" s="105">
        <f t="shared" si="339"/>
        <v>8975.6971874999999</v>
      </c>
      <c r="AG187" s="105">
        <f t="shared" si="340"/>
        <v>2094.3293437500001</v>
      </c>
      <c r="AH187" s="105">
        <f t="shared" si="367"/>
        <v>221.21250000000001</v>
      </c>
      <c r="AI187" s="105">
        <f t="shared" si="341"/>
        <v>23258.835281250002</v>
      </c>
      <c r="AJ187" s="106"/>
      <c r="AK187" s="107">
        <f t="shared" si="342"/>
        <v>0</v>
      </c>
      <c r="AL187" s="106"/>
      <c r="AM187" s="107">
        <f t="shared" si="377"/>
        <v>0</v>
      </c>
      <c r="AN187" s="107">
        <f t="shared" si="377"/>
        <v>0</v>
      </c>
      <c r="AO187" s="107">
        <f t="shared" si="377"/>
        <v>0</v>
      </c>
      <c r="AP187" s="107">
        <f t="shared" si="377"/>
        <v>0</v>
      </c>
      <c r="AQ187" s="107">
        <f t="shared" si="377"/>
        <v>0</v>
      </c>
      <c r="AR187" s="107">
        <f t="shared" si="377"/>
        <v>0</v>
      </c>
      <c r="AS187" s="107">
        <f t="shared" si="377"/>
        <v>0</v>
      </c>
      <c r="AT187" s="107">
        <f t="shared" si="377"/>
        <v>0</v>
      </c>
      <c r="AU187" s="107">
        <f t="shared" si="377"/>
        <v>0</v>
      </c>
      <c r="AV187" s="108"/>
      <c r="AW187" s="107"/>
      <c r="AX187" s="109"/>
      <c r="AY187" s="110"/>
      <c r="AZ187" s="110"/>
      <c r="BA187" s="110"/>
      <c r="BB187" s="107"/>
      <c r="BC187" s="98"/>
      <c r="BD187" s="98"/>
      <c r="BE187" s="105"/>
      <c r="BF187" s="105"/>
      <c r="BG187" s="50">
        <f t="shared" ref="BG187:BG188" si="391">V187+W187+X187</f>
        <v>1</v>
      </c>
      <c r="BH187" s="8">
        <f t="shared" ref="BH187:BH188" si="392">(AE187+AF187)*30%</f>
        <v>6282.9880312499999</v>
      </c>
      <c r="BI187" s="105"/>
      <c r="BJ187" s="105"/>
      <c r="BK187" s="50">
        <f t="shared" ref="BK187:BK188" si="393">V187+W187+X187</f>
        <v>1</v>
      </c>
      <c r="BL187" s="8">
        <f t="shared" ref="BL187:BL188" si="394">(AE187+AF187)*40%</f>
        <v>8377.3173750000005</v>
      </c>
      <c r="BM187" s="105"/>
      <c r="BN187" s="105"/>
      <c r="BO187" s="105"/>
      <c r="BP187" s="129"/>
      <c r="BQ187" s="105"/>
      <c r="BR187" s="105">
        <f t="shared" si="354"/>
        <v>14660.305406250001</v>
      </c>
      <c r="BS187" s="105">
        <f>AE187+AG187+AH187+BF187+BQ187</f>
        <v>14283.13809375</v>
      </c>
      <c r="BT187" s="105">
        <f t="shared" si="356"/>
        <v>6282.9880312499999</v>
      </c>
      <c r="BU187" s="105">
        <f t="shared" si="357"/>
        <v>17353.0145625</v>
      </c>
      <c r="BV187" s="105">
        <f t="shared" si="358"/>
        <v>37919.140687500003</v>
      </c>
      <c r="BW187" s="111">
        <f t="shared" si="359"/>
        <v>455029.68825000001</v>
      </c>
      <c r="BX187" s="7" t="s">
        <v>209</v>
      </c>
      <c r="BY187" s="31"/>
    </row>
    <row r="188" spans="1:77" s="9" customFormat="1" ht="15" hidden="1" customHeight="1" x14ac:dyDescent="0.3">
      <c r="A188" s="47">
        <v>55</v>
      </c>
      <c r="B188" s="97" t="s">
        <v>352</v>
      </c>
      <c r="C188" s="97" t="s">
        <v>452</v>
      </c>
      <c r="D188" s="6" t="s">
        <v>60</v>
      </c>
      <c r="E188" s="93" t="s">
        <v>245</v>
      </c>
      <c r="F188" s="34">
        <v>79</v>
      </c>
      <c r="G188" s="44">
        <v>43304</v>
      </c>
      <c r="H188" s="30">
        <v>45130</v>
      </c>
      <c r="I188" s="34" t="s">
        <v>153</v>
      </c>
      <c r="J188" s="6" t="s">
        <v>309</v>
      </c>
      <c r="K188" s="6" t="s">
        <v>62</v>
      </c>
      <c r="L188" s="10">
        <v>27.01</v>
      </c>
      <c r="M188" s="6">
        <v>5.41</v>
      </c>
      <c r="N188" s="29">
        <v>17697</v>
      </c>
      <c r="O188" s="105">
        <f t="shared" si="333"/>
        <v>95740.77</v>
      </c>
      <c r="P188" s="98"/>
      <c r="Q188" s="122"/>
      <c r="R188" s="98"/>
      <c r="S188" s="98"/>
      <c r="T188" s="98">
        <v>1</v>
      </c>
      <c r="U188" s="98"/>
      <c r="V188" s="98">
        <f t="shared" si="360"/>
        <v>0</v>
      </c>
      <c r="W188" s="98">
        <f t="shared" si="360"/>
        <v>1</v>
      </c>
      <c r="X188" s="98">
        <f t="shared" si="360"/>
        <v>0</v>
      </c>
      <c r="Y188" s="105">
        <f t="shared" si="335"/>
        <v>0</v>
      </c>
      <c r="Z188" s="105">
        <f t="shared" si="383"/>
        <v>5983.7981250000003</v>
      </c>
      <c r="AA188" s="105">
        <f t="shared" si="364"/>
        <v>0</v>
      </c>
      <c r="AB188" s="105">
        <f t="shared" si="365"/>
        <v>0</v>
      </c>
      <c r="AC188" s="105">
        <f t="shared" si="366"/>
        <v>5983.7981250000003</v>
      </c>
      <c r="AD188" s="105"/>
      <c r="AE188" s="105">
        <f t="shared" si="338"/>
        <v>11967.596250000001</v>
      </c>
      <c r="AF188" s="105">
        <f t="shared" si="339"/>
        <v>8975.6971874999999</v>
      </c>
      <c r="AG188" s="105">
        <f t="shared" si="340"/>
        <v>2094.3293437500001</v>
      </c>
      <c r="AH188" s="105">
        <f t="shared" si="367"/>
        <v>221.21250000000001</v>
      </c>
      <c r="AI188" s="105">
        <f t="shared" si="341"/>
        <v>23258.835281250002</v>
      </c>
      <c r="AJ188" s="106"/>
      <c r="AK188" s="107">
        <f t="shared" si="342"/>
        <v>0</v>
      </c>
      <c r="AL188" s="106"/>
      <c r="AM188" s="107">
        <f t="shared" si="377"/>
        <v>0</v>
      </c>
      <c r="AN188" s="107">
        <f t="shared" si="377"/>
        <v>0</v>
      </c>
      <c r="AO188" s="107">
        <f t="shared" si="377"/>
        <v>0</v>
      </c>
      <c r="AP188" s="107">
        <f t="shared" si="377"/>
        <v>0</v>
      </c>
      <c r="AQ188" s="107">
        <f t="shared" si="377"/>
        <v>0</v>
      </c>
      <c r="AR188" s="107">
        <f t="shared" si="377"/>
        <v>0</v>
      </c>
      <c r="AS188" s="107">
        <f t="shared" si="377"/>
        <v>0</v>
      </c>
      <c r="AT188" s="107">
        <f t="shared" si="377"/>
        <v>0</v>
      </c>
      <c r="AU188" s="107">
        <f t="shared" si="377"/>
        <v>0</v>
      </c>
      <c r="AV188" s="108"/>
      <c r="AW188" s="107"/>
      <c r="AX188" s="109"/>
      <c r="AY188" s="110"/>
      <c r="AZ188" s="110"/>
      <c r="BA188" s="110"/>
      <c r="BB188" s="107"/>
      <c r="BC188" s="98"/>
      <c r="BD188" s="98"/>
      <c r="BE188" s="105"/>
      <c r="BF188" s="105"/>
      <c r="BG188" s="50">
        <f t="shared" si="391"/>
        <v>1</v>
      </c>
      <c r="BH188" s="8">
        <f t="shared" si="392"/>
        <v>6282.9880312499999</v>
      </c>
      <c r="BI188" s="105"/>
      <c r="BJ188" s="105"/>
      <c r="BK188" s="50">
        <f t="shared" si="393"/>
        <v>1</v>
      </c>
      <c r="BL188" s="8">
        <f t="shared" si="394"/>
        <v>8377.3173750000005</v>
      </c>
      <c r="BM188" s="105"/>
      <c r="BN188" s="105"/>
      <c r="BO188" s="105"/>
      <c r="BP188" s="129"/>
      <c r="BQ188" s="105"/>
      <c r="BR188" s="105">
        <f t="shared" si="354"/>
        <v>14660.305406250001</v>
      </c>
      <c r="BS188" s="105">
        <f t="shared" si="355"/>
        <v>14283.13809375</v>
      </c>
      <c r="BT188" s="105">
        <f t="shared" si="356"/>
        <v>6282.9880312499999</v>
      </c>
      <c r="BU188" s="105">
        <f t="shared" si="357"/>
        <v>17353.0145625</v>
      </c>
      <c r="BV188" s="105">
        <f t="shared" si="358"/>
        <v>37919.140687500003</v>
      </c>
      <c r="BW188" s="111">
        <f t="shared" si="359"/>
        <v>455029.68825000001</v>
      </c>
      <c r="BX188" s="7" t="s">
        <v>209</v>
      </c>
      <c r="BY188" s="31"/>
    </row>
    <row r="189" spans="1:77" s="9" customFormat="1" ht="15" hidden="1" customHeight="1" x14ac:dyDescent="0.3">
      <c r="A189" s="15">
        <v>56</v>
      </c>
      <c r="B189" s="97" t="s">
        <v>313</v>
      </c>
      <c r="C189" s="97" t="s">
        <v>276</v>
      </c>
      <c r="D189" s="6" t="s">
        <v>60</v>
      </c>
      <c r="E189" s="93" t="s">
        <v>314</v>
      </c>
      <c r="F189" s="14"/>
      <c r="G189" s="44"/>
      <c r="H189" s="44"/>
      <c r="I189" s="14" t="s">
        <v>68</v>
      </c>
      <c r="J189" s="6" t="s">
        <v>441</v>
      </c>
      <c r="K189" s="6" t="s">
        <v>61</v>
      </c>
      <c r="L189" s="10">
        <v>1.06</v>
      </c>
      <c r="M189" s="6">
        <v>4.1399999999999997</v>
      </c>
      <c r="N189" s="29">
        <v>17697</v>
      </c>
      <c r="O189" s="8">
        <f t="shared" si="333"/>
        <v>73265.579999999987</v>
      </c>
      <c r="P189" s="98"/>
      <c r="Q189" s="123"/>
      <c r="R189" s="98"/>
      <c r="S189" s="98"/>
      <c r="T189" s="98">
        <v>1</v>
      </c>
      <c r="U189" s="98"/>
      <c r="V189" s="98">
        <f t="shared" si="360"/>
        <v>0</v>
      </c>
      <c r="W189" s="98">
        <f t="shared" si="360"/>
        <v>1</v>
      </c>
      <c r="X189" s="98">
        <f t="shared" si="360"/>
        <v>0</v>
      </c>
      <c r="Y189" s="105">
        <f t="shared" si="335"/>
        <v>0</v>
      </c>
      <c r="Z189" s="8">
        <f>SUM(O189/16*Q189)</f>
        <v>0</v>
      </c>
      <c r="AA189" s="105">
        <f t="shared" si="364"/>
        <v>0</v>
      </c>
      <c r="AB189" s="105">
        <f t="shared" si="365"/>
        <v>0</v>
      </c>
      <c r="AC189" s="105">
        <f>SUM(O189/16*T189)</f>
        <v>4579.0987499999992</v>
      </c>
      <c r="AD189" s="8">
        <f t="shared" ref="AD189" si="395">SUM(O189/16*U189)</f>
        <v>0</v>
      </c>
      <c r="AE189" s="8">
        <f>SUM(Y189:AD189)</f>
        <v>4579.0987499999992</v>
      </c>
      <c r="AF189" s="8">
        <f t="shared" si="339"/>
        <v>3434.3240624999994</v>
      </c>
      <c r="AG189" s="105">
        <f t="shared" si="340"/>
        <v>801.34228124999993</v>
      </c>
      <c r="AH189" s="8">
        <f>SUM(N189/16*S189+N189/16*T189+N189/16*U189)*20%</f>
        <v>221.21250000000001</v>
      </c>
      <c r="AI189" s="8">
        <f>AH189+AG189+AF189+AE189</f>
        <v>9035.9775937499981</v>
      </c>
      <c r="AJ189" s="106"/>
      <c r="AK189" s="107">
        <f t="shared" si="342"/>
        <v>0</v>
      </c>
      <c r="AL189" s="106"/>
      <c r="AM189" s="107">
        <f t="shared" si="377"/>
        <v>0</v>
      </c>
      <c r="AN189" s="107">
        <f t="shared" si="377"/>
        <v>0</v>
      </c>
      <c r="AO189" s="107">
        <f t="shared" si="377"/>
        <v>0</v>
      </c>
      <c r="AP189" s="107">
        <f t="shared" si="377"/>
        <v>0</v>
      </c>
      <c r="AQ189" s="107">
        <f t="shared" si="377"/>
        <v>0</v>
      </c>
      <c r="AR189" s="107">
        <f t="shared" si="377"/>
        <v>0</v>
      </c>
      <c r="AS189" s="107">
        <f t="shared" si="377"/>
        <v>0</v>
      </c>
      <c r="AT189" s="107">
        <f t="shared" si="377"/>
        <v>0</v>
      </c>
      <c r="AU189" s="107">
        <f t="shared" si="377"/>
        <v>0</v>
      </c>
      <c r="AV189" s="108"/>
      <c r="AW189" s="107"/>
      <c r="AX189" s="109"/>
      <c r="AY189" s="110"/>
      <c r="AZ189" s="110"/>
      <c r="BA189" s="110"/>
      <c r="BB189" s="107"/>
      <c r="BC189" s="98"/>
      <c r="BD189" s="98"/>
      <c r="BE189" s="105"/>
      <c r="BF189" s="105"/>
      <c r="BG189" s="129">
        <v>1</v>
      </c>
      <c r="BH189" s="8">
        <f t="shared" ref="BH189:BH195" si="396">(AE189+AF189)*30%</f>
        <v>2404.0268437499994</v>
      </c>
      <c r="BI189" s="105"/>
      <c r="BJ189" s="105"/>
      <c r="BK189" s="105"/>
      <c r="BL189" s="105"/>
      <c r="BM189" s="105"/>
      <c r="BN189" s="105"/>
      <c r="BO189" s="105"/>
      <c r="BP189" s="129"/>
      <c r="BQ189" s="105"/>
      <c r="BR189" s="105">
        <f t="shared" si="354"/>
        <v>2404.0268437499994</v>
      </c>
      <c r="BS189" s="105">
        <f>AE189+AG189+AH189+BF189+BQ189</f>
        <v>5601.6535312499991</v>
      </c>
      <c r="BT189" s="8">
        <f t="shared" si="356"/>
        <v>2404.0268437499994</v>
      </c>
      <c r="BU189" s="105">
        <f>AF189+BL189</f>
        <v>3434.3240624999994</v>
      </c>
      <c r="BV189" s="8">
        <f>SUM(AI189+BR189)</f>
        <v>11440.004437499998</v>
      </c>
      <c r="BW189" s="111">
        <f t="shared" si="359"/>
        <v>137280.05324999997</v>
      </c>
      <c r="BY189" s="31"/>
    </row>
    <row r="190" spans="1:77" s="9" customFormat="1" ht="15" hidden="1" customHeight="1" x14ac:dyDescent="0.3">
      <c r="A190" s="47">
        <v>57</v>
      </c>
      <c r="B190" s="97" t="s">
        <v>138</v>
      </c>
      <c r="C190" s="97" t="s">
        <v>276</v>
      </c>
      <c r="D190" s="6" t="s">
        <v>60</v>
      </c>
      <c r="E190" s="93" t="s">
        <v>139</v>
      </c>
      <c r="F190" s="14"/>
      <c r="G190" s="44"/>
      <c r="H190" s="44"/>
      <c r="I190" s="14"/>
      <c r="J190" s="6" t="s">
        <v>441</v>
      </c>
      <c r="K190" s="6" t="s">
        <v>61</v>
      </c>
      <c r="L190" s="10">
        <v>30</v>
      </c>
      <c r="M190" s="6">
        <v>4.7300000000000004</v>
      </c>
      <c r="N190" s="29">
        <v>17697</v>
      </c>
      <c r="O190" s="105">
        <f t="shared" si="333"/>
        <v>83706.810000000012</v>
      </c>
      <c r="P190" s="98"/>
      <c r="Q190" s="122"/>
      <c r="R190" s="98"/>
      <c r="S190" s="98"/>
      <c r="T190" s="98">
        <v>1</v>
      </c>
      <c r="U190" s="98"/>
      <c r="V190" s="98">
        <f t="shared" si="360"/>
        <v>0</v>
      </c>
      <c r="W190" s="98">
        <f>SUM(Q190+T190)</f>
        <v>1</v>
      </c>
      <c r="X190" s="98">
        <f t="shared" si="360"/>
        <v>0</v>
      </c>
      <c r="Y190" s="105">
        <f t="shared" si="335"/>
        <v>0</v>
      </c>
      <c r="Z190" s="105">
        <f>SUM(O190/16*T190)</f>
        <v>5231.6756250000008</v>
      </c>
      <c r="AA190" s="105">
        <f t="shared" si="364"/>
        <v>0</v>
      </c>
      <c r="AB190" s="105">
        <f t="shared" si="365"/>
        <v>0</v>
      </c>
      <c r="AC190" s="105">
        <f t="shared" si="366"/>
        <v>5231.6756250000008</v>
      </c>
      <c r="AD190" s="105"/>
      <c r="AE190" s="105">
        <f t="shared" si="338"/>
        <v>10463.351250000002</v>
      </c>
      <c r="AF190" s="105">
        <f>AE190*75%</f>
        <v>7847.5134375000016</v>
      </c>
      <c r="AG190" s="105">
        <f t="shared" si="340"/>
        <v>1831.0864687500007</v>
      </c>
      <c r="AH190" s="105">
        <f t="shared" si="367"/>
        <v>221.21250000000001</v>
      </c>
      <c r="AI190" s="105">
        <f t="shared" si="341"/>
        <v>20363.163656250006</v>
      </c>
      <c r="AJ190" s="106"/>
      <c r="AK190" s="107">
        <f t="shared" si="342"/>
        <v>0</v>
      </c>
      <c r="AL190" s="106"/>
      <c r="AM190" s="107">
        <f t="shared" si="377"/>
        <v>0</v>
      </c>
      <c r="AN190" s="107">
        <f t="shared" si="377"/>
        <v>0</v>
      </c>
      <c r="AO190" s="107">
        <f t="shared" si="377"/>
        <v>0</v>
      </c>
      <c r="AP190" s="107">
        <f t="shared" si="377"/>
        <v>0</v>
      </c>
      <c r="AQ190" s="107">
        <f t="shared" si="377"/>
        <v>0</v>
      </c>
      <c r="AR190" s="107">
        <f t="shared" si="377"/>
        <v>0</v>
      </c>
      <c r="AS190" s="107">
        <f t="shared" si="377"/>
        <v>0</v>
      </c>
      <c r="AT190" s="107">
        <f t="shared" si="377"/>
        <v>0</v>
      </c>
      <c r="AU190" s="107">
        <f t="shared" si="377"/>
        <v>0</v>
      </c>
      <c r="AV190" s="108"/>
      <c r="AW190" s="107"/>
      <c r="AX190" s="109"/>
      <c r="AY190" s="110"/>
      <c r="AZ190" s="110"/>
      <c r="BA190" s="110"/>
      <c r="BB190" s="107"/>
      <c r="BC190" s="98"/>
      <c r="BD190" s="98"/>
      <c r="BE190" s="105"/>
      <c r="BF190" s="105"/>
      <c r="BG190" s="129">
        <v>1</v>
      </c>
      <c r="BH190" s="8">
        <f t="shared" si="396"/>
        <v>5493.2594062500011</v>
      </c>
      <c r="BI190" s="105"/>
      <c r="BJ190" s="105"/>
      <c r="BK190" s="105"/>
      <c r="BL190" s="105"/>
      <c r="BM190" s="105"/>
      <c r="BN190" s="105"/>
      <c r="BO190" s="105"/>
      <c r="BP190" s="129"/>
      <c r="BQ190" s="105"/>
      <c r="BR190" s="105">
        <f t="shared" si="354"/>
        <v>5493.2594062500011</v>
      </c>
      <c r="BS190" s="105">
        <f t="shared" si="355"/>
        <v>12515.650218750003</v>
      </c>
      <c r="BT190" s="105">
        <f t="shared" si="356"/>
        <v>5493.2594062500011</v>
      </c>
      <c r="BU190" s="105">
        <f t="shared" si="357"/>
        <v>7847.5134375000016</v>
      </c>
      <c r="BV190" s="105">
        <f t="shared" si="358"/>
        <v>25856.423062500005</v>
      </c>
      <c r="BW190" s="111">
        <f t="shared" si="359"/>
        <v>310277.07675000007</v>
      </c>
      <c r="BY190" s="31"/>
    </row>
    <row r="191" spans="1:77" s="9" customFormat="1" ht="15" hidden="1" customHeight="1" x14ac:dyDescent="0.3">
      <c r="A191" s="47">
        <v>58</v>
      </c>
      <c r="B191" s="97" t="s">
        <v>387</v>
      </c>
      <c r="C191" s="97" t="s">
        <v>276</v>
      </c>
      <c r="D191" s="33" t="s">
        <v>60</v>
      </c>
      <c r="E191" s="136" t="s">
        <v>439</v>
      </c>
      <c r="F191" s="83"/>
      <c r="G191" s="84"/>
      <c r="H191" s="84"/>
      <c r="I191" s="32" t="s">
        <v>154</v>
      </c>
      <c r="J191" s="6" t="s">
        <v>383</v>
      </c>
      <c r="K191" s="6" t="s">
        <v>61</v>
      </c>
      <c r="L191" s="10">
        <v>3.01</v>
      </c>
      <c r="M191" s="10">
        <v>4.2300000000000004</v>
      </c>
      <c r="N191" s="29">
        <v>17697</v>
      </c>
      <c r="O191" s="8">
        <f>N191*M191</f>
        <v>74858.310000000012</v>
      </c>
      <c r="P191" s="98"/>
      <c r="Q191" s="122"/>
      <c r="R191" s="98"/>
      <c r="S191" s="98"/>
      <c r="T191" s="98">
        <v>1</v>
      </c>
      <c r="U191" s="98"/>
      <c r="V191" s="98">
        <f t="shared" si="360"/>
        <v>0</v>
      </c>
      <c r="W191" s="98">
        <f t="shared" si="360"/>
        <v>1</v>
      </c>
      <c r="X191" s="98">
        <f t="shared" si="360"/>
        <v>0</v>
      </c>
      <c r="Y191" s="8">
        <f>SUM(O191/16*P191)</f>
        <v>0</v>
      </c>
      <c r="Z191" s="105"/>
      <c r="AA191" s="105">
        <f t="shared" si="364"/>
        <v>0</v>
      </c>
      <c r="AB191" s="50">
        <f>O191/16*S191</f>
        <v>0</v>
      </c>
      <c r="AC191" s="8">
        <f>SUM(O191/16*T191)</f>
        <v>4678.6443750000008</v>
      </c>
      <c r="AD191" s="8"/>
      <c r="AE191" s="8">
        <f>SUM(Y191:AD191)</f>
        <v>4678.6443750000008</v>
      </c>
      <c r="AF191" s="105">
        <f t="shared" si="339"/>
        <v>3508.9832812500008</v>
      </c>
      <c r="AG191" s="105">
        <f t="shared" si="340"/>
        <v>818.76276562500016</v>
      </c>
      <c r="AH191" s="8">
        <f t="shared" ref="AH191:AH213" si="397">SUM(N191/16*S191+N191/16*T191+N191/16*U191)*20%</f>
        <v>221.21250000000001</v>
      </c>
      <c r="AI191" s="8">
        <f>AH191+AG191+AF191+AE191</f>
        <v>9227.6029218750009</v>
      </c>
      <c r="AJ191" s="106"/>
      <c r="AK191" s="107">
        <f t="shared" si="342"/>
        <v>0</v>
      </c>
      <c r="AL191" s="106"/>
      <c r="AM191" s="107">
        <f t="shared" si="377"/>
        <v>0</v>
      </c>
      <c r="AN191" s="107">
        <f t="shared" si="377"/>
        <v>0</v>
      </c>
      <c r="AO191" s="107">
        <f t="shared" si="377"/>
        <v>0</v>
      </c>
      <c r="AP191" s="107">
        <f t="shared" si="377"/>
        <v>0</v>
      </c>
      <c r="AQ191" s="107">
        <f t="shared" si="377"/>
        <v>0</v>
      </c>
      <c r="AR191" s="107">
        <f t="shared" si="377"/>
        <v>0</v>
      </c>
      <c r="AS191" s="107">
        <f t="shared" si="377"/>
        <v>0</v>
      </c>
      <c r="AT191" s="107">
        <f t="shared" si="377"/>
        <v>0</v>
      </c>
      <c r="AU191" s="107">
        <f t="shared" si="377"/>
        <v>0</v>
      </c>
      <c r="AV191" s="108"/>
      <c r="AW191" s="107"/>
      <c r="AX191" s="109"/>
      <c r="AY191" s="110"/>
      <c r="AZ191" s="110"/>
      <c r="BA191" s="110"/>
      <c r="BB191" s="107"/>
      <c r="BC191" s="98"/>
      <c r="BD191" s="98"/>
      <c r="BE191" s="105"/>
      <c r="BF191" s="105"/>
      <c r="BG191" s="50">
        <f t="shared" ref="BG191" si="398">V191+W191+X191</f>
        <v>1</v>
      </c>
      <c r="BH191" s="8">
        <f t="shared" si="396"/>
        <v>2456.2882968750005</v>
      </c>
      <c r="BI191" s="105"/>
      <c r="BJ191" s="105"/>
      <c r="BK191" s="105"/>
      <c r="BL191" s="105"/>
      <c r="BM191" s="105"/>
      <c r="BN191" s="105"/>
      <c r="BO191" s="105"/>
      <c r="BP191" s="129"/>
      <c r="BQ191" s="105"/>
      <c r="BR191" s="105">
        <f t="shared" si="354"/>
        <v>2456.2882968750005</v>
      </c>
      <c r="BS191" s="105">
        <f>AE191+AG191+AH191+BF191+BQ191</f>
        <v>5718.6196406250001</v>
      </c>
      <c r="BT191" s="105">
        <f t="shared" si="356"/>
        <v>2456.2882968750005</v>
      </c>
      <c r="BU191" s="105">
        <f t="shared" si="357"/>
        <v>3508.9832812500008</v>
      </c>
      <c r="BV191" s="105">
        <f t="shared" si="358"/>
        <v>11683.891218750001</v>
      </c>
      <c r="BW191" s="37">
        <f>BV191*12</f>
        <v>140206.694625</v>
      </c>
      <c r="BY191" s="31"/>
    </row>
    <row r="192" spans="1:77" s="9" customFormat="1" ht="15" hidden="1" customHeight="1" x14ac:dyDescent="0.3">
      <c r="A192" s="15">
        <v>59</v>
      </c>
      <c r="B192" s="97" t="s">
        <v>453</v>
      </c>
      <c r="C192" s="97" t="s">
        <v>276</v>
      </c>
      <c r="D192" s="98" t="s">
        <v>511</v>
      </c>
      <c r="E192" s="99"/>
      <c r="F192" s="100"/>
      <c r="G192" s="101"/>
      <c r="H192" s="102"/>
      <c r="I192" s="100"/>
      <c r="J192" s="98"/>
      <c r="K192" s="98" t="s">
        <v>61</v>
      </c>
      <c r="L192" s="103">
        <v>3.01</v>
      </c>
      <c r="M192" s="98">
        <v>4.2300000000000004</v>
      </c>
      <c r="N192" s="104">
        <v>17697</v>
      </c>
      <c r="O192" s="105">
        <f>N192*M192</f>
        <v>74858.310000000012</v>
      </c>
      <c r="P192" s="98"/>
      <c r="Q192" s="122"/>
      <c r="R192" s="98"/>
      <c r="S192" s="98"/>
      <c r="T192" s="98">
        <v>1</v>
      </c>
      <c r="U192" s="98"/>
      <c r="V192" s="98">
        <f t="shared" si="360"/>
        <v>0</v>
      </c>
      <c r="W192" s="98">
        <f t="shared" si="360"/>
        <v>1</v>
      </c>
      <c r="X192" s="98">
        <f t="shared" si="360"/>
        <v>0</v>
      </c>
      <c r="Y192" s="105">
        <f t="shared" si="335"/>
        <v>0</v>
      </c>
      <c r="Z192" s="105"/>
      <c r="AA192" s="105">
        <f t="shared" si="364"/>
        <v>0</v>
      </c>
      <c r="AB192" s="105">
        <f t="shared" si="365"/>
        <v>0</v>
      </c>
      <c r="AC192" s="8">
        <f>SUM(O192/16*T192)</f>
        <v>4678.6443750000008</v>
      </c>
      <c r="AD192" s="105"/>
      <c r="AE192" s="8">
        <f t="shared" ref="AE192:AE213" si="399">SUM(Y192:AD192)</f>
        <v>4678.6443750000008</v>
      </c>
      <c r="AF192" s="105">
        <f t="shared" si="339"/>
        <v>3508.9832812500008</v>
      </c>
      <c r="AG192" s="105">
        <f t="shared" si="340"/>
        <v>818.76276562500016</v>
      </c>
      <c r="AH192" s="8">
        <f t="shared" si="397"/>
        <v>221.21250000000001</v>
      </c>
      <c r="AI192" s="8">
        <f>AH192+AG192+AF192+AE192</f>
        <v>9227.6029218750009</v>
      </c>
      <c r="AJ192" s="106"/>
      <c r="AK192" s="107">
        <f t="shared" si="342"/>
        <v>0</v>
      </c>
      <c r="AL192" s="106"/>
      <c r="AM192" s="107">
        <f t="shared" si="377"/>
        <v>0</v>
      </c>
      <c r="AN192" s="107">
        <f t="shared" si="377"/>
        <v>0</v>
      </c>
      <c r="AO192" s="107">
        <f t="shared" si="377"/>
        <v>0</v>
      </c>
      <c r="AP192" s="107">
        <f t="shared" si="377"/>
        <v>0</v>
      </c>
      <c r="AQ192" s="107">
        <f t="shared" si="377"/>
        <v>0</v>
      </c>
      <c r="AR192" s="107">
        <f t="shared" si="377"/>
        <v>0</v>
      </c>
      <c r="AS192" s="107">
        <f t="shared" si="377"/>
        <v>0</v>
      </c>
      <c r="AT192" s="107">
        <f t="shared" si="377"/>
        <v>0</v>
      </c>
      <c r="AU192" s="107">
        <f t="shared" si="377"/>
        <v>0</v>
      </c>
      <c r="AV192" s="108"/>
      <c r="AW192" s="107"/>
      <c r="AX192" s="109"/>
      <c r="AY192" s="110"/>
      <c r="AZ192" s="110"/>
      <c r="BA192" s="110"/>
      <c r="BB192" s="107"/>
      <c r="BC192" s="98"/>
      <c r="BD192" s="98"/>
      <c r="BE192" s="105"/>
      <c r="BF192" s="105"/>
      <c r="BG192" s="129">
        <v>1</v>
      </c>
      <c r="BH192" s="105">
        <f t="shared" si="396"/>
        <v>2456.2882968750005</v>
      </c>
      <c r="BI192" s="105"/>
      <c r="BJ192" s="105"/>
      <c r="BK192" s="105"/>
      <c r="BL192" s="105"/>
      <c r="BM192" s="105"/>
      <c r="BN192" s="105"/>
      <c r="BO192" s="105"/>
      <c r="BP192" s="129"/>
      <c r="BQ192" s="105"/>
      <c r="BR192" s="105">
        <f t="shared" si="354"/>
        <v>2456.2882968750005</v>
      </c>
      <c r="BS192" s="105">
        <f t="shared" si="355"/>
        <v>5718.6196406250001</v>
      </c>
      <c r="BT192" s="105">
        <f t="shared" si="356"/>
        <v>2456.2882968750005</v>
      </c>
      <c r="BU192" s="105">
        <f t="shared" si="357"/>
        <v>3508.9832812500008</v>
      </c>
      <c r="BV192" s="105">
        <f t="shared" si="358"/>
        <v>11683.891218750001</v>
      </c>
      <c r="BW192" s="111">
        <f t="shared" si="359"/>
        <v>140206.694625</v>
      </c>
      <c r="BY192" s="31"/>
    </row>
    <row r="193" spans="1:77" s="9" customFormat="1" ht="15" hidden="1" customHeight="1" x14ac:dyDescent="0.3">
      <c r="A193" s="47">
        <v>60</v>
      </c>
      <c r="B193" s="14" t="s">
        <v>517</v>
      </c>
      <c r="C193" s="14" t="s">
        <v>276</v>
      </c>
      <c r="D193" s="6" t="s">
        <v>60</v>
      </c>
      <c r="E193" s="93" t="s">
        <v>436</v>
      </c>
      <c r="F193" s="34"/>
      <c r="G193" s="44"/>
      <c r="H193" s="30"/>
      <c r="I193" s="34" t="s">
        <v>68</v>
      </c>
      <c r="J193" s="6" t="s">
        <v>441</v>
      </c>
      <c r="K193" s="6" t="s">
        <v>61</v>
      </c>
      <c r="L193" s="103">
        <v>0</v>
      </c>
      <c r="M193" s="6">
        <v>4.0999999999999996</v>
      </c>
      <c r="N193" s="104">
        <v>17697</v>
      </c>
      <c r="O193" s="8">
        <f>N193*M193</f>
        <v>72557.7</v>
      </c>
      <c r="P193" s="98"/>
      <c r="Q193" s="122"/>
      <c r="R193" s="98"/>
      <c r="S193" s="98"/>
      <c r="T193" s="98">
        <v>1</v>
      </c>
      <c r="U193" s="98"/>
      <c r="V193" s="98">
        <f t="shared" si="360"/>
        <v>0</v>
      </c>
      <c r="W193" s="98">
        <f t="shared" si="360"/>
        <v>1</v>
      </c>
      <c r="X193" s="98">
        <f t="shared" si="360"/>
        <v>0</v>
      </c>
      <c r="Y193" s="105">
        <f t="shared" si="335"/>
        <v>0</v>
      </c>
      <c r="Z193" s="105"/>
      <c r="AA193" s="105">
        <f t="shared" si="364"/>
        <v>0</v>
      </c>
      <c r="AB193" s="105">
        <f t="shared" si="365"/>
        <v>0</v>
      </c>
      <c r="AC193" s="8">
        <f t="shared" ref="AC193:AC213" si="400">SUM(O193/16*T193)</f>
        <v>4534.8562499999998</v>
      </c>
      <c r="AD193" s="105"/>
      <c r="AE193" s="8">
        <f t="shared" si="399"/>
        <v>4534.8562499999998</v>
      </c>
      <c r="AF193" s="8">
        <f t="shared" si="339"/>
        <v>3401.1421874999996</v>
      </c>
      <c r="AG193" s="8">
        <f t="shared" si="340"/>
        <v>793.59984374999999</v>
      </c>
      <c r="AH193" s="8">
        <f t="shared" si="397"/>
        <v>221.21250000000001</v>
      </c>
      <c r="AI193" s="8">
        <f t="shared" ref="AI193:AI213" si="401">AH193+AG193+AF193+AE193</f>
        <v>8950.8107812499984</v>
      </c>
      <c r="AJ193" s="106"/>
      <c r="AK193" s="107">
        <f t="shared" si="342"/>
        <v>0</v>
      </c>
      <c r="AL193" s="106"/>
      <c r="AM193" s="107">
        <f t="shared" si="377"/>
        <v>0</v>
      </c>
      <c r="AN193" s="107">
        <f t="shared" si="377"/>
        <v>0</v>
      </c>
      <c r="AO193" s="107">
        <f t="shared" si="377"/>
        <v>0</v>
      </c>
      <c r="AP193" s="107">
        <f t="shared" si="377"/>
        <v>0</v>
      </c>
      <c r="AQ193" s="107">
        <f t="shared" si="377"/>
        <v>0</v>
      </c>
      <c r="AR193" s="107">
        <f t="shared" si="377"/>
        <v>0</v>
      </c>
      <c r="AS193" s="107">
        <f t="shared" si="377"/>
        <v>0</v>
      </c>
      <c r="AT193" s="107">
        <f t="shared" si="377"/>
        <v>0</v>
      </c>
      <c r="AU193" s="107">
        <f t="shared" si="377"/>
        <v>0</v>
      </c>
      <c r="AV193" s="108"/>
      <c r="AW193" s="107"/>
      <c r="AX193" s="109"/>
      <c r="AY193" s="110"/>
      <c r="AZ193" s="110"/>
      <c r="BA193" s="110"/>
      <c r="BB193" s="107"/>
      <c r="BC193" s="98"/>
      <c r="BD193" s="98"/>
      <c r="BE193" s="105"/>
      <c r="BF193" s="105"/>
      <c r="BG193" s="129"/>
      <c r="BH193" s="8">
        <f t="shared" si="396"/>
        <v>2380.7995312499997</v>
      </c>
      <c r="BI193" s="105"/>
      <c r="BJ193" s="105"/>
      <c r="BK193" s="105"/>
      <c r="BL193" s="105"/>
      <c r="BM193" s="105"/>
      <c r="BN193" s="105"/>
      <c r="BO193" s="105"/>
      <c r="BP193" s="129"/>
      <c r="BQ193" s="105"/>
      <c r="BR193" s="105">
        <f t="shared" si="354"/>
        <v>2380.7995312499997</v>
      </c>
      <c r="BS193" s="105">
        <f t="shared" si="355"/>
        <v>5549.6685937499997</v>
      </c>
      <c r="BT193" s="105">
        <f t="shared" si="356"/>
        <v>2380.7995312499997</v>
      </c>
      <c r="BU193" s="105">
        <f t="shared" si="357"/>
        <v>3401.1421874999996</v>
      </c>
      <c r="BV193" s="105">
        <f t="shared" si="358"/>
        <v>11331.610312499997</v>
      </c>
      <c r="BW193" s="37">
        <f t="shared" si="359"/>
        <v>135979.32374999998</v>
      </c>
      <c r="BY193" s="31"/>
    </row>
    <row r="194" spans="1:77" s="9" customFormat="1" ht="15" hidden="1" customHeight="1" x14ac:dyDescent="0.3">
      <c r="A194" s="47">
        <v>61</v>
      </c>
      <c r="B194" s="97" t="s">
        <v>201</v>
      </c>
      <c r="C194" s="97" t="s">
        <v>452</v>
      </c>
      <c r="D194" s="6" t="s">
        <v>60</v>
      </c>
      <c r="E194" s="93" t="s">
        <v>202</v>
      </c>
      <c r="F194" s="34">
        <v>108</v>
      </c>
      <c r="G194" s="44">
        <v>44071</v>
      </c>
      <c r="H194" s="44">
        <v>45897</v>
      </c>
      <c r="I194" s="34" t="s">
        <v>294</v>
      </c>
      <c r="J194" s="6" t="s">
        <v>310</v>
      </c>
      <c r="K194" s="6" t="s">
        <v>64</v>
      </c>
      <c r="L194" s="10">
        <v>13</v>
      </c>
      <c r="M194" s="6">
        <v>4.9000000000000004</v>
      </c>
      <c r="N194" s="29">
        <v>17697</v>
      </c>
      <c r="O194" s="8">
        <f>N194*M194</f>
        <v>86715.3</v>
      </c>
      <c r="P194" s="98"/>
      <c r="Q194" s="122"/>
      <c r="R194" s="98"/>
      <c r="S194" s="98"/>
      <c r="T194" s="98">
        <v>1</v>
      </c>
      <c r="U194" s="98"/>
      <c r="V194" s="98">
        <f t="shared" si="360"/>
        <v>0</v>
      </c>
      <c r="W194" s="98">
        <f t="shared" si="360"/>
        <v>1</v>
      </c>
      <c r="X194" s="98">
        <f t="shared" si="360"/>
        <v>0</v>
      </c>
      <c r="Y194" s="105">
        <f t="shared" si="335"/>
        <v>0</v>
      </c>
      <c r="Z194" s="105"/>
      <c r="AA194" s="105">
        <f t="shared" si="364"/>
        <v>0</v>
      </c>
      <c r="AB194" s="105">
        <f t="shared" si="365"/>
        <v>0</v>
      </c>
      <c r="AC194" s="8">
        <f>SUM(O194/16*T194)</f>
        <v>5419.7062500000002</v>
      </c>
      <c r="AD194" s="105"/>
      <c r="AE194" s="8">
        <f t="shared" si="399"/>
        <v>5419.7062500000002</v>
      </c>
      <c r="AF194" s="105">
        <f t="shared" si="339"/>
        <v>4064.7796875000004</v>
      </c>
      <c r="AG194" s="105">
        <f t="shared" si="340"/>
        <v>948.44859375000021</v>
      </c>
      <c r="AH194" s="8">
        <f t="shared" si="397"/>
        <v>221.21250000000001</v>
      </c>
      <c r="AI194" s="8">
        <f t="shared" si="401"/>
        <v>10654.147031250001</v>
      </c>
      <c r="AJ194" s="106"/>
      <c r="AK194" s="107">
        <f t="shared" si="342"/>
        <v>0</v>
      </c>
      <c r="AL194" s="106"/>
      <c r="AM194" s="107">
        <f t="shared" si="377"/>
        <v>0</v>
      </c>
      <c r="AN194" s="107">
        <f t="shared" si="377"/>
        <v>0</v>
      </c>
      <c r="AO194" s="107">
        <f t="shared" si="377"/>
        <v>0</v>
      </c>
      <c r="AP194" s="107">
        <f t="shared" si="377"/>
        <v>0</v>
      </c>
      <c r="AQ194" s="107">
        <f t="shared" si="377"/>
        <v>0</v>
      </c>
      <c r="AR194" s="107">
        <f t="shared" si="377"/>
        <v>0</v>
      </c>
      <c r="AS194" s="107">
        <f t="shared" si="377"/>
        <v>0</v>
      </c>
      <c r="AT194" s="107">
        <f t="shared" si="377"/>
        <v>0</v>
      </c>
      <c r="AU194" s="107">
        <f t="shared" si="377"/>
        <v>0</v>
      </c>
      <c r="AV194" s="108"/>
      <c r="AW194" s="107"/>
      <c r="AX194" s="109"/>
      <c r="AY194" s="110"/>
      <c r="AZ194" s="110"/>
      <c r="BA194" s="110"/>
      <c r="BB194" s="107"/>
      <c r="BC194" s="98"/>
      <c r="BD194" s="98"/>
      <c r="BE194" s="105"/>
      <c r="BF194" s="105"/>
      <c r="BG194" s="50">
        <f t="shared" ref="BG194:BG195" si="402">V194+W194+X194</f>
        <v>1</v>
      </c>
      <c r="BH194" s="8">
        <f t="shared" si="396"/>
        <v>2845.3457812500005</v>
      </c>
      <c r="BI194" s="105"/>
      <c r="BJ194" s="105"/>
      <c r="BK194" s="8">
        <f t="shared" ref="BK194" si="403">V194+W194+X194</f>
        <v>1</v>
      </c>
      <c r="BL194" s="8">
        <f>(AE194+AF194)*40%</f>
        <v>3793.7943750000009</v>
      </c>
      <c r="BM194" s="105"/>
      <c r="BN194" s="105"/>
      <c r="BO194" s="105"/>
      <c r="BP194" s="129"/>
      <c r="BQ194" s="105"/>
      <c r="BR194" s="105">
        <f t="shared" si="354"/>
        <v>6639.1401562500014</v>
      </c>
      <c r="BS194" s="105">
        <f t="shared" si="355"/>
        <v>6589.3673437500001</v>
      </c>
      <c r="BT194" s="105">
        <f t="shared" si="356"/>
        <v>2845.3457812500005</v>
      </c>
      <c r="BU194" s="105">
        <f t="shared" si="357"/>
        <v>7858.5740625000017</v>
      </c>
      <c r="BV194" s="105">
        <f t="shared" si="358"/>
        <v>17293.287187500002</v>
      </c>
      <c r="BW194" s="37">
        <f t="shared" si="359"/>
        <v>207519.44625000004</v>
      </c>
      <c r="BX194" s="7" t="s">
        <v>213</v>
      </c>
      <c r="BY194" s="31"/>
    </row>
    <row r="195" spans="1:77" s="9" customFormat="1" ht="15" hidden="1" customHeight="1" x14ac:dyDescent="0.3">
      <c r="A195" s="15">
        <v>62</v>
      </c>
      <c r="B195" s="97" t="s">
        <v>105</v>
      </c>
      <c r="C195" s="112" t="s">
        <v>452</v>
      </c>
      <c r="D195" s="6" t="s">
        <v>60</v>
      </c>
      <c r="E195" s="93" t="s">
        <v>106</v>
      </c>
      <c r="F195" s="34">
        <v>91</v>
      </c>
      <c r="G195" s="30">
        <v>43453</v>
      </c>
      <c r="H195" s="30">
        <v>45279</v>
      </c>
      <c r="I195" s="34" t="s">
        <v>442</v>
      </c>
      <c r="J195" s="6" t="s">
        <v>308</v>
      </c>
      <c r="K195" s="6" t="s">
        <v>62</v>
      </c>
      <c r="L195" s="10">
        <v>18.010000000000002</v>
      </c>
      <c r="M195" s="6">
        <v>5.24</v>
      </c>
      <c r="N195" s="29">
        <v>17697</v>
      </c>
      <c r="O195" s="8">
        <f t="shared" ref="O195:O213" si="404">N195*M195</f>
        <v>92732.28</v>
      </c>
      <c r="P195" s="98"/>
      <c r="Q195" s="122"/>
      <c r="R195" s="98"/>
      <c r="S195" s="98"/>
      <c r="T195" s="98">
        <v>1</v>
      </c>
      <c r="U195" s="98"/>
      <c r="V195" s="98">
        <f t="shared" si="360"/>
        <v>0</v>
      </c>
      <c r="W195" s="98">
        <f t="shared" si="360"/>
        <v>1</v>
      </c>
      <c r="X195" s="98">
        <f t="shared" si="360"/>
        <v>0</v>
      </c>
      <c r="Y195" s="105">
        <f t="shared" si="335"/>
        <v>0</v>
      </c>
      <c r="Z195" s="105">
        <f t="shared" si="383"/>
        <v>5795.7674999999999</v>
      </c>
      <c r="AA195" s="105">
        <f t="shared" si="364"/>
        <v>0</v>
      </c>
      <c r="AB195" s="105">
        <f t="shared" si="365"/>
        <v>0</v>
      </c>
      <c r="AC195" s="8">
        <f t="shared" si="400"/>
        <v>5795.7674999999999</v>
      </c>
      <c r="AD195" s="105"/>
      <c r="AE195" s="8">
        <f t="shared" si="399"/>
        <v>11591.535</v>
      </c>
      <c r="AF195" s="105">
        <f t="shared" si="339"/>
        <v>8693.651249999999</v>
      </c>
      <c r="AG195" s="105">
        <f t="shared" si="340"/>
        <v>2028.5186249999999</v>
      </c>
      <c r="AH195" s="8">
        <f t="shared" si="397"/>
        <v>221.21250000000001</v>
      </c>
      <c r="AI195" s="8">
        <f t="shared" si="401"/>
        <v>22534.917374999997</v>
      </c>
      <c r="AJ195" s="106"/>
      <c r="AK195" s="107">
        <f t="shared" si="342"/>
        <v>0</v>
      </c>
      <c r="AL195" s="106"/>
      <c r="AM195" s="107">
        <f t="shared" si="377"/>
        <v>0</v>
      </c>
      <c r="AN195" s="107">
        <f t="shared" si="377"/>
        <v>0</v>
      </c>
      <c r="AO195" s="107">
        <f t="shared" si="377"/>
        <v>0</v>
      </c>
      <c r="AP195" s="107">
        <f t="shared" si="377"/>
        <v>0</v>
      </c>
      <c r="AQ195" s="107">
        <f t="shared" si="377"/>
        <v>0</v>
      </c>
      <c r="AR195" s="107">
        <f t="shared" si="377"/>
        <v>0</v>
      </c>
      <c r="AS195" s="107">
        <f t="shared" si="377"/>
        <v>0</v>
      </c>
      <c r="AT195" s="107">
        <f t="shared" si="377"/>
        <v>0</v>
      </c>
      <c r="AU195" s="107">
        <f t="shared" si="377"/>
        <v>0</v>
      </c>
      <c r="AV195" s="108"/>
      <c r="AW195" s="107"/>
      <c r="AX195" s="109"/>
      <c r="AY195" s="110"/>
      <c r="AZ195" s="110"/>
      <c r="BA195" s="110"/>
      <c r="BB195" s="107"/>
      <c r="BC195" s="98"/>
      <c r="BD195" s="98"/>
      <c r="BE195" s="105"/>
      <c r="BF195" s="105"/>
      <c r="BG195" s="50">
        <f t="shared" si="402"/>
        <v>1</v>
      </c>
      <c r="BH195" s="8">
        <f t="shared" si="396"/>
        <v>6085.5558749999991</v>
      </c>
      <c r="BI195" s="105"/>
      <c r="BJ195" s="105"/>
      <c r="BK195" s="8">
        <f>V195+W195+X195</f>
        <v>1</v>
      </c>
      <c r="BL195" s="8">
        <f>(AE195+AF195)*35%</f>
        <v>7099.8151874999994</v>
      </c>
      <c r="BM195" s="105"/>
      <c r="BN195" s="105"/>
      <c r="BO195" s="105"/>
      <c r="BP195" s="129"/>
      <c r="BQ195" s="105"/>
      <c r="BR195" s="105">
        <f t="shared" si="354"/>
        <v>13185.371062499999</v>
      </c>
      <c r="BS195" s="105">
        <f t="shared" si="355"/>
        <v>13841.266125</v>
      </c>
      <c r="BT195" s="105">
        <f t="shared" si="356"/>
        <v>6085.5558749999991</v>
      </c>
      <c r="BU195" s="105">
        <f t="shared" si="357"/>
        <v>15793.466437499999</v>
      </c>
      <c r="BV195" s="105">
        <f t="shared" si="358"/>
        <v>35720.288437499999</v>
      </c>
      <c r="BW195" s="37">
        <f t="shared" si="359"/>
        <v>428643.46124999999</v>
      </c>
      <c r="BX195" s="7" t="s">
        <v>208</v>
      </c>
      <c r="BY195" s="31"/>
    </row>
    <row r="196" spans="1:77" s="9" customFormat="1" ht="15" hidden="1" customHeight="1" x14ac:dyDescent="0.3">
      <c r="A196" s="47">
        <v>63</v>
      </c>
      <c r="B196" s="97" t="s">
        <v>461</v>
      </c>
      <c r="C196" s="112" t="s">
        <v>452</v>
      </c>
      <c r="D196" s="33" t="s">
        <v>60</v>
      </c>
      <c r="E196" s="136" t="s">
        <v>87</v>
      </c>
      <c r="F196" s="34">
        <v>66</v>
      </c>
      <c r="G196" s="30">
        <v>42895</v>
      </c>
      <c r="H196" s="30">
        <v>44721</v>
      </c>
      <c r="I196" s="34" t="s">
        <v>158</v>
      </c>
      <c r="J196" s="6" t="s">
        <v>308</v>
      </c>
      <c r="K196" s="6" t="s">
        <v>67</v>
      </c>
      <c r="L196" s="10">
        <v>23</v>
      </c>
      <c r="M196" s="6">
        <v>5.12</v>
      </c>
      <c r="N196" s="29">
        <v>17697</v>
      </c>
      <c r="O196" s="8">
        <f t="shared" si="404"/>
        <v>90608.639999999999</v>
      </c>
      <c r="P196" s="98"/>
      <c r="Q196" s="122"/>
      <c r="R196" s="98"/>
      <c r="S196" s="98"/>
      <c r="T196" s="98">
        <v>1</v>
      </c>
      <c r="U196" s="98"/>
      <c r="V196" s="98">
        <f t="shared" si="360"/>
        <v>0</v>
      </c>
      <c r="W196" s="98">
        <f t="shared" si="360"/>
        <v>1</v>
      </c>
      <c r="X196" s="98">
        <f t="shared" si="360"/>
        <v>0</v>
      </c>
      <c r="Y196" s="105">
        <f t="shared" si="335"/>
        <v>0</v>
      </c>
      <c r="Z196" s="105"/>
      <c r="AA196" s="105">
        <f t="shared" si="364"/>
        <v>0</v>
      </c>
      <c r="AB196" s="105">
        <f t="shared" si="365"/>
        <v>0</v>
      </c>
      <c r="AC196" s="8">
        <f>SUM(O196/16*T196)</f>
        <v>5663.04</v>
      </c>
      <c r="AD196" s="105"/>
      <c r="AE196" s="8">
        <f>SUM(Y196:AD196)</f>
        <v>5663.04</v>
      </c>
      <c r="AF196" s="105">
        <f t="shared" si="339"/>
        <v>4247.28</v>
      </c>
      <c r="AG196" s="105">
        <f t="shared" si="340"/>
        <v>991.03200000000004</v>
      </c>
      <c r="AH196" s="8">
        <f t="shared" si="397"/>
        <v>221.21250000000001</v>
      </c>
      <c r="AI196" s="8">
        <f t="shared" si="401"/>
        <v>11122.5645</v>
      </c>
      <c r="AJ196" s="106"/>
      <c r="AK196" s="107">
        <f t="shared" si="342"/>
        <v>0</v>
      </c>
      <c r="AL196" s="106"/>
      <c r="AM196" s="107">
        <f t="shared" si="377"/>
        <v>0</v>
      </c>
      <c r="AN196" s="107">
        <f t="shared" si="377"/>
        <v>0</v>
      </c>
      <c r="AO196" s="107">
        <f t="shared" si="377"/>
        <v>0</v>
      </c>
      <c r="AP196" s="107">
        <f t="shared" si="377"/>
        <v>0</v>
      </c>
      <c r="AQ196" s="107">
        <f t="shared" si="377"/>
        <v>0</v>
      </c>
      <c r="AR196" s="107">
        <f t="shared" si="377"/>
        <v>0</v>
      </c>
      <c r="AS196" s="107">
        <f t="shared" si="377"/>
        <v>0</v>
      </c>
      <c r="AT196" s="107">
        <f t="shared" si="377"/>
        <v>0</v>
      </c>
      <c r="AU196" s="107">
        <f t="shared" si="377"/>
        <v>0</v>
      </c>
      <c r="AV196" s="108"/>
      <c r="AW196" s="107"/>
      <c r="AX196" s="109"/>
      <c r="AY196" s="110"/>
      <c r="AZ196" s="110"/>
      <c r="BA196" s="110"/>
      <c r="BB196" s="107"/>
      <c r="BC196" s="98"/>
      <c r="BD196" s="98"/>
      <c r="BE196" s="105"/>
      <c r="BF196" s="105"/>
      <c r="BG196" s="50">
        <f t="shared" ref="BG196:BG197" si="405">V196+W196+X196</f>
        <v>1</v>
      </c>
      <c r="BH196" s="8">
        <f>(AE196+AF196)*30%</f>
        <v>2973.096</v>
      </c>
      <c r="BI196" s="105"/>
      <c r="BJ196" s="105"/>
      <c r="BK196" s="50">
        <f t="shared" ref="BK196" si="406">V196+W196+X196</f>
        <v>1</v>
      </c>
      <c r="BL196" s="8">
        <f>(AE196+AF196)*35%</f>
        <v>3468.6119999999996</v>
      </c>
      <c r="BM196" s="105"/>
      <c r="BN196" s="105"/>
      <c r="BO196" s="105"/>
      <c r="BP196" s="129"/>
      <c r="BQ196" s="105"/>
      <c r="BR196" s="105">
        <f t="shared" si="354"/>
        <v>6441.7079999999996</v>
      </c>
      <c r="BS196" s="105">
        <f t="shared" si="355"/>
        <v>6875.2844999999998</v>
      </c>
      <c r="BT196" s="105">
        <f t="shared" si="356"/>
        <v>2973.096</v>
      </c>
      <c r="BU196" s="105">
        <f t="shared" si="357"/>
        <v>7715.8919999999998</v>
      </c>
      <c r="BV196" s="105">
        <f t="shared" si="358"/>
        <v>17564.272499999999</v>
      </c>
      <c r="BW196" s="37">
        <f>BV196*12</f>
        <v>210771.27</v>
      </c>
      <c r="BX196" s="7" t="s">
        <v>212</v>
      </c>
      <c r="BY196" s="31"/>
    </row>
    <row r="197" spans="1:77" s="9" customFormat="1" ht="15" hidden="1" customHeight="1" x14ac:dyDescent="0.3">
      <c r="A197" s="47">
        <v>64</v>
      </c>
      <c r="B197" s="97" t="s">
        <v>96</v>
      </c>
      <c r="C197" s="112" t="s">
        <v>275</v>
      </c>
      <c r="D197" s="6" t="s">
        <v>60</v>
      </c>
      <c r="E197" s="93" t="s">
        <v>98</v>
      </c>
      <c r="F197" s="34">
        <v>80</v>
      </c>
      <c r="G197" s="44">
        <v>43304</v>
      </c>
      <c r="H197" s="30">
        <v>45130</v>
      </c>
      <c r="I197" s="34" t="s">
        <v>153</v>
      </c>
      <c r="J197" s="6" t="s">
        <v>309</v>
      </c>
      <c r="K197" s="6" t="s">
        <v>62</v>
      </c>
      <c r="L197" s="10">
        <v>22.06</v>
      </c>
      <c r="M197" s="6">
        <v>5.32</v>
      </c>
      <c r="N197" s="29">
        <v>17697</v>
      </c>
      <c r="O197" s="8">
        <f t="shared" si="404"/>
        <v>94148.040000000008</v>
      </c>
      <c r="P197" s="98"/>
      <c r="Q197" s="122"/>
      <c r="R197" s="98"/>
      <c r="S197" s="98"/>
      <c r="T197" s="98">
        <v>2</v>
      </c>
      <c r="U197" s="98"/>
      <c r="V197" s="98">
        <f t="shared" si="360"/>
        <v>0</v>
      </c>
      <c r="W197" s="98">
        <f t="shared" si="360"/>
        <v>2</v>
      </c>
      <c r="X197" s="98">
        <f t="shared" si="360"/>
        <v>0</v>
      </c>
      <c r="Y197" s="105">
        <f t="shared" si="335"/>
        <v>0</v>
      </c>
      <c r="Z197" s="105">
        <f t="shared" si="383"/>
        <v>11768.505000000001</v>
      </c>
      <c r="AA197" s="105">
        <f t="shared" si="364"/>
        <v>0</v>
      </c>
      <c r="AB197" s="105">
        <f t="shared" si="365"/>
        <v>0</v>
      </c>
      <c r="AC197" s="8">
        <f t="shared" si="400"/>
        <v>11768.505000000001</v>
      </c>
      <c r="AD197" s="105"/>
      <c r="AE197" s="8">
        <f t="shared" si="399"/>
        <v>23537.010000000002</v>
      </c>
      <c r="AF197" s="105">
        <f t="shared" si="339"/>
        <v>17652.7575</v>
      </c>
      <c r="AG197" s="105">
        <f t="shared" si="340"/>
        <v>4118.9767500000007</v>
      </c>
      <c r="AH197" s="8">
        <f t="shared" si="397"/>
        <v>442.42500000000001</v>
      </c>
      <c r="AI197" s="8">
        <f t="shared" si="401"/>
        <v>45751.169250000006</v>
      </c>
      <c r="AJ197" s="106"/>
      <c r="AK197" s="107">
        <f t="shared" si="342"/>
        <v>0</v>
      </c>
      <c r="AL197" s="106"/>
      <c r="AM197" s="107">
        <f t="shared" si="377"/>
        <v>0</v>
      </c>
      <c r="AN197" s="107">
        <f t="shared" si="377"/>
        <v>0</v>
      </c>
      <c r="AO197" s="107">
        <f t="shared" si="377"/>
        <v>0</v>
      </c>
      <c r="AP197" s="107">
        <f t="shared" si="377"/>
        <v>0</v>
      </c>
      <c r="AQ197" s="107">
        <f t="shared" si="377"/>
        <v>0</v>
      </c>
      <c r="AR197" s="107">
        <f t="shared" si="377"/>
        <v>0</v>
      </c>
      <c r="AS197" s="107">
        <f t="shared" si="377"/>
        <v>0</v>
      </c>
      <c r="AT197" s="107">
        <f t="shared" si="377"/>
        <v>0</v>
      </c>
      <c r="AU197" s="107">
        <f t="shared" si="377"/>
        <v>0</v>
      </c>
      <c r="AV197" s="108"/>
      <c r="AW197" s="107"/>
      <c r="AX197" s="109"/>
      <c r="AY197" s="110"/>
      <c r="AZ197" s="110"/>
      <c r="BA197" s="110"/>
      <c r="BB197" s="107"/>
      <c r="BC197" s="98"/>
      <c r="BD197" s="98"/>
      <c r="BE197" s="105"/>
      <c r="BF197" s="105"/>
      <c r="BG197" s="50">
        <f t="shared" si="405"/>
        <v>2</v>
      </c>
      <c r="BH197" s="8">
        <f t="shared" ref="BH197" si="407">(AE197+AF197)*30%</f>
        <v>12356.930249999999</v>
      </c>
      <c r="BI197" s="105"/>
      <c r="BJ197" s="105"/>
      <c r="BK197" s="8">
        <f>V197+W197+X197</f>
        <v>2</v>
      </c>
      <c r="BL197" s="8">
        <f>(AE197+AF197)*40%</f>
        <v>16475.907000000003</v>
      </c>
      <c r="BM197" s="105"/>
      <c r="BN197" s="105"/>
      <c r="BO197" s="105"/>
      <c r="BP197" s="129"/>
      <c r="BQ197" s="105"/>
      <c r="BR197" s="105">
        <f t="shared" si="354"/>
        <v>28832.837250000004</v>
      </c>
      <c r="BS197" s="105">
        <f t="shared" si="355"/>
        <v>28098.411750000003</v>
      </c>
      <c r="BT197" s="105">
        <f t="shared" si="356"/>
        <v>12356.930249999999</v>
      </c>
      <c r="BU197" s="105">
        <f t="shared" si="357"/>
        <v>34128.664499999999</v>
      </c>
      <c r="BV197" s="105">
        <f t="shared" si="358"/>
        <v>74584.006500000018</v>
      </c>
      <c r="BW197" s="37">
        <f t="shared" ref="BW197:BW213" si="408">BV197*12</f>
        <v>895008.07800000021</v>
      </c>
      <c r="BX197" s="7" t="s">
        <v>209</v>
      </c>
      <c r="BY197" s="31"/>
    </row>
    <row r="198" spans="1:77" s="9" customFormat="1" ht="15" hidden="1" customHeight="1" x14ac:dyDescent="0.3">
      <c r="A198" s="15">
        <v>65</v>
      </c>
      <c r="B198" s="97" t="s">
        <v>298</v>
      </c>
      <c r="C198" s="112" t="s">
        <v>480</v>
      </c>
      <c r="D198" s="6" t="s">
        <v>60</v>
      </c>
      <c r="E198" s="93" t="s">
        <v>281</v>
      </c>
      <c r="F198" s="34"/>
      <c r="G198" s="30"/>
      <c r="H198" s="30"/>
      <c r="I198" s="34"/>
      <c r="J198" s="6" t="s">
        <v>441</v>
      </c>
      <c r="K198" s="6" t="s">
        <v>61</v>
      </c>
      <c r="L198" s="10">
        <v>12</v>
      </c>
      <c r="M198" s="6">
        <v>4.38</v>
      </c>
      <c r="N198" s="29">
        <v>17697</v>
      </c>
      <c r="O198" s="8">
        <f t="shared" si="404"/>
        <v>77512.86</v>
      </c>
      <c r="P198" s="98"/>
      <c r="Q198" s="122"/>
      <c r="R198" s="98"/>
      <c r="S198" s="98"/>
      <c r="T198" s="98">
        <v>1</v>
      </c>
      <c r="U198" s="98"/>
      <c r="V198" s="98">
        <f t="shared" si="360"/>
        <v>0</v>
      </c>
      <c r="W198" s="98">
        <f t="shared" si="360"/>
        <v>1</v>
      </c>
      <c r="X198" s="98">
        <f t="shared" si="360"/>
        <v>0</v>
      </c>
      <c r="Y198" s="105">
        <f t="shared" si="335"/>
        <v>0</v>
      </c>
      <c r="Z198" s="105">
        <f t="shared" si="383"/>
        <v>4844.55375</v>
      </c>
      <c r="AA198" s="105">
        <f t="shared" si="364"/>
        <v>0</v>
      </c>
      <c r="AB198" s="105">
        <f t="shared" si="365"/>
        <v>0</v>
      </c>
      <c r="AC198" s="8">
        <f t="shared" si="400"/>
        <v>4844.55375</v>
      </c>
      <c r="AD198" s="105"/>
      <c r="AE198" s="8">
        <f t="shared" si="399"/>
        <v>9689.1075000000001</v>
      </c>
      <c r="AF198" s="105">
        <f t="shared" si="339"/>
        <v>7266.8306250000005</v>
      </c>
      <c r="AG198" s="105">
        <f t="shared" si="340"/>
        <v>1695.5938125000002</v>
      </c>
      <c r="AH198" s="8">
        <f t="shared" si="397"/>
        <v>221.21250000000001</v>
      </c>
      <c r="AI198" s="8">
        <f t="shared" si="401"/>
        <v>18872.744437500001</v>
      </c>
      <c r="AJ198" s="106"/>
      <c r="AK198" s="107">
        <f t="shared" si="342"/>
        <v>0</v>
      </c>
      <c r="AL198" s="106"/>
      <c r="AM198" s="107">
        <f t="shared" si="377"/>
        <v>0</v>
      </c>
      <c r="AN198" s="107">
        <f t="shared" si="377"/>
        <v>0</v>
      </c>
      <c r="AO198" s="107">
        <f t="shared" si="377"/>
        <v>0</v>
      </c>
      <c r="AP198" s="107">
        <f t="shared" si="377"/>
        <v>0</v>
      </c>
      <c r="AQ198" s="107">
        <f t="shared" si="377"/>
        <v>0</v>
      </c>
      <c r="AR198" s="107">
        <f t="shared" si="377"/>
        <v>0</v>
      </c>
      <c r="AS198" s="107">
        <f t="shared" si="377"/>
        <v>0</v>
      </c>
      <c r="AT198" s="107">
        <f t="shared" si="377"/>
        <v>0</v>
      </c>
      <c r="AU198" s="107">
        <f t="shared" si="377"/>
        <v>0</v>
      </c>
      <c r="AV198" s="108"/>
      <c r="AW198" s="107"/>
      <c r="AX198" s="109"/>
      <c r="AY198" s="110"/>
      <c r="AZ198" s="110"/>
      <c r="BA198" s="110"/>
      <c r="BB198" s="107"/>
      <c r="BC198" s="98"/>
      <c r="BD198" s="98"/>
      <c r="BE198" s="105"/>
      <c r="BF198" s="105"/>
      <c r="BG198" s="50">
        <f>V198+W198+X198</f>
        <v>1</v>
      </c>
      <c r="BH198" s="8">
        <f t="shared" ref="BH198" si="409">(AE198+AF198)*30%</f>
        <v>5086.7814374999998</v>
      </c>
      <c r="BI198" s="105"/>
      <c r="BJ198" s="105"/>
      <c r="BK198" s="105"/>
      <c r="BL198" s="105"/>
      <c r="BM198" s="105"/>
      <c r="BN198" s="105"/>
      <c r="BO198" s="105"/>
      <c r="BP198" s="129"/>
      <c r="BQ198" s="105"/>
      <c r="BR198" s="105">
        <f t="shared" si="354"/>
        <v>5086.7814374999998</v>
      </c>
      <c r="BS198" s="105">
        <f t="shared" si="355"/>
        <v>11605.913812500001</v>
      </c>
      <c r="BT198" s="105">
        <f t="shared" si="356"/>
        <v>5086.7814374999998</v>
      </c>
      <c r="BU198" s="105">
        <f t="shared" si="357"/>
        <v>7266.8306250000005</v>
      </c>
      <c r="BV198" s="105">
        <f t="shared" si="358"/>
        <v>23959.525874999999</v>
      </c>
      <c r="BW198" s="37">
        <f t="shared" si="408"/>
        <v>287514.31050000002</v>
      </c>
      <c r="BY198" s="31"/>
    </row>
    <row r="199" spans="1:77" s="9" customFormat="1" ht="15" hidden="1" customHeight="1" x14ac:dyDescent="0.3">
      <c r="A199" s="47">
        <v>66</v>
      </c>
      <c r="B199" s="97" t="s">
        <v>370</v>
      </c>
      <c r="C199" s="112" t="s">
        <v>481</v>
      </c>
      <c r="D199" s="49" t="s">
        <v>79</v>
      </c>
      <c r="E199" s="93" t="s">
        <v>377</v>
      </c>
      <c r="F199" s="83"/>
      <c r="G199" s="84"/>
      <c r="H199" s="84"/>
      <c r="I199" s="83"/>
      <c r="J199" s="6" t="s">
        <v>383</v>
      </c>
      <c r="K199" s="6" t="s">
        <v>76</v>
      </c>
      <c r="L199" s="10">
        <v>3.08</v>
      </c>
      <c r="M199" s="6">
        <v>3.45</v>
      </c>
      <c r="N199" s="29">
        <v>17698</v>
      </c>
      <c r="O199" s="8">
        <f t="shared" si="404"/>
        <v>61058.100000000006</v>
      </c>
      <c r="P199" s="98"/>
      <c r="Q199" s="122"/>
      <c r="R199" s="98"/>
      <c r="S199" s="98"/>
      <c r="T199" s="98">
        <v>1</v>
      </c>
      <c r="U199" s="98"/>
      <c r="V199" s="98">
        <f t="shared" si="360"/>
        <v>0</v>
      </c>
      <c r="W199" s="98">
        <f t="shared" si="360"/>
        <v>1</v>
      </c>
      <c r="X199" s="98">
        <f t="shared" si="360"/>
        <v>0</v>
      </c>
      <c r="Y199" s="105">
        <f t="shared" si="335"/>
        <v>0</v>
      </c>
      <c r="Z199" s="105">
        <f t="shared" si="383"/>
        <v>3816.1312500000004</v>
      </c>
      <c r="AA199" s="105">
        <f t="shared" si="364"/>
        <v>0</v>
      </c>
      <c r="AB199" s="105">
        <f t="shared" si="365"/>
        <v>0</v>
      </c>
      <c r="AC199" s="8">
        <f t="shared" si="400"/>
        <v>3816.1312500000004</v>
      </c>
      <c r="AD199" s="105"/>
      <c r="AE199" s="8">
        <f t="shared" si="399"/>
        <v>7632.2625000000007</v>
      </c>
      <c r="AF199" s="105">
        <f t="shared" si="339"/>
        <v>5724.1968750000005</v>
      </c>
      <c r="AG199" s="105">
        <f t="shared" si="340"/>
        <v>1335.6459375000004</v>
      </c>
      <c r="AH199" s="8">
        <f t="shared" si="397"/>
        <v>221.22500000000002</v>
      </c>
      <c r="AI199" s="8">
        <f t="shared" si="401"/>
        <v>14913.330312500002</v>
      </c>
      <c r="AJ199" s="106"/>
      <c r="AK199" s="107">
        <f t="shared" si="342"/>
        <v>0</v>
      </c>
      <c r="AL199" s="106"/>
      <c r="AM199" s="107">
        <f t="shared" si="377"/>
        <v>0</v>
      </c>
      <c r="AN199" s="107">
        <f t="shared" si="377"/>
        <v>0</v>
      </c>
      <c r="AO199" s="107">
        <f t="shared" si="377"/>
        <v>0</v>
      </c>
      <c r="AP199" s="107">
        <f t="shared" si="377"/>
        <v>0</v>
      </c>
      <c r="AQ199" s="107">
        <f t="shared" si="377"/>
        <v>0</v>
      </c>
      <c r="AR199" s="107">
        <f t="shared" si="377"/>
        <v>0</v>
      </c>
      <c r="AS199" s="107">
        <f t="shared" si="377"/>
        <v>0</v>
      </c>
      <c r="AT199" s="107">
        <f t="shared" si="377"/>
        <v>0</v>
      </c>
      <c r="AU199" s="107">
        <f t="shared" si="377"/>
        <v>0</v>
      </c>
      <c r="AV199" s="108"/>
      <c r="AW199" s="107"/>
      <c r="AX199" s="109"/>
      <c r="AY199" s="110"/>
      <c r="AZ199" s="110"/>
      <c r="BA199" s="110"/>
      <c r="BB199" s="107"/>
      <c r="BC199" s="98"/>
      <c r="BD199" s="98"/>
      <c r="BE199" s="105"/>
      <c r="BF199" s="105"/>
      <c r="BG199" s="50">
        <f>V199+W199+X199</f>
        <v>1</v>
      </c>
      <c r="BH199" s="8">
        <f>(AE199+AF199)*30%</f>
        <v>4006.9378125000003</v>
      </c>
      <c r="BI199" s="105"/>
      <c r="BJ199" s="105"/>
      <c r="BK199" s="105"/>
      <c r="BL199" s="105"/>
      <c r="BM199" s="105"/>
      <c r="BN199" s="105"/>
      <c r="BO199" s="105"/>
      <c r="BP199" s="129"/>
      <c r="BQ199" s="105"/>
      <c r="BR199" s="105">
        <f t="shared" si="354"/>
        <v>4006.9378125000003</v>
      </c>
      <c r="BS199" s="105">
        <f t="shared" si="355"/>
        <v>9189.1334375000024</v>
      </c>
      <c r="BT199" s="105">
        <f t="shared" si="356"/>
        <v>4006.9378125000003</v>
      </c>
      <c r="BU199" s="105">
        <f t="shared" si="357"/>
        <v>5724.1968750000005</v>
      </c>
      <c r="BV199" s="105">
        <f t="shared" si="358"/>
        <v>18920.268125000002</v>
      </c>
      <c r="BW199" s="37">
        <f t="shared" si="408"/>
        <v>227043.21750000003</v>
      </c>
      <c r="BY199" s="31"/>
    </row>
    <row r="200" spans="1:77" s="9" customFormat="1" ht="15" hidden="1" customHeight="1" x14ac:dyDescent="0.3">
      <c r="A200" s="47">
        <v>67</v>
      </c>
      <c r="B200" s="97" t="s">
        <v>454</v>
      </c>
      <c r="C200" s="112" t="s">
        <v>483</v>
      </c>
      <c r="D200" s="49" t="s">
        <v>79</v>
      </c>
      <c r="E200" s="99"/>
      <c r="F200" s="100"/>
      <c r="G200" s="101"/>
      <c r="H200" s="102"/>
      <c r="I200" s="100"/>
      <c r="J200" s="98"/>
      <c r="K200" s="98" t="s">
        <v>76</v>
      </c>
      <c r="L200" s="103">
        <v>9.1</v>
      </c>
      <c r="M200" s="98">
        <v>3.53</v>
      </c>
      <c r="N200" s="104">
        <v>17697</v>
      </c>
      <c r="O200" s="105">
        <f t="shared" si="404"/>
        <v>62470.409999999996</v>
      </c>
      <c r="P200" s="98"/>
      <c r="Q200" s="122"/>
      <c r="R200" s="98"/>
      <c r="S200" s="98"/>
      <c r="T200" s="98">
        <v>1</v>
      </c>
      <c r="U200" s="98"/>
      <c r="V200" s="98">
        <f t="shared" si="360"/>
        <v>0</v>
      </c>
      <c r="W200" s="98">
        <f t="shared" si="360"/>
        <v>1</v>
      </c>
      <c r="X200" s="98">
        <f t="shared" si="360"/>
        <v>0</v>
      </c>
      <c r="Y200" s="105">
        <f t="shared" si="335"/>
        <v>0</v>
      </c>
      <c r="Z200" s="105"/>
      <c r="AA200" s="105">
        <f t="shared" si="364"/>
        <v>0</v>
      </c>
      <c r="AB200" s="105">
        <f t="shared" si="365"/>
        <v>0</v>
      </c>
      <c r="AC200" s="8">
        <f t="shared" si="400"/>
        <v>3904.4006249999998</v>
      </c>
      <c r="AD200" s="105"/>
      <c r="AE200" s="8">
        <f t="shared" si="399"/>
        <v>3904.4006249999998</v>
      </c>
      <c r="AF200" s="105">
        <f t="shared" si="339"/>
        <v>2928.3004687499997</v>
      </c>
      <c r="AG200" s="105">
        <f t="shared" si="340"/>
        <v>683.27010937500006</v>
      </c>
      <c r="AH200" s="8">
        <f t="shared" si="397"/>
        <v>221.21250000000001</v>
      </c>
      <c r="AI200" s="8">
        <f t="shared" si="401"/>
        <v>7737.1837031249997</v>
      </c>
      <c r="AJ200" s="106"/>
      <c r="AK200" s="107">
        <f t="shared" si="342"/>
        <v>0</v>
      </c>
      <c r="AL200" s="106"/>
      <c r="AM200" s="107">
        <f t="shared" si="377"/>
        <v>0</v>
      </c>
      <c r="AN200" s="107">
        <f t="shared" si="377"/>
        <v>0</v>
      </c>
      <c r="AO200" s="107">
        <f t="shared" si="377"/>
        <v>0</v>
      </c>
      <c r="AP200" s="107">
        <f t="shared" si="377"/>
        <v>0</v>
      </c>
      <c r="AQ200" s="107">
        <f t="shared" si="377"/>
        <v>0</v>
      </c>
      <c r="AR200" s="107">
        <f t="shared" si="377"/>
        <v>0</v>
      </c>
      <c r="AS200" s="107">
        <f t="shared" si="377"/>
        <v>0</v>
      </c>
      <c r="AT200" s="107">
        <f t="shared" si="377"/>
        <v>0</v>
      </c>
      <c r="AU200" s="107">
        <f t="shared" si="377"/>
        <v>0</v>
      </c>
      <c r="AV200" s="108"/>
      <c r="AW200" s="107"/>
      <c r="AX200" s="109"/>
      <c r="AY200" s="110"/>
      <c r="AZ200" s="110"/>
      <c r="BA200" s="110"/>
      <c r="BB200" s="107"/>
      <c r="BC200" s="98"/>
      <c r="BD200" s="98"/>
      <c r="BE200" s="105"/>
      <c r="BF200" s="105"/>
      <c r="BG200" s="129"/>
      <c r="BH200" s="105"/>
      <c r="BI200" s="105"/>
      <c r="BJ200" s="105"/>
      <c r="BK200" s="105"/>
      <c r="BL200" s="105"/>
      <c r="BM200" s="105"/>
      <c r="BN200" s="105"/>
      <c r="BO200" s="105"/>
      <c r="BP200" s="129"/>
      <c r="BQ200" s="105"/>
      <c r="BR200" s="105">
        <f t="shared" si="354"/>
        <v>0</v>
      </c>
      <c r="BS200" s="105">
        <f t="shared" si="355"/>
        <v>4808.8832343749991</v>
      </c>
      <c r="BT200" s="105">
        <f t="shared" si="356"/>
        <v>0</v>
      </c>
      <c r="BU200" s="105">
        <f t="shared" si="357"/>
        <v>2928.3004687499997</v>
      </c>
      <c r="BV200" s="105">
        <f t="shared" si="358"/>
        <v>7737.1837031249997</v>
      </c>
      <c r="BW200" s="37">
        <f t="shared" si="408"/>
        <v>92846.204437499997</v>
      </c>
      <c r="BY200" s="31"/>
    </row>
    <row r="201" spans="1:77" s="9" customFormat="1" ht="15" hidden="1" customHeight="1" x14ac:dyDescent="0.3">
      <c r="A201" s="15">
        <v>68</v>
      </c>
      <c r="B201" s="97" t="s">
        <v>454</v>
      </c>
      <c r="C201" s="112" t="s">
        <v>482</v>
      </c>
      <c r="D201" s="49" t="s">
        <v>79</v>
      </c>
      <c r="E201" s="99"/>
      <c r="F201" s="100"/>
      <c r="G201" s="101"/>
      <c r="H201" s="102"/>
      <c r="I201" s="100"/>
      <c r="J201" s="98"/>
      <c r="K201" s="98" t="s">
        <v>76</v>
      </c>
      <c r="L201" s="103">
        <v>9.1</v>
      </c>
      <c r="M201" s="98">
        <v>3.53</v>
      </c>
      <c r="N201" s="104">
        <v>17697</v>
      </c>
      <c r="O201" s="105">
        <f t="shared" si="404"/>
        <v>62470.409999999996</v>
      </c>
      <c r="P201" s="98"/>
      <c r="Q201" s="122"/>
      <c r="R201" s="98"/>
      <c r="S201" s="98"/>
      <c r="T201" s="98">
        <v>1</v>
      </c>
      <c r="U201" s="98"/>
      <c r="V201" s="98">
        <f t="shared" si="360"/>
        <v>0</v>
      </c>
      <c r="W201" s="98">
        <f>SUM(Q201+T201)</f>
        <v>1</v>
      </c>
      <c r="X201" s="98">
        <f t="shared" si="360"/>
        <v>0</v>
      </c>
      <c r="Y201" s="105">
        <f t="shared" si="335"/>
        <v>0</v>
      </c>
      <c r="Z201" s="105"/>
      <c r="AA201" s="105">
        <f t="shared" si="364"/>
        <v>0</v>
      </c>
      <c r="AB201" s="105">
        <f t="shared" si="365"/>
        <v>0</v>
      </c>
      <c r="AC201" s="8">
        <f>SUM(O201/16*T201)</f>
        <v>3904.4006249999998</v>
      </c>
      <c r="AD201" s="105"/>
      <c r="AE201" s="8">
        <f t="shared" si="399"/>
        <v>3904.4006249999998</v>
      </c>
      <c r="AF201" s="105">
        <f t="shared" si="339"/>
        <v>2928.3004687499997</v>
      </c>
      <c r="AG201" s="105">
        <f t="shared" si="340"/>
        <v>683.27010937500006</v>
      </c>
      <c r="AH201" s="8">
        <f>SUM(N201/16*S201+N201/16*T201+N201/16*U201)*20%</f>
        <v>221.21250000000001</v>
      </c>
      <c r="AI201" s="8">
        <f t="shared" si="401"/>
        <v>7737.1837031249997</v>
      </c>
      <c r="AJ201" s="106"/>
      <c r="AK201" s="107">
        <f t="shared" si="342"/>
        <v>0</v>
      </c>
      <c r="AL201" s="106"/>
      <c r="AM201" s="107">
        <f t="shared" si="377"/>
        <v>0</v>
      </c>
      <c r="AN201" s="107">
        <f t="shared" si="377"/>
        <v>0</v>
      </c>
      <c r="AO201" s="107">
        <f t="shared" si="377"/>
        <v>0</v>
      </c>
      <c r="AP201" s="107">
        <f>Q201/16*AO201*50%</f>
        <v>0</v>
      </c>
      <c r="AQ201" s="107">
        <f t="shared" si="377"/>
        <v>0</v>
      </c>
      <c r="AR201" s="107">
        <f t="shared" si="377"/>
        <v>0</v>
      </c>
      <c r="AS201" s="107">
        <f>T201/16*AR201*50%</f>
        <v>0</v>
      </c>
      <c r="AT201" s="107">
        <f t="shared" si="377"/>
        <v>0</v>
      </c>
      <c r="AU201" s="107">
        <f t="shared" si="377"/>
        <v>0</v>
      </c>
      <c r="AV201" s="108"/>
      <c r="AW201" s="107"/>
      <c r="AX201" s="109"/>
      <c r="AY201" s="110"/>
      <c r="AZ201" s="110"/>
      <c r="BA201" s="110"/>
      <c r="BB201" s="107"/>
      <c r="BC201" s="98"/>
      <c r="BD201" s="98"/>
      <c r="BE201" s="105"/>
      <c r="BF201" s="105"/>
      <c r="BG201" s="129"/>
      <c r="BH201" s="105"/>
      <c r="BI201" s="105"/>
      <c r="BJ201" s="105"/>
      <c r="BK201" s="105"/>
      <c r="BL201" s="105"/>
      <c r="BM201" s="105"/>
      <c r="BN201" s="105"/>
      <c r="BO201" s="105"/>
      <c r="BP201" s="129"/>
      <c r="BQ201" s="105"/>
      <c r="BR201" s="105">
        <f t="shared" si="354"/>
        <v>0</v>
      </c>
      <c r="BS201" s="105">
        <f t="shared" si="355"/>
        <v>4808.8832343749991</v>
      </c>
      <c r="BT201" s="105">
        <f t="shared" si="356"/>
        <v>0</v>
      </c>
      <c r="BU201" s="105">
        <f t="shared" si="357"/>
        <v>2928.3004687499997</v>
      </c>
      <c r="BV201" s="105">
        <f t="shared" si="358"/>
        <v>7737.1837031249997</v>
      </c>
      <c r="BW201" s="37">
        <f t="shared" si="408"/>
        <v>92846.204437499997</v>
      </c>
      <c r="BY201" s="31"/>
    </row>
    <row r="202" spans="1:77" s="9" customFormat="1" ht="15" customHeight="1" x14ac:dyDescent="0.3">
      <c r="A202" s="47">
        <v>69</v>
      </c>
      <c r="B202" s="97" t="s">
        <v>455</v>
      </c>
      <c r="C202" s="112" t="s">
        <v>504</v>
      </c>
      <c r="D202" s="98" t="s">
        <v>60</v>
      </c>
      <c r="E202" s="99"/>
      <c r="F202" s="100"/>
      <c r="G202" s="101"/>
      <c r="H202" s="102"/>
      <c r="I202" s="100"/>
      <c r="J202" s="98" t="s">
        <v>495</v>
      </c>
      <c r="K202" s="98" t="s">
        <v>61</v>
      </c>
      <c r="L202" s="103">
        <v>35.700000000000003</v>
      </c>
      <c r="M202" s="98">
        <v>5.2</v>
      </c>
      <c r="N202" s="104">
        <v>17697</v>
      </c>
      <c r="O202" s="105">
        <f t="shared" si="404"/>
        <v>92024.400000000009</v>
      </c>
      <c r="P202" s="122"/>
      <c r="Q202" s="98"/>
      <c r="R202" s="98"/>
      <c r="S202" s="122"/>
      <c r="T202" s="98">
        <v>1</v>
      </c>
      <c r="U202" s="98"/>
      <c r="V202" s="98">
        <f t="shared" si="360"/>
        <v>0</v>
      </c>
      <c r="W202" s="98">
        <f t="shared" si="360"/>
        <v>1</v>
      </c>
      <c r="X202" s="98">
        <f t="shared" si="360"/>
        <v>0</v>
      </c>
      <c r="Y202" s="105">
        <f t="shared" si="335"/>
        <v>0</v>
      </c>
      <c r="Z202" s="105">
        <f t="shared" si="383"/>
        <v>5751.5250000000005</v>
      </c>
      <c r="AA202" s="105">
        <f t="shared" si="364"/>
        <v>0</v>
      </c>
      <c r="AB202" s="105">
        <f t="shared" si="365"/>
        <v>0</v>
      </c>
      <c r="AC202" s="8">
        <f t="shared" si="400"/>
        <v>5751.5250000000005</v>
      </c>
      <c r="AD202" s="105"/>
      <c r="AE202" s="8">
        <f t="shared" si="399"/>
        <v>11503.050000000001</v>
      </c>
      <c r="AF202" s="105">
        <f t="shared" si="339"/>
        <v>8627.2875000000004</v>
      </c>
      <c r="AG202" s="105">
        <f t="shared" si="340"/>
        <v>2013.0337500000003</v>
      </c>
      <c r="AH202" s="8">
        <f t="shared" si="397"/>
        <v>221.21250000000001</v>
      </c>
      <c r="AI202" s="8">
        <f t="shared" si="401"/>
        <v>22364.583750000002</v>
      </c>
      <c r="AJ202" s="106"/>
      <c r="AK202" s="107">
        <f t="shared" si="342"/>
        <v>0</v>
      </c>
      <c r="AL202" s="106"/>
      <c r="AM202" s="107">
        <f t="shared" si="377"/>
        <v>0</v>
      </c>
      <c r="AN202" s="107">
        <f t="shared" si="377"/>
        <v>0</v>
      </c>
      <c r="AO202" s="107">
        <f t="shared" si="377"/>
        <v>0</v>
      </c>
      <c r="AP202" s="107">
        <f t="shared" si="377"/>
        <v>0</v>
      </c>
      <c r="AQ202" s="107">
        <f t="shared" si="377"/>
        <v>0</v>
      </c>
      <c r="AR202" s="107">
        <f t="shared" si="377"/>
        <v>0</v>
      </c>
      <c r="AS202" s="107">
        <f t="shared" si="377"/>
        <v>0</v>
      </c>
      <c r="AT202" s="107">
        <f t="shared" si="377"/>
        <v>0</v>
      </c>
      <c r="AU202" s="107">
        <f t="shared" si="377"/>
        <v>0</v>
      </c>
      <c r="AV202" s="108"/>
      <c r="AW202" s="107"/>
      <c r="AX202" s="109"/>
      <c r="AY202" s="110"/>
      <c r="AZ202" s="110"/>
      <c r="BA202" s="110"/>
      <c r="BB202" s="107"/>
      <c r="BC202" s="98"/>
      <c r="BD202" s="98"/>
      <c r="BE202" s="105"/>
      <c r="BF202" s="105"/>
      <c r="BG202" s="129"/>
      <c r="BH202" s="105"/>
      <c r="BI202" s="105"/>
      <c r="BJ202" s="105"/>
      <c r="BK202" s="105"/>
      <c r="BL202" s="105"/>
      <c r="BM202" s="105"/>
      <c r="BN202" s="105"/>
      <c r="BO202" s="105"/>
      <c r="BP202" s="129"/>
      <c r="BQ202" s="105"/>
      <c r="BR202" s="105">
        <f t="shared" si="354"/>
        <v>0</v>
      </c>
      <c r="BS202" s="105">
        <f t="shared" si="355"/>
        <v>13737.296250000001</v>
      </c>
      <c r="BT202" s="105">
        <f t="shared" si="356"/>
        <v>0</v>
      </c>
      <c r="BU202" s="105">
        <f t="shared" si="357"/>
        <v>8627.2875000000004</v>
      </c>
      <c r="BV202" s="105">
        <f t="shared" si="358"/>
        <v>22364.583750000002</v>
      </c>
      <c r="BW202" s="37">
        <f t="shared" si="408"/>
        <v>268375.005</v>
      </c>
      <c r="BY202" s="31"/>
    </row>
    <row r="203" spans="1:77" s="9" customFormat="1" ht="15" hidden="1" customHeight="1" x14ac:dyDescent="0.3">
      <c r="A203" s="47">
        <v>70</v>
      </c>
      <c r="B203" s="97" t="s">
        <v>389</v>
      </c>
      <c r="C203" s="112" t="s">
        <v>484</v>
      </c>
      <c r="D203" s="6" t="s">
        <v>432</v>
      </c>
      <c r="E203" s="93" t="s">
        <v>433</v>
      </c>
      <c r="F203" s="83"/>
      <c r="G203" s="84"/>
      <c r="H203" s="84"/>
      <c r="I203" s="83" t="s">
        <v>375</v>
      </c>
      <c r="J203" s="6"/>
      <c r="K203" s="6" t="s">
        <v>76</v>
      </c>
      <c r="L203" s="10">
        <v>1</v>
      </c>
      <c r="M203" s="6">
        <v>3.36</v>
      </c>
      <c r="N203" s="104">
        <v>17697</v>
      </c>
      <c r="O203" s="105">
        <f t="shared" si="404"/>
        <v>59461.919999999998</v>
      </c>
      <c r="P203" s="122"/>
      <c r="Q203" s="98"/>
      <c r="R203" s="98"/>
      <c r="S203" s="122"/>
      <c r="T203" s="98">
        <v>1</v>
      </c>
      <c r="U203" s="98"/>
      <c r="V203" s="98">
        <f t="shared" si="360"/>
        <v>0</v>
      </c>
      <c r="W203" s="98">
        <f t="shared" si="360"/>
        <v>1</v>
      </c>
      <c r="X203" s="98">
        <f t="shared" si="360"/>
        <v>0</v>
      </c>
      <c r="Y203" s="105">
        <f t="shared" si="335"/>
        <v>0</v>
      </c>
      <c r="Z203" s="105">
        <f t="shared" si="383"/>
        <v>3716.37</v>
      </c>
      <c r="AA203" s="105">
        <f t="shared" si="364"/>
        <v>0</v>
      </c>
      <c r="AB203" s="105">
        <f t="shared" si="365"/>
        <v>0</v>
      </c>
      <c r="AC203" s="8">
        <f>SUM(O203/16*T203)</f>
        <v>3716.37</v>
      </c>
      <c r="AD203" s="105"/>
      <c r="AE203" s="8">
        <f t="shared" si="399"/>
        <v>7432.74</v>
      </c>
      <c r="AF203" s="105">
        <f t="shared" si="339"/>
        <v>5574.5550000000003</v>
      </c>
      <c r="AG203" s="105">
        <f t="shared" si="340"/>
        <v>1300.7295000000001</v>
      </c>
      <c r="AH203" s="8">
        <f t="shared" si="397"/>
        <v>221.21250000000001</v>
      </c>
      <c r="AI203" s="8">
        <f t="shared" si="401"/>
        <v>14529.237000000001</v>
      </c>
      <c r="AJ203" s="106"/>
      <c r="AK203" s="107">
        <f t="shared" si="342"/>
        <v>0</v>
      </c>
      <c r="AL203" s="106"/>
      <c r="AM203" s="107">
        <f t="shared" si="377"/>
        <v>0</v>
      </c>
      <c r="AN203" s="107">
        <f t="shared" si="377"/>
        <v>0</v>
      </c>
      <c r="AO203" s="107">
        <f t="shared" si="377"/>
        <v>0</v>
      </c>
      <c r="AP203" s="107">
        <f t="shared" si="377"/>
        <v>0</v>
      </c>
      <c r="AQ203" s="107">
        <f t="shared" si="377"/>
        <v>0</v>
      </c>
      <c r="AR203" s="107">
        <f t="shared" si="377"/>
        <v>0</v>
      </c>
      <c r="AS203" s="107">
        <f t="shared" si="377"/>
        <v>0</v>
      </c>
      <c r="AT203" s="107">
        <f t="shared" si="377"/>
        <v>0</v>
      </c>
      <c r="AU203" s="107">
        <f t="shared" si="377"/>
        <v>0</v>
      </c>
      <c r="AV203" s="108"/>
      <c r="AW203" s="107"/>
      <c r="AX203" s="109"/>
      <c r="AY203" s="110"/>
      <c r="AZ203" s="110"/>
      <c r="BA203" s="110"/>
      <c r="BB203" s="107"/>
      <c r="BC203" s="98"/>
      <c r="BD203" s="98"/>
      <c r="BE203" s="105"/>
      <c r="BF203" s="105"/>
      <c r="BG203" s="129">
        <v>1</v>
      </c>
      <c r="BH203" s="8">
        <f t="shared" ref="BH203" si="410">(AE203+AF203)*30%</f>
        <v>3902.1884999999997</v>
      </c>
      <c r="BI203" s="105"/>
      <c r="BJ203" s="105"/>
      <c r="BK203" s="105"/>
      <c r="BL203" s="105"/>
      <c r="BM203" s="105"/>
      <c r="BN203" s="105"/>
      <c r="BO203" s="105"/>
      <c r="BP203" s="129"/>
      <c r="BQ203" s="105"/>
      <c r="BR203" s="105">
        <f t="shared" si="354"/>
        <v>3902.1884999999997</v>
      </c>
      <c r="BS203" s="105">
        <f t="shared" si="355"/>
        <v>8954.6819999999989</v>
      </c>
      <c r="BT203" s="105">
        <f t="shared" si="356"/>
        <v>3902.1884999999997</v>
      </c>
      <c r="BU203" s="105">
        <f t="shared" si="357"/>
        <v>5574.5550000000003</v>
      </c>
      <c r="BV203" s="105">
        <f t="shared" si="358"/>
        <v>18431.425500000001</v>
      </c>
      <c r="BW203" s="37">
        <f t="shared" si="408"/>
        <v>221177.10600000003</v>
      </c>
      <c r="BY203" s="31"/>
    </row>
    <row r="204" spans="1:77" s="9" customFormat="1" ht="15" hidden="1" customHeight="1" x14ac:dyDescent="0.3">
      <c r="A204" s="15">
        <v>71</v>
      </c>
      <c r="B204" s="97" t="s">
        <v>123</v>
      </c>
      <c r="C204" s="112" t="s">
        <v>485</v>
      </c>
      <c r="D204" s="98"/>
      <c r="E204" s="99"/>
      <c r="F204" s="100"/>
      <c r="G204" s="101"/>
      <c r="H204" s="102"/>
      <c r="I204" s="100"/>
      <c r="J204" s="6" t="s">
        <v>441</v>
      </c>
      <c r="K204" s="6" t="s">
        <v>215</v>
      </c>
      <c r="L204" s="10">
        <v>20.010000000000002</v>
      </c>
      <c r="M204" s="6">
        <v>4.67</v>
      </c>
      <c r="N204" s="104">
        <v>17697</v>
      </c>
      <c r="O204" s="8">
        <f t="shared" si="404"/>
        <v>82644.990000000005</v>
      </c>
      <c r="P204" s="122"/>
      <c r="Q204" s="98"/>
      <c r="R204" s="98"/>
      <c r="S204" s="122"/>
      <c r="T204" s="98">
        <v>3</v>
      </c>
      <c r="U204" s="98"/>
      <c r="V204" s="98">
        <f t="shared" si="360"/>
        <v>0</v>
      </c>
      <c r="W204" s="98">
        <f t="shared" si="360"/>
        <v>3</v>
      </c>
      <c r="X204" s="98">
        <f t="shared" si="360"/>
        <v>0</v>
      </c>
      <c r="Y204" s="105">
        <f t="shared" si="335"/>
        <v>0</v>
      </c>
      <c r="Z204" s="105"/>
      <c r="AA204" s="105">
        <f t="shared" si="364"/>
        <v>0</v>
      </c>
      <c r="AB204" s="105">
        <f t="shared" si="365"/>
        <v>0</v>
      </c>
      <c r="AC204" s="8">
        <f>SUM(O204/16*T204)</f>
        <v>15495.935625000002</v>
      </c>
      <c r="AD204" s="105"/>
      <c r="AE204" s="8">
        <f t="shared" si="399"/>
        <v>15495.935625000002</v>
      </c>
      <c r="AF204" s="105">
        <f t="shared" si="339"/>
        <v>11621.951718750002</v>
      </c>
      <c r="AG204" s="105">
        <f t="shared" si="340"/>
        <v>2711.7887343750008</v>
      </c>
      <c r="AH204" s="8">
        <f t="shared" si="397"/>
        <v>663.63750000000005</v>
      </c>
      <c r="AI204" s="8">
        <f t="shared" si="401"/>
        <v>30493.313578125006</v>
      </c>
      <c r="AJ204" s="106"/>
      <c r="AK204" s="107">
        <f t="shared" si="342"/>
        <v>0</v>
      </c>
      <c r="AL204" s="106"/>
      <c r="AM204" s="107">
        <f t="shared" si="377"/>
        <v>0</v>
      </c>
      <c r="AN204" s="107">
        <f t="shared" si="377"/>
        <v>0</v>
      </c>
      <c r="AO204" s="107">
        <f t="shared" si="377"/>
        <v>0</v>
      </c>
      <c r="AP204" s="107">
        <f t="shared" si="377"/>
        <v>0</v>
      </c>
      <c r="AQ204" s="107">
        <f t="shared" si="377"/>
        <v>0</v>
      </c>
      <c r="AR204" s="107">
        <f t="shared" si="377"/>
        <v>0</v>
      </c>
      <c r="AS204" s="107">
        <f t="shared" si="377"/>
        <v>0</v>
      </c>
      <c r="AT204" s="107">
        <f t="shared" si="377"/>
        <v>0</v>
      </c>
      <c r="AU204" s="107">
        <f t="shared" si="377"/>
        <v>0</v>
      </c>
      <c r="AV204" s="108"/>
      <c r="AW204" s="107"/>
      <c r="AX204" s="109"/>
      <c r="AY204" s="110"/>
      <c r="AZ204" s="110"/>
      <c r="BA204" s="110"/>
      <c r="BB204" s="107"/>
      <c r="BC204" s="98"/>
      <c r="BD204" s="98"/>
      <c r="BE204" s="105"/>
      <c r="BF204" s="105"/>
      <c r="BG204" s="50">
        <f>V204+W204+X204</f>
        <v>3</v>
      </c>
      <c r="BH204" s="8">
        <f t="shared" ref="BH204:BH205" si="411">(AE204+AF204)*30%</f>
        <v>8135.3662031250005</v>
      </c>
      <c r="BI204" s="105"/>
      <c r="BJ204" s="105"/>
      <c r="BK204" s="105"/>
      <c r="BL204" s="105"/>
      <c r="BM204" s="105"/>
      <c r="BN204" s="105"/>
      <c r="BO204" s="105"/>
      <c r="BP204" s="129"/>
      <c r="BQ204" s="105"/>
      <c r="BR204" s="105">
        <f t="shared" si="354"/>
        <v>8135.3662031250005</v>
      </c>
      <c r="BS204" s="105">
        <f t="shared" si="355"/>
        <v>18871.361859375003</v>
      </c>
      <c r="BT204" s="105">
        <f t="shared" si="356"/>
        <v>8135.3662031250005</v>
      </c>
      <c r="BU204" s="105">
        <f t="shared" si="357"/>
        <v>11621.951718750002</v>
      </c>
      <c r="BV204" s="105">
        <f t="shared" si="358"/>
        <v>38628.679781250008</v>
      </c>
      <c r="BW204" s="37">
        <f t="shared" si="408"/>
        <v>463544.15737500007</v>
      </c>
      <c r="BY204" s="31"/>
    </row>
    <row r="205" spans="1:77" s="9" customFormat="1" ht="15" hidden="1" customHeight="1" x14ac:dyDescent="0.3">
      <c r="A205" s="47">
        <v>72</v>
      </c>
      <c r="B205" s="97" t="s">
        <v>355</v>
      </c>
      <c r="C205" s="112" t="s">
        <v>347</v>
      </c>
      <c r="D205" s="6" t="s">
        <v>60</v>
      </c>
      <c r="E205" s="93" t="s">
        <v>147</v>
      </c>
      <c r="F205" s="34">
        <v>104</v>
      </c>
      <c r="G205" s="30">
        <v>43823</v>
      </c>
      <c r="H205" s="30">
        <v>45650</v>
      </c>
      <c r="I205" s="34" t="s">
        <v>157</v>
      </c>
      <c r="J205" s="6" t="s">
        <v>309</v>
      </c>
      <c r="K205" s="6" t="s">
        <v>62</v>
      </c>
      <c r="L205" s="10">
        <v>28.01</v>
      </c>
      <c r="M205" s="10">
        <v>5.41</v>
      </c>
      <c r="N205" s="29">
        <v>17697</v>
      </c>
      <c r="O205" s="8">
        <f t="shared" si="404"/>
        <v>95740.77</v>
      </c>
      <c r="P205" s="98"/>
      <c r="Q205" s="122"/>
      <c r="R205" s="98"/>
      <c r="S205" s="98"/>
      <c r="T205" s="98">
        <v>1</v>
      </c>
      <c r="U205" s="98"/>
      <c r="V205" s="98">
        <f t="shared" si="360"/>
        <v>0</v>
      </c>
      <c r="W205" s="98">
        <f t="shared" si="360"/>
        <v>1</v>
      </c>
      <c r="X205" s="98">
        <f t="shared" si="360"/>
        <v>0</v>
      </c>
      <c r="Y205" s="105">
        <f t="shared" si="335"/>
        <v>0</v>
      </c>
      <c r="Z205" s="105">
        <f t="shared" si="383"/>
        <v>5983.7981250000003</v>
      </c>
      <c r="AA205" s="105">
        <f t="shared" si="364"/>
        <v>0</v>
      </c>
      <c r="AB205" s="105">
        <f t="shared" si="365"/>
        <v>0</v>
      </c>
      <c r="AC205" s="8">
        <f t="shared" si="400"/>
        <v>5983.7981250000003</v>
      </c>
      <c r="AD205" s="105"/>
      <c r="AE205" s="8">
        <f t="shared" si="399"/>
        <v>11967.596250000001</v>
      </c>
      <c r="AF205" s="105">
        <f t="shared" si="339"/>
        <v>8975.6971874999999</v>
      </c>
      <c r="AG205" s="105">
        <f t="shared" si="340"/>
        <v>2094.3293437500001</v>
      </c>
      <c r="AH205" s="8">
        <f t="shared" si="397"/>
        <v>221.21250000000001</v>
      </c>
      <c r="AI205" s="8">
        <f t="shared" si="401"/>
        <v>23258.835281250002</v>
      </c>
      <c r="AJ205" s="106"/>
      <c r="AK205" s="107">
        <f t="shared" si="342"/>
        <v>0</v>
      </c>
      <c r="AL205" s="106"/>
      <c r="AM205" s="107">
        <f t="shared" si="377"/>
        <v>0</v>
      </c>
      <c r="AN205" s="107">
        <f t="shared" si="377"/>
        <v>0</v>
      </c>
      <c r="AO205" s="107">
        <f t="shared" si="377"/>
        <v>0</v>
      </c>
      <c r="AP205" s="107">
        <f t="shared" ref="AP205:AU213" si="412">Q205/16*AO205*50%</f>
        <v>0</v>
      </c>
      <c r="AQ205" s="107">
        <f t="shared" si="412"/>
        <v>0</v>
      </c>
      <c r="AR205" s="107">
        <f t="shared" si="412"/>
        <v>0</v>
      </c>
      <c r="AS205" s="107">
        <f t="shared" si="412"/>
        <v>0</v>
      </c>
      <c r="AT205" s="107">
        <f t="shared" si="412"/>
        <v>0</v>
      </c>
      <c r="AU205" s="107">
        <f t="shared" si="412"/>
        <v>0</v>
      </c>
      <c r="AV205" s="108"/>
      <c r="AW205" s="107"/>
      <c r="AX205" s="109"/>
      <c r="AY205" s="110"/>
      <c r="AZ205" s="110"/>
      <c r="BA205" s="110"/>
      <c r="BB205" s="107"/>
      <c r="BC205" s="98"/>
      <c r="BD205" s="98"/>
      <c r="BE205" s="105"/>
      <c r="BF205" s="105"/>
      <c r="BG205" s="50">
        <f t="shared" ref="BG205" si="413">V205+W205+X205</f>
        <v>1</v>
      </c>
      <c r="BH205" s="8">
        <f t="shared" si="411"/>
        <v>6282.9880312499999</v>
      </c>
      <c r="BI205" s="105"/>
      <c r="BJ205" s="105"/>
      <c r="BK205" s="8">
        <f>V205+W205+X205</f>
        <v>1</v>
      </c>
      <c r="BL205" s="8">
        <f>(AE205+AF205)*40%</f>
        <v>8377.3173750000005</v>
      </c>
      <c r="BM205" s="105"/>
      <c r="BN205" s="105"/>
      <c r="BO205" s="105"/>
      <c r="BP205" s="129"/>
      <c r="BQ205" s="105"/>
      <c r="BR205" s="105">
        <f t="shared" si="354"/>
        <v>14660.305406250001</v>
      </c>
      <c r="BS205" s="105">
        <f t="shared" si="355"/>
        <v>14283.13809375</v>
      </c>
      <c r="BT205" s="105">
        <f t="shared" si="356"/>
        <v>6282.9880312499999</v>
      </c>
      <c r="BU205" s="105">
        <f t="shared" si="357"/>
        <v>17353.0145625</v>
      </c>
      <c r="BV205" s="105">
        <f t="shared" si="358"/>
        <v>37919.140687500003</v>
      </c>
      <c r="BW205" s="37">
        <f t="shared" si="408"/>
        <v>455029.68825000001</v>
      </c>
      <c r="BX205" s="7" t="s">
        <v>244</v>
      </c>
      <c r="BY205" s="31"/>
    </row>
    <row r="206" spans="1:77" s="9" customFormat="1" ht="15" hidden="1" customHeight="1" x14ac:dyDescent="0.3">
      <c r="A206" s="47">
        <v>73</v>
      </c>
      <c r="B206" s="97" t="s">
        <v>302</v>
      </c>
      <c r="C206" s="112" t="s">
        <v>347</v>
      </c>
      <c r="D206" s="6" t="s">
        <v>60</v>
      </c>
      <c r="E206" s="93" t="s">
        <v>303</v>
      </c>
      <c r="F206" s="34">
        <v>83</v>
      </c>
      <c r="G206" s="30">
        <v>43308</v>
      </c>
      <c r="H206" s="30">
        <v>45134</v>
      </c>
      <c r="I206" s="34" t="s">
        <v>154</v>
      </c>
      <c r="J206" s="6" t="s">
        <v>310</v>
      </c>
      <c r="K206" s="6" t="s">
        <v>64</v>
      </c>
      <c r="L206" s="10">
        <v>13</v>
      </c>
      <c r="M206" s="6">
        <v>4.8099999999999996</v>
      </c>
      <c r="N206" s="29">
        <v>17697</v>
      </c>
      <c r="O206" s="8">
        <f t="shared" si="404"/>
        <v>85122.569999999992</v>
      </c>
      <c r="P206" s="98"/>
      <c r="Q206" s="122"/>
      <c r="R206" s="98"/>
      <c r="S206" s="98"/>
      <c r="T206" s="98">
        <v>1</v>
      </c>
      <c r="U206" s="98"/>
      <c r="V206" s="98">
        <f t="shared" si="360"/>
        <v>0</v>
      </c>
      <c r="W206" s="98">
        <f t="shared" si="360"/>
        <v>1</v>
      </c>
      <c r="X206" s="98">
        <f t="shared" si="360"/>
        <v>0</v>
      </c>
      <c r="Y206" s="105">
        <f t="shared" si="335"/>
        <v>0</v>
      </c>
      <c r="Z206" s="105">
        <f t="shared" si="383"/>
        <v>5320.1606249999995</v>
      </c>
      <c r="AA206" s="105">
        <f t="shared" si="364"/>
        <v>0</v>
      </c>
      <c r="AB206" s="105">
        <f t="shared" si="365"/>
        <v>0</v>
      </c>
      <c r="AC206" s="8">
        <f t="shared" si="400"/>
        <v>5320.1606249999995</v>
      </c>
      <c r="AD206" s="105"/>
      <c r="AE206" s="8">
        <f t="shared" si="399"/>
        <v>10640.321249999999</v>
      </c>
      <c r="AF206" s="105">
        <f t="shared" si="339"/>
        <v>7980.2409374999988</v>
      </c>
      <c r="AG206" s="105">
        <f t="shared" si="340"/>
        <v>1862.05621875</v>
      </c>
      <c r="AH206" s="8">
        <f t="shared" si="397"/>
        <v>221.21250000000001</v>
      </c>
      <c r="AI206" s="8">
        <f t="shared" si="401"/>
        <v>20703.830906249997</v>
      </c>
      <c r="AJ206" s="106"/>
      <c r="AK206" s="107">
        <f t="shared" si="342"/>
        <v>0</v>
      </c>
      <c r="AL206" s="106"/>
      <c r="AM206" s="107">
        <f t="shared" ref="AM206:AO213" si="414">N206/16*AL206*50%</f>
        <v>0</v>
      </c>
      <c r="AN206" s="107">
        <f t="shared" si="414"/>
        <v>0</v>
      </c>
      <c r="AO206" s="107">
        <f t="shared" si="414"/>
        <v>0</v>
      </c>
      <c r="AP206" s="107">
        <f t="shared" si="412"/>
        <v>0</v>
      </c>
      <c r="AQ206" s="107">
        <f t="shared" si="412"/>
        <v>0</v>
      </c>
      <c r="AR206" s="107">
        <f t="shared" si="412"/>
        <v>0</v>
      </c>
      <c r="AS206" s="107">
        <f t="shared" si="412"/>
        <v>0</v>
      </c>
      <c r="AT206" s="107">
        <f t="shared" si="412"/>
        <v>0</v>
      </c>
      <c r="AU206" s="107">
        <f t="shared" si="412"/>
        <v>0</v>
      </c>
      <c r="AV206" s="108"/>
      <c r="AW206" s="107"/>
      <c r="AX206" s="109"/>
      <c r="AY206" s="110"/>
      <c r="AZ206" s="110"/>
      <c r="BA206" s="110"/>
      <c r="BB206" s="107"/>
      <c r="BC206" s="98"/>
      <c r="BD206" s="98"/>
      <c r="BE206" s="105"/>
      <c r="BF206" s="105"/>
      <c r="BG206" s="50">
        <v>1</v>
      </c>
      <c r="BH206" s="8">
        <f t="shared" ref="BH206" si="415">(AE206+AF206)*30%</f>
        <v>5586.1686562499999</v>
      </c>
      <c r="BI206" s="105"/>
      <c r="BJ206" s="105"/>
      <c r="BK206" s="105">
        <v>1</v>
      </c>
      <c r="BL206" s="8">
        <f>(AE206+AF206)*30%</f>
        <v>5586.1686562499999</v>
      </c>
      <c r="BM206" s="105"/>
      <c r="BN206" s="105"/>
      <c r="BO206" s="105"/>
      <c r="BP206" s="129"/>
      <c r="BQ206" s="105"/>
      <c r="BR206" s="105">
        <f t="shared" si="354"/>
        <v>11172.3373125</v>
      </c>
      <c r="BS206" s="105">
        <f t="shared" si="355"/>
        <v>12723.589968749999</v>
      </c>
      <c r="BT206" s="105">
        <f t="shared" si="356"/>
        <v>5586.1686562499999</v>
      </c>
      <c r="BU206" s="105">
        <f t="shared" si="357"/>
        <v>13566.409593749999</v>
      </c>
      <c r="BV206" s="105">
        <f t="shared" si="358"/>
        <v>31876.168218749997</v>
      </c>
      <c r="BW206" s="37">
        <f t="shared" si="408"/>
        <v>382514.01862499997</v>
      </c>
      <c r="BX206" s="7" t="s">
        <v>213</v>
      </c>
      <c r="BY206" s="31"/>
    </row>
    <row r="207" spans="1:77" s="9" customFormat="1" ht="15" hidden="1" customHeight="1" x14ac:dyDescent="0.3">
      <c r="A207" s="15">
        <v>74</v>
      </c>
      <c r="B207" s="97" t="s">
        <v>380</v>
      </c>
      <c r="C207" s="112" t="s">
        <v>347</v>
      </c>
      <c r="D207" s="33" t="s">
        <v>60</v>
      </c>
      <c r="E207" s="93" t="s">
        <v>284</v>
      </c>
      <c r="F207" s="83"/>
      <c r="G207" s="84"/>
      <c r="H207" s="84"/>
      <c r="I207" s="83"/>
      <c r="J207" s="6" t="s">
        <v>383</v>
      </c>
      <c r="K207" s="6" t="s">
        <v>61</v>
      </c>
      <c r="L207" s="10">
        <v>6.06</v>
      </c>
      <c r="M207" s="6">
        <v>4.2699999999999996</v>
      </c>
      <c r="N207" s="29">
        <v>17697</v>
      </c>
      <c r="O207" s="8">
        <f t="shared" si="404"/>
        <v>75566.189999999988</v>
      </c>
      <c r="P207" s="122"/>
      <c r="Q207" s="122"/>
      <c r="R207" s="98"/>
      <c r="T207" s="98">
        <v>1</v>
      </c>
      <c r="U207" s="98"/>
      <c r="V207" s="98">
        <f t="shared" si="360"/>
        <v>0</v>
      </c>
      <c r="W207" s="98">
        <f t="shared" si="360"/>
        <v>1</v>
      </c>
      <c r="X207" s="98">
        <f t="shared" si="360"/>
        <v>0</v>
      </c>
      <c r="Y207" s="105">
        <f t="shared" si="335"/>
        <v>0</v>
      </c>
      <c r="Z207" s="105">
        <f t="shared" si="383"/>
        <v>4722.8868749999992</v>
      </c>
      <c r="AA207" s="105">
        <f t="shared" si="364"/>
        <v>0</v>
      </c>
      <c r="AB207" s="105">
        <f t="shared" si="365"/>
        <v>0</v>
      </c>
      <c r="AC207" s="8">
        <f t="shared" si="400"/>
        <v>4722.8868749999992</v>
      </c>
      <c r="AD207" s="105"/>
      <c r="AE207" s="8">
        <f t="shared" si="399"/>
        <v>9445.7737499999985</v>
      </c>
      <c r="AF207" s="105">
        <f t="shared" si="339"/>
        <v>7084.3303124999984</v>
      </c>
      <c r="AG207" s="105">
        <f t="shared" si="340"/>
        <v>1653.0104062499995</v>
      </c>
      <c r="AH207" s="8">
        <f t="shared" si="397"/>
        <v>221.21250000000001</v>
      </c>
      <c r="AI207" s="8">
        <f t="shared" si="401"/>
        <v>18404.326968749996</v>
      </c>
      <c r="AJ207" s="106"/>
      <c r="AK207" s="107">
        <f t="shared" si="342"/>
        <v>0</v>
      </c>
      <c r="AL207" s="106"/>
      <c r="AM207" s="107">
        <f t="shared" si="414"/>
        <v>0</v>
      </c>
      <c r="AN207" s="107">
        <f t="shared" si="414"/>
        <v>0</v>
      </c>
      <c r="AO207" s="107">
        <f t="shared" si="414"/>
        <v>0</v>
      </c>
      <c r="AP207" s="107">
        <f t="shared" si="412"/>
        <v>0</v>
      </c>
      <c r="AQ207" s="107">
        <f t="shared" si="412"/>
        <v>0</v>
      </c>
      <c r="AR207" s="107">
        <f t="shared" si="412"/>
        <v>0</v>
      </c>
      <c r="AS207" s="107">
        <f t="shared" si="412"/>
        <v>0</v>
      </c>
      <c r="AT207" s="107">
        <f t="shared" si="412"/>
        <v>0</v>
      </c>
      <c r="AU207" s="107">
        <f t="shared" si="412"/>
        <v>0</v>
      </c>
      <c r="AV207" s="108"/>
      <c r="AW207" s="107"/>
      <c r="AX207" s="109"/>
      <c r="AY207" s="110"/>
      <c r="AZ207" s="110"/>
      <c r="BA207" s="110"/>
      <c r="BB207" s="107"/>
      <c r="BC207" s="98"/>
      <c r="BD207" s="98"/>
      <c r="BE207" s="105"/>
      <c r="BF207" s="105"/>
      <c r="BG207" s="50">
        <f t="shared" ref="BG207" si="416">V207+W207+X207</f>
        <v>1</v>
      </c>
      <c r="BH207" s="8">
        <f>(AE207+AF207)*30%</f>
        <v>4959.0312187499985</v>
      </c>
      <c r="BI207" s="105"/>
      <c r="BJ207" s="105"/>
      <c r="BK207" s="105"/>
      <c r="BL207" s="105"/>
      <c r="BM207" s="105"/>
      <c r="BN207" s="105"/>
      <c r="BO207" s="105"/>
      <c r="BP207" s="129"/>
      <c r="BQ207" s="105"/>
      <c r="BR207" s="105">
        <f t="shared" si="354"/>
        <v>4959.0312187499985</v>
      </c>
      <c r="BS207" s="105">
        <f t="shared" si="355"/>
        <v>11319.996656249998</v>
      </c>
      <c r="BT207" s="105">
        <f t="shared" si="356"/>
        <v>4959.0312187499985</v>
      </c>
      <c r="BU207" s="105">
        <f t="shared" si="357"/>
        <v>7084.3303124999984</v>
      </c>
      <c r="BV207" s="105">
        <f t="shared" si="358"/>
        <v>23363.358187499995</v>
      </c>
      <c r="BW207" s="37">
        <f t="shared" si="408"/>
        <v>280360.29824999993</v>
      </c>
      <c r="BY207" s="31"/>
    </row>
    <row r="208" spans="1:77" s="9" customFormat="1" ht="15" hidden="1" customHeight="1" x14ac:dyDescent="0.3">
      <c r="A208" s="47">
        <v>75</v>
      </c>
      <c r="B208" s="97" t="s">
        <v>460</v>
      </c>
      <c r="C208" s="112" t="s">
        <v>347</v>
      </c>
      <c r="D208" s="6" t="s">
        <v>60</v>
      </c>
      <c r="E208" s="93" t="s">
        <v>140</v>
      </c>
      <c r="F208" s="34">
        <v>78</v>
      </c>
      <c r="G208" s="30">
        <v>43304</v>
      </c>
      <c r="H208" s="30">
        <v>45130</v>
      </c>
      <c r="I208" s="34" t="s">
        <v>153</v>
      </c>
      <c r="J208" s="6" t="s">
        <v>309</v>
      </c>
      <c r="K208" s="6" t="s">
        <v>62</v>
      </c>
      <c r="L208" s="10">
        <v>30.01</v>
      </c>
      <c r="M208" s="6">
        <v>5.41</v>
      </c>
      <c r="N208" s="29">
        <v>17697</v>
      </c>
      <c r="O208" s="8">
        <f t="shared" si="404"/>
        <v>95740.77</v>
      </c>
      <c r="P208" s="98"/>
      <c r="Q208" s="122"/>
      <c r="R208" s="98"/>
      <c r="S208" s="98"/>
      <c r="T208" s="123">
        <v>1</v>
      </c>
      <c r="U208" s="98"/>
      <c r="V208" s="98">
        <f t="shared" si="360"/>
        <v>0</v>
      </c>
      <c r="W208" s="98">
        <f t="shared" si="360"/>
        <v>1</v>
      </c>
      <c r="X208" s="98">
        <f t="shared" si="360"/>
        <v>0</v>
      </c>
      <c r="Y208" s="105">
        <f t="shared" si="335"/>
        <v>0</v>
      </c>
      <c r="Z208" s="105"/>
      <c r="AA208" s="105">
        <f t="shared" si="364"/>
        <v>0</v>
      </c>
      <c r="AB208" s="105">
        <f t="shared" si="365"/>
        <v>0</v>
      </c>
      <c r="AC208" s="8">
        <f>SUM(O208/16*T208)</f>
        <v>5983.7981250000003</v>
      </c>
      <c r="AD208" s="105"/>
      <c r="AE208" s="8">
        <f t="shared" si="399"/>
        <v>5983.7981250000003</v>
      </c>
      <c r="AF208" s="105">
        <f t="shared" si="339"/>
        <v>4487.84859375</v>
      </c>
      <c r="AG208" s="105">
        <f t="shared" si="340"/>
        <v>1047.1646718750001</v>
      </c>
      <c r="AH208" s="8">
        <f t="shared" si="397"/>
        <v>221.21250000000001</v>
      </c>
      <c r="AI208" s="8">
        <f t="shared" si="401"/>
        <v>11740.023890625002</v>
      </c>
      <c r="AJ208" s="106"/>
      <c r="AK208" s="107">
        <f t="shared" si="342"/>
        <v>0</v>
      </c>
      <c r="AL208" s="106"/>
      <c r="AM208" s="107">
        <f t="shared" si="414"/>
        <v>0</v>
      </c>
      <c r="AN208" s="107">
        <f t="shared" si="414"/>
        <v>0</v>
      </c>
      <c r="AO208" s="107">
        <f t="shared" si="414"/>
        <v>0</v>
      </c>
      <c r="AP208" s="107">
        <f t="shared" si="412"/>
        <v>0</v>
      </c>
      <c r="AQ208" s="107">
        <f t="shared" si="412"/>
        <v>0</v>
      </c>
      <c r="AR208" s="107">
        <f t="shared" si="412"/>
        <v>0</v>
      </c>
      <c r="AS208" s="107">
        <f t="shared" si="412"/>
        <v>0</v>
      </c>
      <c r="AT208" s="107">
        <f t="shared" si="412"/>
        <v>0</v>
      </c>
      <c r="AU208" s="107">
        <f t="shared" si="412"/>
        <v>0</v>
      </c>
      <c r="AV208" s="108"/>
      <c r="AW208" s="107"/>
      <c r="AX208" s="109"/>
      <c r="AY208" s="110"/>
      <c r="AZ208" s="110"/>
      <c r="BA208" s="110"/>
      <c r="BB208" s="107"/>
      <c r="BC208" s="98"/>
      <c r="BD208" s="98"/>
      <c r="BE208" s="105"/>
      <c r="BF208" s="105"/>
      <c r="BG208" s="50">
        <f t="shared" ref="BG208" si="417">V208+W208+X208</f>
        <v>1</v>
      </c>
      <c r="BH208" s="8">
        <f>(AE208+AF208)*30%</f>
        <v>3141.494015625</v>
      </c>
      <c r="BI208" s="105"/>
      <c r="BJ208" s="105"/>
      <c r="BK208" s="8">
        <f>V208+W208+X208</f>
        <v>1</v>
      </c>
      <c r="BL208" s="8">
        <f>(AE208+AF208)*40%</f>
        <v>4188.6586875000003</v>
      </c>
      <c r="BM208" s="105"/>
      <c r="BN208" s="105"/>
      <c r="BO208" s="105"/>
      <c r="BP208" s="129"/>
      <c r="BQ208" s="105"/>
      <c r="BR208" s="105">
        <f>AW208+BB208+BF208+BH208+BJ208+BL208+BQ208</f>
        <v>7330.1527031250007</v>
      </c>
      <c r="BS208" s="105">
        <f t="shared" si="355"/>
        <v>7252.1752968749997</v>
      </c>
      <c r="BT208" s="105">
        <f>AW208+BB208+BH208+BJ208</f>
        <v>3141.494015625</v>
      </c>
      <c r="BU208" s="105">
        <f t="shared" si="357"/>
        <v>8676.5072812500002</v>
      </c>
      <c r="BV208" s="105">
        <f t="shared" si="358"/>
        <v>19070.176593750002</v>
      </c>
      <c r="BW208" s="37">
        <f t="shared" si="408"/>
        <v>228842.11912500003</v>
      </c>
      <c r="BX208" s="7" t="s">
        <v>209</v>
      </c>
      <c r="BY208" s="31"/>
    </row>
    <row r="209" spans="1:77" s="9" customFormat="1" ht="15" hidden="1" customHeight="1" x14ac:dyDescent="0.3">
      <c r="A209" s="47">
        <v>76</v>
      </c>
      <c r="B209" s="97" t="s">
        <v>280</v>
      </c>
      <c r="C209" s="112" t="s">
        <v>486</v>
      </c>
      <c r="D209" s="6" t="s">
        <v>60</v>
      </c>
      <c r="E209" s="93" t="s">
        <v>281</v>
      </c>
      <c r="F209" s="34"/>
      <c r="G209" s="30"/>
      <c r="H209" s="30"/>
      <c r="I209" s="34"/>
      <c r="J209" s="6" t="s">
        <v>441</v>
      </c>
      <c r="K209" s="6" t="s">
        <v>61</v>
      </c>
      <c r="L209" s="10">
        <v>14.06</v>
      </c>
      <c r="M209" s="6">
        <v>4.49</v>
      </c>
      <c r="N209" s="29">
        <v>17697</v>
      </c>
      <c r="O209" s="8">
        <f t="shared" si="404"/>
        <v>79459.53</v>
      </c>
      <c r="P209" s="98"/>
      <c r="Q209" s="122"/>
      <c r="S209" s="98"/>
      <c r="T209" s="98">
        <v>2</v>
      </c>
      <c r="V209" s="98">
        <f t="shared" si="360"/>
        <v>0</v>
      </c>
      <c r="W209" s="98">
        <f t="shared" si="360"/>
        <v>2</v>
      </c>
      <c r="X209" s="98">
        <f t="shared" si="360"/>
        <v>0</v>
      </c>
      <c r="Y209" s="105">
        <f t="shared" si="335"/>
        <v>0</v>
      </c>
      <c r="Z209" s="105">
        <f t="shared" si="383"/>
        <v>9932.4412499999999</v>
      </c>
      <c r="AA209" s="105">
        <f t="shared" si="364"/>
        <v>0</v>
      </c>
      <c r="AB209" s="105">
        <f t="shared" si="365"/>
        <v>0</v>
      </c>
      <c r="AC209" s="8">
        <f t="shared" si="400"/>
        <v>9932.4412499999999</v>
      </c>
      <c r="AD209" s="105"/>
      <c r="AE209" s="8">
        <f t="shared" si="399"/>
        <v>19864.8825</v>
      </c>
      <c r="AF209" s="105">
        <f t="shared" si="339"/>
        <v>14898.661875</v>
      </c>
      <c r="AG209" s="105">
        <f t="shared" si="340"/>
        <v>3476.3544375000001</v>
      </c>
      <c r="AH209" s="8">
        <f t="shared" si="397"/>
        <v>442.42500000000001</v>
      </c>
      <c r="AI209" s="8">
        <f t="shared" si="401"/>
        <v>38682.323812499999</v>
      </c>
      <c r="AJ209" s="106"/>
      <c r="AK209" s="107">
        <f t="shared" si="342"/>
        <v>0</v>
      </c>
      <c r="AL209" s="106"/>
      <c r="AM209" s="107">
        <f t="shared" si="414"/>
        <v>0</v>
      </c>
      <c r="AN209" s="107">
        <f t="shared" si="414"/>
        <v>0</v>
      </c>
      <c r="AO209" s="107">
        <f t="shared" si="414"/>
        <v>0</v>
      </c>
      <c r="AP209" s="107">
        <f t="shared" si="412"/>
        <v>0</v>
      </c>
      <c r="AQ209" s="107">
        <f t="shared" si="412"/>
        <v>0</v>
      </c>
      <c r="AR209" s="107">
        <f t="shared" si="412"/>
        <v>0</v>
      </c>
      <c r="AS209" s="107">
        <f t="shared" si="412"/>
        <v>0</v>
      </c>
      <c r="AT209" s="107">
        <f t="shared" si="412"/>
        <v>0</v>
      </c>
      <c r="AU209" s="107">
        <f t="shared" si="412"/>
        <v>0</v>
      </c>
      <c r="AV209" s="108"/>
      <c r="AW209" s="107"/>
      <c r="AX209" s="109"/>
      <c r="AY209" s="110"/>
      <c r="AZ209" s="110"/>
      <c r="BA209" s="110"/>
      <c r="BB209" s="107"/>
      <c r="BC209" s="98"/>
      <c r="BD209" s="98"/>
      <c r="BE209" s="105"/>
      <c r="BF209" s="105"/>
      <c r="BG209" s="129">
        <v>2</v>
      </c>
      <c r="BH209" s="8">
        <v>5214</v>
      </c>
      <c r="BI209" s="105"/>
      <c r="BJ209" s="105"/>
      <c r="BK209" s="105"/>
      <c r="BL209" s="105"/>
      <c r="BM209" s="105"/>
      <c r="BN209" s="105"/>
      <c r="BO209" s="105"/>
      <c r="BP209" s="129"/>
      <c r="BQ209" s="105"/>
      <c r="BR209" s="105">
        <v>5214</v>
      </c>
      <c r="BS209" s="105">
        <f t="shared" si="355"/>
        <v>23783.661937499997</v>
      </c>
      <c r="BT209" s="8">
        <f t="shared" ref="BT209" si="418">AW209+BB209+BH209+BJ209</f>
        <v>5214</v>
      </c>
      <c r="BU209" s="105">
        <f t="shared" si="357"/>
        <v>14898.661875</v>
      </c>
      <c r="BV209" s="8">
        <f t="shared" si="358"/>
        <v>43896.323812499999</v>
      </c>
      <c r="BW209" s="37">
        <f t="shared" si="408"/>
        <v>526755.88575000002</v>
      </c>
      <c r="BY209" s="31"/>
    </row>
    <row r="210" spans="1:77" s="9" customFormat="1" ht="15" hidden="1" customHeight="1" x14ac:dyDescent="0.3">
      <c r="A210" s="15">
        <v>77</v>
      </c>
      <c r="B210" s="97" t="s">
        <v>459</v>
      </c>
      <c r="C210" s="112" t="s">
        <v>500</v>
      </c>
      <c r="D210" s="6" t="s">
        <v>60</v>
      </c>
      <c r="E210" s="93" t="s">
        <v>227</v>
      </c>
      <c r="F210" s="14">
        <v>107</v>
      </c>
      <c r="G210" s="44">
        <v>44071</v>
      </c>
      <c r="H210" s="44">
        <v>45897</v>
      </c>
      <c r="I210" s="34" t="s">
        <v>243</v>
      </c>
      <c r="J210" s="6" t="s">
        <v>310</v>
      </c>
      <c r="K210" s="6" t="s">
        <v>64</v>
      </c>
      <c r="L210" s="10">
        <v>10.1</v>
      </c>
      <c r="M210" s="6">
        <v>4.8099999999999996</v>
      </c>
      <c r="N210" s="29">
        <v>17697</v>
      </c>
      <c r="O210" s="8">
        <f t="shared" si="404"/>
        <v>85122.569999999992</v>
      </c>
      <c r="P210" s="98"/>
      <c r="Q210" s="122"/>
      <c r="R210" s="98"/>
      <c r="S210" s="98"/>
      <c r="T210" s="98">
        <v>1</v>
      </c>
      <c r="U210" s="98"/>
      <c r="V210" s="98">
        <f t="shared" si="360"/>
        <v>0</v>
      </c>
      <c r="W210" s="98">
        <f t="shared" si="360"/>
        <v>1</v>
      </c>
      <c r="X210" s="98">
        <f t="shared" si="360"/>
        <v>0</v>
      </c>
      <c r="Y210" s="105">
        <f t="shared" si="335"/>
        <v>0</v>
      </c>
      <c r="Z210" s="105">
        <f t="shared" si="383"/>
        <v>5320.1606249999995</v>
      </c>
      <c r="AA210" s="105">
        <f t="shared" si="364"/>
        <v>0</v>
      </c>
      <c r="AB210" s="105">
        <f t="shared" si="365"/>
        <v>0</v>
      </c>
      <c r="AC210" s="8">
        <f t="shared" si="400"/>
        <v>5320.1606249999995</v>
      </c>
      <c r="AD210" s="105"/>
      <c r="AE210" s="8">
        <f t="shared" si="399"/>
        <v>10640.321249999999</v>
      </c>
      <c r="AF210" s="105">
        <f t="shared" si="339"/>
        <v>7980.2409374999988</v>
      </c>
      <c r="AG210" s="105">
        <f t="shared" si="340"/>
        <v>1862.05621875</v>
      </c>
      <c r="AH210" s="8">
        <f t="shared" si="397"/>
        <v>221.21250000000001</v>
      </c>
      <c r="AI210" s="8">
        <f t="shared" si="401"/>
        <v>20703.830906249997</v>
      </c>
      <c r="AJ210" s="106"/>
      <c r="AK210" s="107">
        <f t="shared" si="342"/>
        <v>0</v>
      </c>
      <c r="AL210" s="106"/>
      <c r="AM210" s="107">
        <f t="shared" si="414"/>
        <v>0</v>
      </c>
      <c r="AN210" s="107">
        <f t="shared" si="414"/>
        <v>0</v>
      </c>
      <c r="AO210" s="107">
        <f t="shared" si="414"/>
        <v>0</v>
      </c>
      <c r="AP210" s="107">
        <f t="shared" si="412"/>
        <v>0</v>
      </c>
      <c r="AQ210" s="107">
        <f t="shared" si="412"/>
        <v>0</v>
      </c>
      <c r="AR210" s="107">
        <f t="shared" si="412"/>
        <v>0</v>
      </c>
      <c r="AS210" s="107">
        <f t="shared" si="412"/>
        <v>0</v>
      </c>
      <c r="AT210" s="107">
        <f t="shared" si="412"/>
        <v>0</v>
      </c>
      <c r="AU210" s="107">
        <f t="shared" si="412"/>
        <v>0</v>
      </c>
      <c r="AV210" s="108"/>
      <c r="AW210" s="107"/>
      <c r="AX210" s="109"/>
      <c r="AY210" s="110"/>
      <c r="AZ210" s="110"/>
      <c r="BA210" s="110"/>
      <c r="BB210" s="107"/>
      <c r="BC210" s="98"/>
      <c r="BD210" s="98"/>
      <c r="BE210" s="105"/>
      <c r="BF210" s="105"/>
      <c r="BG210" s="50">
        <f t="shared" ref="BG210" si="419">V210+W210+X210</f>
        <v>1</v>
      </c>
      <c r="BH210" s="8">
        <f t="shared" ref="BH210" si="420">(AE210+AF210)*30%</f>
        <v>5586.1686562499999</v>
      </c>
      <c r="BI210" s="105"/>
      <c r="BJ210" s="105"/>
      <c r="BK210" s="105">
        <v>1</v>
      </c>
      <c r="BL210" s="8">
        <f>(AE210+AF210)*30%</f>
        <v>5586.1686562499999</v>
      </c>
      <c r="BM210" s="105"/>
      <c r="BN210" s="105"/>
      <c r="BO210" s="105"/>
      <c r="BP210" s="129"/>
      <c r="BQ210" s="105"/>
      <c r="BR210" s="105">
        <f t="shared" si="354"/>
        <v>11172.3373125</v>
      </c>
      <c r="BS210" s="105">
        <f t="shared" si="355"/>
        <v>12723.589968749999</v>
      </c>
      <c r="BT210" s="105">
        <f t="shared" si="356"/>
        <v>5586.1686562499999</v>
      </c>
      <c r="BU210" s="105">
        <f t="shared" si="357"/>
        <v>13566.409593749999</v>
      </c>
      <c r="BV210" s="105">
        <f t="shared" si="358"/>
        <v>31876.168218749997</v>
      </c>
      <c r="BW210" s="37">
        <f t="shared" si="408"/>
        <v>382514.01862499997</v>
      </c>
      <c r="BX210" s="7" t="s">
        <v>213</v>
      </c>
      <c r="BY210" s="31"/>
    </row>
    <row r="211" spans="1:77" s="9" customFormat="1" ht="15" hidden="1" customHeight="1" x14ac:dyDescent="0.3">
      <c r="A211" s="47">
        <v>78</v>
      </c>
      <c r="B211" s="97" t="s">
        <v>321</v>
      </c>
      <c r="C211" s="112" t="s">
        <v>487</v>
      </c>
      <c r="D211" s="6" t="s">
        <v>60</v>
      </c>
      <c r="E211" s="93" t="s">
        <v>322</v>
      </c>
      <c r="F211" s="34"/>
      <c r="G211" s="30"/>
      <c r="H211" s="30"/>
      <c r="I211" s="34"/>
      <c r="J211" s="6" t="s">
        <v>383</v>
      </c>
      <c r="K211" s="6" t="s">
        <v>61</v>
      </c>
      <c r="L211" s="10">
        <v>1.01</v>
      </c>
      <c r="M211" s="6">
        <v>4.1399999999999997</v>
      </c>
      <c r="N211" s="29">
        <v>17698</v>
      </c>
      <c r="O211" s="8">
        <f t="shared" si="404"/>
        <v>73269.72</v>
      </c>
      <c r="P211" s="98"/>
      <c r="Q211" s="122"/>
      <c r="R211" s="98"/>
      <c r="S211" s="98"/>
      <c r="T211" s="98">
        <v>1</v>
      </c>
      <c r="U211" s="98"/>
      <c r="V211" s="98">
        <f t="shared" si="360"/>
        <v>0</v>
      </c>
      <c r="W211" s="98">
        <f t="shared" si="360"/>
        <v>1</v>
      </c>
      <c r="X211" s="98">
        <f t="shared" si="360"/>
        <v>0</v>
      </c>
      <c r="Y211" s="105">
        <f t="shared" si="335"/>
        <v>0</v>
      </c>
      <c r="Z211" s="105">
        <f>SUM(O211/16*T211)</f>
        <v>4579.3575000000001</v>
      </c>
      <c r="AA211" s="105">
        <f t="shared" si="364"/>
        <v>0</v>
      </c>
      <c r="AB211" s="105">
        <f t="shared" si="365"/>
        <v>0</v>
      </c>
      <c r="AC211" s="8">
        <f>SUM(O211/16*T211)</f>
        <v>4579.3575000000001</v>
      </c>
      <c r="AD211" s="105"/>
      <c r="AE211" s="8">
        <f>SUM(Y211:AD211)</f>
        <v>9158.7150000000001</v>
      </c>
      <c r="AF211" s="105">
        <f t="shared" si="339"/>
        <v>6869.0362500000001</v>
      </c>
      <c r="AG211" s="105">
        <f>(AE211+AF211)*10%</f>
        <v>1602.7751250000001</v>
      </c>
      <c r="AH211" s="8">
        <f t="shared" si="397"/>
        <v>221.22500000000002</v>
      </c>
      <c r="AI211" s="8">
        <f t="shared" si="401"/>
        <v>17851.751375</v>
      </c>
      <c r="AJ211" s="106"/>
      <c r="AK211" s="107">
        <f t="shared" si="342"/>
        <v>0</v>
      </c>
      <c r="AL211" s="106"/>
      <c r="AM211" s="107">
        <f t="shared" si="414"/>
        <v>0</v>
      </c>
      <c r="AN211" s="107">
        <f t="shared" si="414"/>
        <v>0</v>
      </c>
      <c r="AO211" s="107">
        <f t="shared" si="414"/>
        <v>0</v>
      </c>
      <c r="AP211" s="107">
        <f t="shared" si="412"/>
        <v>0</v>
      </c>
      <c r="AQ211" s="107">
        <f t="shared" si="412"/>
        <v>0</v>
      </c>
      <c r="AR211" s="107">
        <f t="shared" si="412"/>
        <v>0</v>
      </c>
      <c r="AS211" s="107">
        <f t="shared" si="412"/>
        <v>0</v>
      </c>
      <c r="AT211" s="107">
        <f t="shared" si="412"/>
        <v>0</v>
      </c>
      <c r="AU211" s="107">
        <f t="shared" si="412"/>
        <v>0</v>
      </c>
      <c r="AV211" s="108"/>
      <c r="AW211" s="107"/>
      <c r="AX211" s="109"/>
      <c r="AY211" s="110"/>
      <c r="AZ211" s="110"/>
      <c r="BA211" s="110"/>
      <c r="BB211" s="107"/>
      <c r="BC211" s="98"/>
      <c r="BD211" s="98"/>
      <c r="BE211" s="105"/>
      <c r="BF211" s="105"/>
      <c r="BG211" s="50">
        <f t="shared" ref="BG211" si="421">V211+W211+X211</f>
        <v>1</v>
      </c>
      <c r="BH211" s="8">
        <f t="shared" ref="BH211" si="422">(AE211+AF211)*30%</f>
        <v>4808.3253750000003</v>
      </c>
      <c r="BI211" s="105"/>
      <c r="BJ211" s="105"/>
      <c r="BK211" s="105"/>
      <c r="BL211" s="105"/>
      <c r="BM211" s="105"/>
      <c r="BN211" s="105"/>
      <c r="BO211" s="105"/>
      <c r="BP211" s="129"/>
      <c r="BQ211" s="105"/>
      <c r="BR211" s="105">
        <f t="shared" si="354"/>
        <v>4808.3253750000003</v>
      </c>
      <c r="BS211" s="105">
        <f t="shared" si="355"/>
        <v>10982.715125000001</v>
      </c>
      <c r="BT211" s="105">
        <f t="shared" si="356"/>
        <v>4808.3253750000003</v>
      </c>
      <c r="BU211" s="105">
        <f t="shared" si="357"/>
        <v>6869.0362500000001</v>
      </c>
      <c r="BV211" s="105">
        <f t="shared" si="358"/>
        <v>22660.07675</v>
      </c>
      <c r="BW211" s="37">
        <f t="shared" si="408"/>
        <v>271920.92099999997</v>
      </c>
      <c r="BY211" s="31"/>
    </row>
    <row r="212" spans="1:77" s="9" customFormat="1" ht="15" hidden="1" customHeight="1" x14ac:dyDescent="0.3">
      <c r="A212" s="47">
        <v>79</v>
      </c>
      <c r="B212" s="97" t="s">
        <v>109</v>
      </c>
      <c r="C212" s="112" t="s">
        <v>488</v>
      </c>
      <c r="D212" s="6" t="s">
        <v>60</v>
      </c>
      <c r="E212" s="93" t="s">
        <v>234</v>
      </c>
      <c r="F212" s="14"/>
      <c r="G212" s="44"/>
      <c r="H212" s="44"/>
      <c r="I212" s="14"/>
      <c r="J212" s="6" t="s">
        <v>441</v>
      </c>
      <c r="K212" s="6" t="s">
        <v>61</v>
      </c>
      <c r="L212" s="10">
        <v>8.07</v>
      </c>
      <c r="M212" s="10">
        <v>4.33</v>
      </c>
      <c r="N212" s="29">
        <v>17697</v>
      </c>
      <c r="O212" s="8">
        <f t="shared" si="404"/>
        <v>76628.009999999995</v>
      </c>
      <c r="P212" s="98"/>
      <c r="Q212" s="122"/>
      <c r="R212" s="98"/>
      <c r="S212" s="98"/>
      <c r="T212" s="98">
        <v>1</v>
      </c>
      <c r="U212" s="98"/>
      <c r="V212" s="98">
        <f t="shared" si="360"/>
        <v>0</v>
      </c>
      <c r="W212" s="98">
        <f t="shared" si="360"/>
        <v>1</v>
      </c>
      <c r="X212" s="98">
        <f t="shared" si="360"/>
        <v>0</v>
      </c>
      <c r="Y212" s="105">
        <f t="shared" si="335"/>
        <v>0</v>
      </c>
      <c r="Z212" s="105"/>
      <c r="AA212" s="105">
        <f t="shared" si="364"/>
        <v>0</v>
      </c>
      <c r="AB212" s="105">
        <f t="shared" si="365"/>
        <v>0</v>
      </c>
      <c r="AC212" s="8">
        <f>SUM(O212/16*T212)</f>
        <v>4789.2506249999997</v>
      </c>
      <c r="AD212" s="105"/>
      <c r="AE212" s="8">
        <f>SUM(Y212:AD212)</f>
        <v>4789.2506249999997</v>
      </c>
      <c r="AF212" s="8">
        <f>AE212*75%</f>
        <v>3591.9379687499995</v>
      </c>
      <c r="AG212" s="8">
        <f t="shared" ref="AG212" si="423">(AE212+AF212)*10%</f>
        <v>838.11885937499994</v>
      </c>
      <c r="AH212" s="8">
        <f>SUM(N212/16*S212+N212/16*T212+N212/16*U212)*20%</f>
        <v>221.21250000000001</v>
      </c>
      <c r="AI212" s="8">
        <f>AH212+AG212+AF212+AE212</f>
        <v>9440.519953125</v>
      </c>
      <c r="AJ212" s="106"/>
      <c r="AK212" s="107">
        <f t="shared" si="342"/>
        <v>0</v>
      </c>
      <c r="AL212" s="106"/>
      <c r="AM212" s="107">
        <f t="shared" si="414"/>
        <v>0</v>
      </c>
      <c r="AN212" s="107">
        <f t="shared" si="414"/>
        <v>0</v>
      </c>
      <c r="AO212" s="107">
        <f t="shared" si="414"/>
        <v>0</v>
      </c>
      <c r="AP212" s="107">
        <f t="shared" si="412"/>
        <v>0</v>
      </c>
      <c r="AQ212" s="107">
        <f t="shared" si="412"/>
        <v>0</v>
      </c>
      <c r="AR212" s="107">
        <f t="shared" si="412"/>
        <v>0</v>
      </c>
      <c r="AS212" s="107">
        <f t="shared" si="412"/>
        <v>0</v>
      </c>
      <c r="AT212" s="107">
        <f t="shared" si="412"/>
        <v>0</v>
      </c>
      <c r="AU212" s="107">
        <f t="shared" si="412"/>
        <v>0</v>
      </c>
      <c r="AV212" s="108"/>
      <c r="AW212" s="107"/>
      <c r="AX212" s="109"/>
      <c r="AY212" s="110"/>
      <c r="AZ212" s="110"/>
      <c r="BA212" s="110"/>
      <c r="BB212" s="107"/>
      <c r="BC212" s="98"/>
      <c r="BD212" s="98"/>
      <c r="BE212" s="105"/>
      <c r="BF212" s="8">
        <f t="shared" ref="BF212" si="424">SUM(N212*BC212*20%)+(N212*BD212)*30%</f>
        <v>0</v>
      </c>
      <c r="BG212" s="129">
        <v>1</v>
      </c>
      <c r="BH212" s="8">
        <f t="shared" ref="BH212:BH213" si="425">(AE212+AF212)*30%</f>
        <v>2514.3565781249995</v>
      </c>
      <c r="BI212" s="105"/>
      <c r="BJ212" s="8">
        <f>(O212/18*BI212)*30%</f>
        <v>0</v>
      </c>
      <c r="BK212" s="105"/>
      <c r="BL212" s="105"/>
      <c r="BM212" s="105"/>
      <c r="BN212" s="105"/>
      <c r="BO212" s="105"/>
      <c r="BP212" s="129"/>
      <c r="BQ212" s="105"/>
      <c r="BR212" s="8">
        <f>AW212+BB212+BF212+BH212+BJ212+BL212+BQ212+BM212+BN212</f>
        <v>2514.3565781249995</v>
      </c>
      <c r="BS212" s="8">
        <f t="shared" si="355"/>
        <v>5848.5819843749996</v>
      </c>
      <c r="BT212" s="8">
        <f t="shared" si="356"/>
        <v>2514.3565781249995</v>
      </c>
      <c r="BU212" s="8">
        <f t="shared" si="357"/>
        <v>3591.9379687499995</v>
      </c>
      <c r="BV212" s="8">
        <f t="shared" si="358"/>
        <v>11954.87653125</v>
      </c>
      <c r="BW212" s="37">
        <f t="shared" si="408"/>
        <v>143458.51837499999</v>
      </c>
      <c r="BY212" s="31"/>
    </row>
    <row r="213" spans="1:77" s="9" customFormat="1" ht="15" hidden="1" customHeight="1" x14ac:dyDescent="0.3">
      <c r="A213" s="15">
        <v>80</v>
      </c>
      <c r="B213" s="97" t="s">
        <v>185</v>
      </c>
      <c r="C213" s="112" t="s">
        <v>489</v>
      </c>
      <c r="D213" s="6" t="s">
        <v>101</v>
      </c>
      <c r="E213" s="93" t="s">
        <v>238</v>
      </c>
      <c r="F213" s="83">
        <v>100</v>
      </c>
      <c r="G213" s="84">
        <v>43817</v>
      </c>
      <c r="H213" s="84">
        <v>45644</v>
      </c>
      <c r="I213" s="83" t="s">
        <v>243</v>
      </c>
      <c r="J213" s="6" t="s">
        <v>310</v>
      </c>
      <c r="K213" s="6" t="s">
        <v>80</v>
      </c>
      <c r="L213" s="10">
        <v>5.01</v>
      </c>
      <c r="M213" s="6">
        <v>3.91</v>
      </c>
      <c r="N213" s="29">
        <v>17697</v>
      </c>
      <c r="O213" s="8">
        <f t="shared" si="404"/>
        <v>69195.27</v>
      </c>
      <c r="P213" s="98"/>
      <c r="Q213" s="122"/>
      <c r="R213" s="98"/>
      <c r="S213" s="98"/>
      <c r="T213" s="98">
        <v>1</v>
      </c>
      <c r="U213" s="98"/>
      <c r="V213" s="98">
        <f t="shared" si="360"/>
        <v>0</v>
      </c>
      <c r="W213" s="98">
        <f t="shared" si="360"/>
        <v>1</v>
      </c>
      <c r="X213" s="98">
        <f t="shared" si="360"/>
        <v>0</v>
      </c>
      <c r="Y213" s="105">
        <f t="shared" si="335"/>
        <v>0</v>
      </c>
      <c r="Z213" s="105">
        <f t="shared" si="383"/>
        <v>4324.7043750000003</v>
      </c>
      <c r="AA213" s="105">
        <f t="shared" si="364"/>
        <v>0</v>
      </c>
      <c r="AB213" s="105">
        <f t="shared" si="365"/>
        <v>0</v>
      </c>
      <c r="AC213" s="8">
        <f t="shared" si="400"/>
        <v>4324.7043750000003</v>
      </c>
      <c r="AD213" s="105"/>
      <c r="AE213" s="8">
        <f t="shared" si="399"/>
        <v>8649.4087500000005</v>
      </c>
      <c r="AF213" s="105">
        <f t="shared" si="339"/>
        <v>6487.0565624999999</v>
      </c>
      <c r="AG213" s="105">
        <f t="shared" si="340"/>
        <v>1513.6465312500002</v>
      </c>
      <c r="AH213" s="8">
        <f t="shared" si="397"/>
        <v>221.21250000000001</v>
      </c>
      <c r="AI213" s="8">
        <f t="shared" si="401"/>
        <v>16871.324343749999</v>
      </c>
      <c r="AJ213" s="106"/>
      <c r="AK213" s="107">
        <f t="shared" si="342"/>
        <v>0</v>
      </c>
      <c r="AL213" s="106"/>
      <c r="AM213" s="107">
        <f t="shared" si="414"/>
        <v>0</v>
      </c>
      <c r="AN213" s="107">
        <f t="shared" si="414"/>
        <v>0</v>
      </c>
      <c r="AO213" s="107">
        <f t="shared" si="414"/>
        <v>0</v>
      </c>
      <c r="AP213" s="107">
        <f t="shared" si="412"/>
        <v>0</v>
      </c>
      <c r="AQ213" s="107">
        <f t="shared" si="412"/>
        <v>0</v>
      </c>
      <c r="AR213" s="107">
        <f t="shared" si="412"/>
        <v>0</v>
      </c>
      <c r="AS213" s="107">
        <f t="shared" si="412"/>
        <v>0</v>
      </c>
      <c r="AT213" s="107">
        <f t="shared" si="412"/>
        <v>0</v>
      </c>
      <c r="AU213" s="107">
        <f t="shared" si="412"/>
        <v>0</v>
      </c>
      <c r="AV213" s="108"/>
      <c r="AW213" s="107"/>
      <c r="AX213" s="109"/>
      <c r="AY213" s="110"/>
      <c r="AZ213" s="110"/>
      <c r="BA213" s="110"/>
      <c r="BB213" s="107"/>
      <c r="BC213" s="98"/>
      <c r="BD213" s="98"/>
      <c r="BE213" s="105"/>
      <c r="BF213" s="105"/>
      <c r="BG213" s="50">
        <f t="shared" ref="BG213" si="426">V213+W213+X213</f>
        <v>1</v>
      </c>
      <c r="BH213" s="8">
        <f t="shared" si="425"/>
        <v>4540.9395937500003</v>
      </c>
      <c r="BI213" s="105"/>
      <c r="BJ213" s="105"/>
      <c r="BK213" s="8">
        <f>V213+W213+X213</f>
        <v>1</v>
      </c>
      <c r="BL213" s="8">
        <f>(AE213+AF213)*30%</f>
        <v>4540.9395937500003</v>
      </c>
      <c r="BM213" s="105"/>
      <c r="BN213" s="105"/>
      <c r="BO213" s="105"/>
      <c r="BP213" s="129"/>
      <c r="BQ213" s="105"/>
      <c r="BR213" s="105">
        <f t="shared" si="354"/>
        <v>9081.8791875000006</v>
      </c>
      <c r="BS213" s="105">
        <f t="shared" si="355"/>
        <v>10384.267781250001</v>
      </c>
      <c r="BT213" s="105">
        <f t="shared" si="356"/>
        <v>4540.9395937500003</v>
      </c>
      <c r="BU213" s="105">
        <f t="shared" si="357"/>
        <v>11027.996156249999</v>
      </c>
      <c r="BV213" s="105">
        <f t="shared" si="358"/>
        <v>25953.203531250001</v>
      </c>
      <c r="BW213" s="37">
        <f t="shared" si="408"/>
        <v>311438.44237499998</v>
      </c>
      <c r="BX213" s="7" t="s">
        <v>213</v>
      </c>
      <c r="BY213" s="31"/>
    </row>
    <row r="214" spans="1:77" s="7" customFormat="1" ht="15" hidden="1" customHeight="1" x14ac:dyDescent="0.3">
      <c r="A214" s="15"/>
      <c r="B214" s="18" t="s">
        <v>125</v>
      </c>
      <c r="C214" s="14"/>
      <c r="D214" s="6"/>
      <c r="E214" s="93"/>
      <c r="F214" s="14"/>
      <c r="G214" s="44"/>
      <c r="H214" s="44"/>
      <c r="I214" s="14"/>
      <c r="J214" s="6"/>
      <c r="K214" s="6"/>
      <c r="L214" s="10"/>
      <c r="M214" s="6"/>
      <c r="N214" s="29">
        <v>0</v>
      </c>
      <c r="O214" s="24">
        <f>SUM(O215:O263)</f>
        <v>4341781.9799999995</v>
      </c>
      <c r="P214" s="24">
        <f t="shared" ref="P214:BW214" si="427">SUM(P215:P263)</f>
        <v>0</v>
      </c>
      <c r="Q214" s="24">
        <f t="shared" si="427"/>
        <v>0</v>
      </c>
      <c r="R214" s="24">
        <f t="shared" si="427"/>
        <v>0</v>
      </c>
      <c r="S214" s="24">
        <f t="shared" si="427"/>
        <v>34</v>
      </c>
      <c r="T214" s="24">
        <f t="shared" si="427"/>
        <v>47</v>
      </c>
      <c r="U214" s="24">
        <f t="shared" si="427"/>
        <v>5</v>
      </c>
      <c r="V214" s="24">
        <f t="shared" si="427"/>
        <v>34</v>
      </c>
      <c r="W214" s="24">
        <v>47</v>
      </c>
      <c r="X214" s="24">
        <f t="shared" si="427"/>
        <v>5</v>
      </c>
      <c r="Y214" s="24">
        <f t="shared" si="427"/>
        <v>0</v>
      </c>
      <c r="Z214" s="24">
        <f t="shared" si="427"/>
        <v>0</v>
      </c>
      <c r="AA214" s="24">
        <f t="shared" si="427"/>
        <v>0</v>
      </c>
      <c r="AB214" s="24">
        <f t="shared" si="427"/>
        <v>190242.74999999994</v>
      </c>
      <c r="AC214" s="24">
        <f t="shared" si="427"/>
        <v>247238.15062500004</v>
      </c>
      <c r="AD214" s="24">
        <f t="shared" si="427"/>
        <v>26766.712500000001</v>
      </c>
      <c r="AE214" s="24">
        <f t="shared" si="427"/>
        <v>464247.61312500009</v>
      </c>
      <c r="AF214" s="24">
        <f t="shared" si="427"/>
        <v>348185.70984375</v>
      </c>
      <c r="AG214" s="24">
        <f t="shared" si="427"/>
        <v>81243.332296875029</v>
      </c>
      <c r="AH214" s="24">
        <f t="shared" si="427"/>
        <v>18360.637499999997</v>
      </c>
      <c r="AI214" s="24">
        <f t="shared" si="427"/>
        <v>912037.29276562459</v>
      </c>
      <c r="AJ214" s="24">
        <f t="shared" si="427"/>
        <v>0</v>
      </c>
      <c r="AK214" s="24">
        <f t="shared" si="427"/>
        <v>0</v>
      </c>
      <c r="AL214" s="24">
        <f t="shared" si="427"/>
        <v>0</v>
      </c>
      <c r="AM214" s="24">
        <f t="shared" si="427"/>
        <v>0</v>
      </c>
      <c r="AN214" s="24">
        <f t="shared" si="427"/>
        <v>0</v>
      </c>
      <c r="AO214" s="24">
        <f t="shared" si="427"/>
        <v>0</v>
      </c>
      <c r="AP214" s="24">
        <f t="shared" si="427"/>
        <v>0</v>
      </c>
      <c r="AQ214" s="24">
        <f t="shared" si="427"/>
        <v>0</v>
      </c>
      <c r="AR214" s="24">
        <f t="shared" si="427"/>
        <v>0</v>
      </c>
      <c r="AS214" s="24">
        <f t="shared" si="427"/>
        <v>0</v>
      </c>
      <c r="AT214" s="24">
        <f t="shared" si="427"/>
        <v>0</v>
      </c>
      <c r="AU214" s="24">
        <f t="shared" si="427"/>
        <v>0</v>
      </c>
      <c r="AV214" s="24">
        <f t="shared" si="427"/>
        <v>0</v>
      </c>
      <c r="AW214" s="24">
        <f t="shared" si="427"/>
        <v>0</v>
      </c>
      <c r="AX214" s="24">
        <f t="shared" si="427"/>
        <v>0</v>
      </c>
      <c r="AY214" s="24">
        <f t="shared" si="427"/>
        <v>0</v>
      </c>
      <c r="AZ214" s="24">
        <f t="shared" si="427"/>
        <v>0</v>
      </c>
      <c r="BA214" s="24">
        <f t="shared" si="427"/>
        <v>0</v>
      </c>
      <c r="BB214" s="24">
        <f t="shared" si="427"/>
        <v>0</v>
      </c>
      <c r="BC214" s="24">
        <f t="shared" si="427"/>
        <v>0</v>
      </c>
      <c r="BD214" s="24">
        <f t="shared" si="427"/>
        <v>0</v>
      </c>
      <c r="BE214" s="24">
        <f t="shared" si="427"/>
        <v>0</v>
      </c>
      <c r="BF214" s="24">
        <f t="shared" si="427"/>
        <v>0</v>
      </c>
      <c r="BG214" s="24">
        <f t="shared" si="427"/>
        <v>89</v>
      </c>
      <c r="BH214" s="24">
        <f t="shared" si="427"/>
        <v>243729.99689062496</v>
      </c>
      <c r="BI214" s="24">
        <f t="shared" si="427"/>
        <v>0</v>
      </c>
      <c r="BJ214" s="24">
        <f t="shared" si="427"/>
        <v>0</v>
      </c>
      <c r="BK214" s="24">
        <f t="shared" si="427"/>
        <v>64</v>
      </c>
      <c r="BL214" s="24">
        <f t="shared" si="427"/>
        <v>228548.04475781246</v>
      </c>
      <c r="BM214" s="24">
        <f t="shared" si="427"/>
        <v>0</v>
      </c>
      <c r="BN214" s="24">
        <f t="shared" si="427"/>
        <v>0</v>
      </c>
      <c r="BO214" s="24">
        <f t="shared" si="427"/>
        <v>0</v>
      </c>
      <c r="BP214" s="24">
        <f t="shared" si="427"/>
        <v>0</v>
      </c>
      <c r="BQ214" s="24">
        <f t="shared" si="427"/>
        <v>0</v>
      </c>
      <c r="BR214" s="24">
        <f t="shared" si="427"/>
        <v>472278.0416484375</v>
      </c>
      <c r="BS214" s="24">
        <f t="shared" si="427"/>
        <v>563851.58292187518</v>
      </c>
      <c r="BT214" s="24">
        <f t="shared" si="427"/>
        <v>243729.99689062496</v>
      </c>
      <c r="BU214" s="24">
        <f t="shared" si="427"/>
        <v>576733.75460156251</v>
      </c>
      <c r="BV214" s="24">
        <f t="shared" si="427"/>
        <v>1384315.3344140623</v>
      </c>
      <c r="BW214" s="24">
        <f t="shared" si="427"/>
        <v>16611784.012968749</v>
      </c>
    </row>
    <row r="215" spans="1:77" s="9" customFormat="1" ht="15" hidden="1" customHeight="1" x14ac:dyDescent="0.3">
      <c r="A215" s="47">
        <v>1</v>
      </c>
      <c r="B215" s="14" t="s">
        <v>216</v>
      </c>
      <c r="C215" s="14" t="s">
        <v>325</v>
      </c>
      <c r="D215" s="6" t="s">
        <v>60</v>
      </c>
      <c r="E215" s="93" t="s">
        <v>63</v>
      </c>
      <c r="F215" s="34">
        <v>111</v>
      </c>
      <c r="G215" s="30">
        <v>44071</v>
      </c>
      <c r="H215" s="30">
        <v>45897</v>
      </c>
      <c r="I215" s="34" t="s">
        <v>154</v>
      </c>
      <c r="J215" s="6" t="s">
        <v>308</v>
      </c>
      <c r="K215" s="6" t="s">
        <v>67</v>
      </c>
      <c r="L215" s="10">
        <v>14.05</v>
      </c>
      <c r="M215" s="6">
        <v>4.95</v>
      </c>
      <c r="N215" s="29">
        <v>17697</v>
      </c>
      <c r="O215" s="8">
        <f t="shared" ref="O215:O239" si="428">N215*M215</f>
        <v>87600.150000000009</v>
      </c>
      <c r="P215" s="6"/>
      <c r="Q215" s="6"/>
      <c r="R215" s="6"/>
      <c r="S215" s="6"/>
      <c r="T215" s="6">
        <v>2</v>
      </c>
      <c r="U215" s="6"/>
      <c r="V215" s="6">
        <f t="shared" ref="V215:X263" si="429">SUM(P215+S215)</f>
        <v>0</v>
      </c>
      <c r="W215" s="6">
        <f t="shared" si="429"/>
        <v>2</v>
      </c>
      <c r="X215" s="6">
        <f t="shared" si="429"/>
        <v>0</v>
      </c>
      <c r="Y215" s="8"/>
      <c r="Z215" s="8">
        <f t="shared" ref="Z215:Z240" si="430">SUM(O215/16*Q215)</f>
        <v>0</v>
      </c>
      <c r="AA215" s="8">
        <f t="shared" ref="AA215:AA263" si="431">SUM(O215/16*R215)</f>
        <v>0</v>
      </c>
      <c r="AB215" s="8">
        <f t="shared" ref="AB215:AB263" si="432">SUM(O215/16*S215)</f>
        <v>0</v>
      </c>
      <c r="AC215" s="8">
        <f>O215/16*T215</f>
        <v>10950.018750000001</v>
      </c>
      <c r="AD215" s="8"/>
      <c r="AE215" s="8">
        <f t="shared" ref="AE215:AE263" si="433">SUM(Y215:AD215)</f>
        <v>10950.018750000001</v>
      </c>
      <c r="AF215" s="8">
        <f>AE215*75%</f>
        <v>8212.5140625000004</v>
      </c>
      <c r="AG215" s="8">
        <f t="shared" ref="AG215:AG263" si="434">(AE215+AF215)*10%</f>
        <v>1916.2532812500003</v>
      </c>
      <c r="AH215" s="8">
        <f t="shared" ref="AH215:AH263" si="435">SUM(N215/16*S215+N215/16*T215+N215/16*U215)*20%</f>
        <v>442.42500000000001</v>
      </c>
      <c r="AI215" s="8">
        <f t="shared" ref="AI215:AI263" si="436">AH215+AG215+AF215+AE215</f>
        <v>21521.211093750004</v>
      </c>
      <c r="AJ215" s="11"/>
      <c r="AK215" s="35">
        <f t="shared" ref="AK215:AK259" si="437">N215/16*AJ215*40%</f>
        <v>0</v>
      </c>
      <c r="AL215" s="11"/>
      <c r="AM215" s="35">
        <f>N215/16*AL215*50%</f>
        <v>0</v>
      </c>
      <c r="AN215" s="35">
        <f t="shared" ref="AN215:AO230" si="438">AJ215+AL215</f>
        <v>0</v>
      </c>
      <c r="AO215" s="35">
        <f t="shared" si="438"/>
        <v>0</v>
      </c>
      <c r="AP215" s="11"/>
      <c r="AQ215" s="35">
        <f>N215/16*AP215*50%</f>
        <v>0</v>
      </c>
      <c r="AR215" s="11"/>
      <c r="AS215" s="35">
        <f>N215/16*AR215*40%</f>
        <v>0</v>
      </c>
      <c r="AT215" s="36">
        <f t="shared" ref="AT215:AU263" si="439">AP215+AR215</f>
        <v>0</v>
      </c>
      <c r="AU215" s="35">
        <f t="shared" si="439"/>
        <v>0</v>
      </c>
      <c r="AV215" s="36">
        <f t="shared" ref="AV215:AW226" si="440">AN215+AT215</f>
        <v>0</v>
      </c>
      <c r="AW215" s="35">
        <f t="shared" si="440"/>
        <v>0</v>
      </c>
      <c r="AX215" s="12"/>
      <c r="AY215" s="12"/>
      <c r="AZ215" s="12"/>
      <c r="BA215" s="13"/>
      <c r="BB215" s="35">
        <f t="shared" ref="BB215:BB228" si="441">SUM(N215*AY215)*50%+(N215*AZ215)*60%+(N215*BA215)*60%</f>
        <v>0</v>
      </c>
      <c r="BC215" s="6"/>
      <c r="BD215" s="6"/>
      <c r="BE215" s="6"/>
      <c r="BF215" s="8">
        <f t="shared" ref="BF215:BF246" si="442">SUM(N215*BC215*20%)+(N215*BD215)*30%</f>
        <v>0</v>
      </c>
      <c r="BG215" s="50">
        <f t="shared" ref="BG215:BG239" si="443">V215+W215+X215</f>
        <v>2</v>
      </c>
      <c r="BH215" s="8">
        <f>(AE215+AF215)*30%</f>
        <v>5748.7598437500001</v>
      </c>
      <c r="BI215" s="8"/>
      <c r="BJ215" s="8">
        <f t="shared" ref="BJ215:BJ263" si="444">(O215/18*BI215)*30%</f>
        <v>0</v>
      </c>
      <c r="BK215" s="8">
        <f>V215+W215+X215</f>
        <v>2</v>
      </c>
      <c r="BL215" s="8">
        <f>(AE215+AF215)*35%</f>
        <v>6706.8864843749998</v>
      </c>
      <c r="BM215" s="8"/>
      <c r="BN215" s="8"/>
      <c r="BO215" s="8"/>
      <c r="BP215" s="50"/>
      <c r="BQ215" s="8">
        <f>7079/18*BP215</f>
        <v>0</v>
      </c>
      <c r="BR215" s="8">
        <f>AW215+BB215+BF215+BH215+BJ215+BL215+BQ215</f>
        <v>12455.646328125</v>
      </c>
      <c r="BS215" s="8">
        <f t="shared" ref="BS215:BS263" si="445">AE215+AG215+AH215+BF215+BQ215</f>
        <v>13308.697031250002</v>
      </c>
      <c r="BT215" s="8">
        <f t="shared" ref="BT215:BT263" si="446">AW215+BB215+BH215+BJ215</f>
        <v>5748.7598437500001</v>
      </c>
      <c r="BU215" s="8">
        <f t="shared" ref="BU215:BU263" si="447">AF215+BL215</f>
        <v>14919.400546875</v>
      </c>
      <c r="BV215" s="8">
        <f t="shared" ref="BV215:BV263" si="448">SUM(AI215+BR215)</f>
        <v>33976.857421875</v>
      </c>
      <c r="BW215" s="37">
        <f t="shared" ref="BW215:BW263" si="449">BV215*12</f>
        <v>407722.2890625</v>
      </c>
      <c r="BX215" s="7" t="s">
        <v>212</v>
      </c>
    </row>
    <row r="216" spans="1:77" s="56" customFormat="1" ht="15" hidden="1" customHeight="1" x14ac:dyDescent="0.3">
      <c r="A216" s="47">
        <v>2</v>
      </c>
      <c r="B216" s="14" t="s">
        <v>316</v>
      </c>
      <c r="C216" s="14" t="s">
        <v>422</v>
      </c>
      <c r="D216" s="6" t="s">
        <v>60</v>
      </c>
      <c r="E216" s="93" t="s">
        <v>317</v>
      </c>
      <c r="F216" s="5"/>
      <c r="G216" s="44"/>
      <c r="H216" s="44"/>
      <c r="I216" s="32" t="s">
        <v>445</v>
      </c>
      <c r="J216" s="6" t="s">
        <v>383</v>
      </c>
      <c r="K216" s="6" t="s">
        <v>61</v>
      </c>
      <c r="L216" s="10">
        <v>1.01</v>
      </c>
      <c r="M216" s="6">
        <v>4.1399999999999997</v>
      </c>
      <c r="N216" s="29">
        <v>17697</v>
      </c>
      <c r="O216" s="8">
        <f t="shared" si="428"/>
        <v>73265.579999999987</v>
      </c>
      <c r="P216" s="6"/>
      <c r="Q216" s="6"/>
      <c r="R216" s="6"/>
      <c r="S216" s="6"/>
      <c r="T216" s="6">
        <v>2</v>
      </c>
      <c r="U216" s="6"/>
      <c r="V216" s="6">
        <f t="shared" si="429"/>
        <v>0</v>
      </c>
      <c r="W216" s="6">
        <f t="shared" si="429"/>
        <v>2</v>
      </c>
      <c r="X216" s="6">
        <f t="shared" si="429"/>
        <v>0</v>
      </c>
      <c r="Y216" s="8">
        <f t="shared" ref="Y216:Y263" si="450">SUM(O216/16*P216)</f>
        <v>0</v>
      </c>
      <c r="Z216" s="8">
        <f t="shared" si="430"/>
        <v>0</v>
      </c>
      <c r="AA216" s="8">
        <f t="shared" si="431"/>
        <v>0</v>
      </c>
      <c r="AB216" s="8">
        <f t="shared" si="432"/>
        <v>0</v>
      </c>
      <c r="AC216" s="8">
        <f t="shared" ref="AC216:AC263" si="451">SUM(O216/16*T216)</f>
        <v>9158.1974999999984</v>
      </c>
      <c r="AD216" s="8">
        <f t="shared" ref="AD216:AD263" si="452">SUM(O216/16*U216)</f>
        <v>0</v>
      </c>
      <c r="AE216" s="8">
        <f t="shared" si="433"/>
        <v>9158.1974999999984</v>
      </c>
      <c r="AF216" s="8">
        <f t="shared" ref="AF216:AF263" si="453">AE216*75%</f>
        <v>6868.6481249999988</v>
      </c>
      <c r="AG216" s="8">
        <f t="shared" si="434"/>
        <v>1602.6845624999999</v>
      </c>
      <c r="AH216" s="8">
        <f t="shared" ref="AH216" si="454">SUM(N216/16*S216+N216/16*T216+N216/16*U216)*20%</f>
        <v>442.42500000000001</v>
      </c>
      <c r="AI216" s="8">
        <f t="shared" si="436"/>
        <v>18071.955187499996</v>
      </c>
      <c r="AJ216" s="11"/>
      <c r="AK216" s="35">
        <f t="shared" si="437"/>
        <v>0</v>
      </c>
      <c r="AL216" s="11"/>
      <c r="AM216" s="35">
        <f>N216/18*AL216*50%</f>
        <v>0</v>
      </c>
      <c r="AN216" s="35"/>
      <c r="AO216" s="35">
        <f t="shared" si="438"/>
        <v>0</v>
      </c>
      <c r="AP216" s="11"/>
      <c r="AQ216" s="35">
        <f>N216/18*AP216*50%</f>
        <v>0</v>
      </c>
      <c r="AR216" s="11"/>
      <c r="AS216" s="35">
        <f>N216/18*AR216*40%</f>
        <v>0</v>
      </c>
      <c r="AT216" s="36">
        <f t="shared" si="439"/>
        <v>0</v>
      </c>
      <c r="AU216" s="35">
        <f t="shared" si="439"/>
        <v>0</v>
      </c>
      <c r="AV216" s="36">
        <f t="shared" si="440"/>
        <v>0</v>
      </c>
      <c r="AW216" s="35">
        <f t="shared" si="440"/>
        <v>0</v>
      </c>
      <c r="AX216" s="12"/>
      <c r="AY216" s="13"/>
      <c r="AZ216" s="13"/>
      <c r="BA216" s="13"/>
      <c r="BB216" s="35">
        <f t="shared" si="441"/>
        <v>0</v>
      </c>
      <c r="BC216" s="6"/>
      <c r="BD216" s="6"/>
      <c r="BE216" s="6"/>
      <c r="BF216" s="8">
        <f t="shared" si="442"/>
        <v>0</v>
      </c>
      <c r="BG216" s="50">
        <f t="shared" si="443"/>
        <v>2</v>
      </c>
      <c r="BH216" s="8">
        <f t="shared" ref="BH216:BH263" si="455">(AE216+AF216)*30%</f>
        <v>4808.0536874999989</v>
      </c>
      <c r="BI216" s="8"/>
      <c r="BJ216" s="8"/>
      <c r="BK216" s="50"/>
      <c r="BL216" s="8"/>
      <c r="BM216" s="8"/>
      <c r="BN216" s="8"/>
      <c r="BO216" s="8"/>
      <c r="BP216" s="50"/>
      <c r="BQ216" s="8">
        <f>7079/18*BP216</f>
        <v>0</v>
      </c>
      <c r="BR216" s="8">
        <f>AW216+BB216+BF216+BH216+BJ216+BL216+BQ216</f>
        <v>4808.0536874999989</v>
      </c>
      <c r="BS216" s="8">
        <f t="shared" si="445"/>
        <v>11203.307062499998</v>
      </c>
      <c r="BT216" s="8">
        <f t="shared" si="446"/>
        <v>4808.0536874999989</v>
      </c>
      <c r="BU216" s="8">
        <f t="shared" si="447"/>
        <v>6868.6481249999988</v>
      </c>
      <c r="BV216" s="8">
        <f t="shared" si="448"/>
        <v>22880.008874999996</v>
      </c>
      <c r="BW216" s="37">
        <f t="shared" si="449"/>
        <v>274560.10649999994</v>
      </c>
      <c r="BX216" s="7"/>
      <c r="BY216" s="7"/>
    </row>
    <row r="217" spans="1:77" s="9" customFormat="1" ht="15" hidden="1" customHeight="1" x14ac:dyDescent="0.3">
      <c r="A217" s="47">
        <v>3</v>
      </c>
      <c r="B217" s="32" t="s">
        <v>380</v>
      </c>
      <c r="C217" s="45" t="s">
        <v>399</v>
      </c>
      <c r="D217" s="33" t="s">
        <v>60</v>
      </c>
      <c r="E217" s="93" t="s">
        <v>284</v>
      </c>
      <c r="F217" s="83"/>
      <c r="G217" s="84"/>
      <c r="H217" s="84"/>
      <c r="I217" s="83"/>
      <c r="J217" s="6" t="s">
        <v>383</v>
      </c>
      <c r="K217" s="6" t="s">
        <v>61</v>
      </c>
      <c r="L217" s="10">
        <v>6.06</v>
      </c>
      <c r="M217" s="6">
        <v>4.2699999999999996</v>
      </c>
      <c r="N217" s="29">
        <v>17697</v>
      </c>
      <c r="O217" s="8">
        <f t="shared" si="428"/>
        <v>75566.189999999988</v>
      </c>
      <c r="P217" s="6"/>
      <c r="Q217" s="6"/>
      <c r="R217" s="6"/>
      <c r="S217" s="6"/>
      <c r="T217" s="6">
        <v>1</v>
      </c>
      <c r="U217" s="6"/>
      <c r="V217" s="6">
        <f t="shared" si="429"/>
        <v>0</v>
      </c>
      <c r="W217" s="6">
        <f t="shared" si="429"/>
        <v>1</v>
      </c>
      <c r="X217" s="6">
        <f t="shared" si="429"/>
        <v>0</v>
      </c>
      <c r="Y217" s="8">
        <f t="shared" si="450"/>
        <v>0</v>
      </c>
      <c r="Z217" s="8">
        <f t="shared" si="430"/>
        <v>0</v>
      </c>
      <c r="AA217" s="8">
        <f t="shared" si="431"/>
        <v>0</v>
      </c>
      <c r="AB217" s="8">
        <f t="shared" si="432"/>
        <v>0</v>
      </c>
      <c r="AC217" s="8">
        <f t="shared" si="451"/>
        <v>4722.8868749999992</v>
      </c>
      <c r="AD217" s="8">
        <f t="shared" si="452"/>
        <v>0</v>
      </c>
      <c r="AE217" s="8">
        <f t="shared" si="433"/>
        <v>4722.8868749999992</v>
      </c>
      <c r="AF217" s="8">
        <f t="shared" si="453"/>
        <v>3542.1651562499992</v>
      </c>
      <c r="AG217" s="8">
        <f t="shared" si="434"/>
        <v>826.50520312499975</v>
      </c>
      <c r="AH217" s="8">
        <f t="shared" si="435"/>
        <v>221.21250000000001</v>
      </c>
      <c r="AI217" s="8">
        <f t="shared" si="436"/>
        <v>9312.7697343749969</v>
      </c>
      <c r="AJ217" s="11"/>
      <c r="AK217" s="35">
        <f t="shared" si="437"/>
        <v>0</v>
      </c>
      <c r="AL217" s="11"/>
      <c r="AM217" s="35"/>
      <c r="AN217" s="35"/>
      <c r="AO217" s="35">
        <f t="shared" si="438"/>
        <v>0</v>
      </c>
      <c r="AP217" s="11"/>
      <c r="AQ217" s="35">
        <f t="shared" ref="AQ217:AQ238" si="456">N217/16*AP217*50%</f>
        <v>0</v>
      </c>
      <c r="AR217" s="35"/>
      <c r="AS217" s="35">
        <f t="shared" ref="AS217:AS238" si="457">N217/16*AR217*40%</f>
        <v>0</v>
      </c>
      <c r="AT217" s="36">
        <f t="shared" si="439"/>
        <v>0</v>
      </c>
      <c r="AU217" s="35">
        <f t="shared" si="439"/>
        <v>0</v>
      </c>
      <c r="AV217" s="36">
        <f t="shared" si="440"/>
        <v>0</v>
      </c>
      <c r="AW217" s="35">
        <f t="shared" si="440"/>
        <v>0</v>
      </c>
      <c r="AX217" s="90"/>
      <c r="AY217" s="12"/>
      <c r="AZ217" s="13"/>
      <c r="BA217" s="12"/>
      <c r="BB217" s="35">
        <f t="shared" si="441"/>
        <v>0</v>
      </c>
      <c r="BC217" s="6"/>
      <c r="BD217" s="6"/>
      <c r="BE217" s="6"/>
      <c r="BF217" s="8">
        <f t="shared" si="442"/>
        <v>0</v>
      </c>
      <c r="BG217" s="50">
        <f t="shared" si="443"/>
        <v>1</v>
      </c>
      <c r="BH217" s="8">
        <f t="shared" si="455"/>
        <v>2479.5156093749993</v>
      </c>
      <c r="BI217" s="8"/>
      <c r="BJ217" s="8">
        <f t="shared" si="444"/>
        <v>0</v>
      </c>
      <c r="BK217" s="8"/>
      <c r="BL217" s="8"/>
      <c r="BM217" s="8"/>
      <c r="BN217" s="8"/>
      <c r="BO217" s="8"/>
      <c r="BP217" s="50"/>
      <c r="BQ217" s="8">
        <f>7079/16*BP217</f>
        <v>0</v>
      </c>
      <c r="BR217" s="8">
        <f>AW217+BB217+BF217+BH217+BJ217+BL217+BQ217+BM217+BN217</f>
        <v>2479.5156093749993</v>
      </c>
      <c r="BS217" s="8">
        <f t="shared" si="445"/>
        <v>5770.6045781249986</v>
      </c>
      <c r="BT217" s="8">
        <f t="shared" si="446"/>
        <v>2479.5156093749993</v>
      </c>
      <c r="BU217" s="8">
        <f t="shared" si="447"/>
        <v>3542.1651562499992</v>
      </c>
      <c r="BV217" s="8">
        <f t="shared" si="448"/>
        <v>11792.285343749996</v>
      </c>
      <c r="BW217" s="37">
        <f t="shared" si="449"/>
        <v>141507.42412499996</v>
      </c>
      <c r="BX217" s="7"/>
    </row>
    <row r="218" spans="1:77" s="9" customFormat="1" ht="15" hidden="1" customHeight="1" x14ac:dyDescent="0.3">
      <c r="A218" s="47">
        <v>4</v>
      </c>
      <c r="B218" s="14" t="s">
        <v>348</v>
      </c>
      <c r="C218" s="14" t="s">
        <v>418</v>
      </c>
      <c r="D218" s="6" t="s">
        <v>60</v>
      </c>
      <c r="E218" s="93" t="s">
        <v>71</v>
      </c>
      <c r="F218" s="34">
        <v>82</v>
      </c>
      <c r="G218" s="30">
        <v>43304</v>
      </c>
      <c r="H218" s="30">
        <v>45130</v>
      </c>
      <c r="I218" s="34" t="s">
        <v>156</v>
      </c>
      <c r="J218" s="6" t="s">
        <v>309</v>
      </c>
      <c r="K218" s="6" t="s">
        <v>62</v>
      </c>
      <c r="L218" s="10">
        <v>28.01</v>
      </c>
      <c r="M218" s="6">
        <v>5.41</v>
      </c>
      <c r="N218" s="29">
        <v>17697</v>
      </c>
      <c r="O218" s="8">
        <f t="shared" si="428"/>
        <v>95740.77</v>
      </c>
      <c r="P218" s="6"/>
      <c r="Q218" s="6"/>
      <c r="R218" s="6"/>
      <c r="S218" s="6">
        <v>1</v>
      </c>
      <c r="T218" s="6"/>
      <c r="U218" s="6"/>
      <c r="V218" s="6">
        <f t="shared" si="429"/>
        <v>1</v>
      </c>
      <c r="W218" s="6">
        <f t="shared" si="429"/>
        <v>0</v>
      </c>
      <c r="X218" s="6">
        <f t="shared" si="429"/>
        <v>0</v>
      </c>
      <c r="Y218" s="8">
        <f t="shared" si="450"/>
        <v>0</v>
      </c>
      <c r="Z218" s="8">
        <f t="shared" si="430"/>
        <v>0</v>
      </c>
      <c r="AA218" s="8">
        <f t="shared" si="431"/>
        <v>0</v>
      </c>
      <c r="AB218" s="8">
        <f t="shared" si="432"/>
        <v>5983.7981250000003</v>
      </c>
      <c r="AC218" s="8">
        <f t="shared" si="451"/>
        <v>0</v>
      </c>
      <c r="AD218" s="8">
        <f t="shared" si="452"/>
        <v>0</v>
      </c>
      <c r="AE218" s="8">
        <f t="shared" si="433"/>
        <v>5983.7981250000003</v>
      </c>
      <c r="AF218" s="8">
        <f t="shared" si="453"/>
        <v>4487.84859375</v>
      </c>
      <c r="AG218" s="8">
        <f t="shared" si="434"/>
        <v>1047.1646718750001</v>
      </c>
      <c r="AH218" s="8">
        <f t="shared" si="435"/>
        <v>221.21250000000001</v>
      </c>
      <c r="AI218" s="8">
        <f t="shared" si="436"/>
        <v>11740.023890625002</v>
      </c>
      <c r="AJ218" s="11"/>
      <c r="AK218" s="35">
        <f t="shared" si="437"/>
        <v>0</v>
      </c>
      <c r="AL218" s="11"/>
      <c r="AM218" s="35">
        <f t="shared" ref="AM218:AM238" si="458">N218/16*AL218*50%</f>
        <v>0</v>
      </c>
      <c r="AN218" s="35">
        <f>AJ218+AL218</f>
        <v>0</v>
      </c>
      <c r="AO218" s="35">
        <f t="shared" si="438"/>
        <v>0</v>
      </c>
      <c r="AP218" s="11"/>
      <c r="AQ218" s="35">
        <f t="shared" si="456"/>
        <v>0</v>
      </c>
      <c r="AR218" s="35"/>
      <c r="AS218" s="35">
        <f t="shared" si="457"/>
        <v>0</v>
      </c>
      <c r="AT218" s="36">
        <f t="shared" si="439"/>
        <v>0</v>
      </c>
      <c r="AU218" s="35">
        <f t="shared" si="439"/>
        <v>0</v>
      </c>
      <c r="AV218" s="36">
        <f t="shared" si="440"/>
        <v>0</v>
      </c>
      <c r="AW218" s="35">
        <f t="shared" si="440"/>
        <v>0</v>
      </c>
      <c r="AX218" s="12"/>
      <c r="AY218" s="12"/>
      <c r="AZ218" s="12"/>
      <c r="BA218" s="12"/>
      <c r="BB218" s="35">
        <f t="shared" si="441"/>
        <v>0</v>
      </c>
      <c r="BC218" s="6"/>
      <c r="BD218" s="6"/>
      <c r="BE218" s="6"/>
      <c r="BF218" s="8">
        <f t="shared" si="442"/>
        <v>0</v>
      </c>
      <c r="BG218" s="50">
        <f t="shared" si="443"/>
        <v>1</v>
      </c>
      <c r="BH218" s="8">
        <f t="shared" si="455"/>
        <v>3141.494015625</v>
      </c>
      <c r="BI218" s="8"/>
      <c r="BJ218" s="8">
        <f t="shared" si="444"/>
        <v>0</v>
      </c>
      <c r="BK218" s="8">
        <f>V218+W218+X218</f>
        <v>1</v>
      </c>
      <c r="BL218" s="8">
        <f t="shared" ref="BL218:BL221" si="459">(AE218+AF218)*40%</f>
        <v>4188.6586875000003</v>
      </c>
      <c r="BM218" s="8"/>
      <c r="BN218" s="8"/>
      <c r="BO218" s="8"/>
      <c r="BP218" s="50"/>
      <c r="BQ218" s="8">
        <f t="shared" ref="BQ218:BQ228" si="460">7079/18*BP218</f>
        <v>0</v>
      </c>
      <c r="BR218" s="8">
        <f t="shared" ref="BR218:BR228" si="461">AW218+BB218+BF218+BH218+BJ218+BL218+BQ218</f>
        <v>7330.1527031250007</v>
      </c>
      <c r="BS218" s="8">
        <f t="shared" si="445"/>
        <v>7252.1752968749997</v>
      </c>
      <c r="BT218" s="8">
        <f t="shared" si="446"/>
        <v>3141.494015625</v>
      </c>
      <c r="BU218" s="8">
        <f t="shared" si="447"/>
        <v>8676.5072812500002</v>
      </c>
      <c r="BV218" s="8">
        <f t="shared" si="448"/>
        <v>19070.176593750002</v>
      </c>
      <c r="BW218" s="37">
        <f t="shared" si="449"/>
        <v>228842.11912500003</v>
      </c>
      <c r="BX218" s="7" t="s">
        <v>209</v>
      </c>
      <c r="BY218" s="31"/>
    </row>
    <row r="219" spans="1:77" s="9" customFormat="1" ht="15" hidden="1" customHeight="1" x14ac:dyDescent="0.3">
      <c r="A219" s="47">
        <v>5</v>
      </c>
      <c r="B219" s="14" t="s">
        <v>70</v>
      </c>
      <c r="C219" s="14" t="s">
        <v>417</v>
      </c>
      <c r="D219" s="6" t="s">
        <v>60</v>
      </c>
      <c r="E219" s="93" t="s">
        <v>71</v>
      </c>
      <c r="F219" s="34">
        <v>82</v>
      </c>
      <c r="G219" s="30">
        <v>43304</v>
      </c>
      <c r="H219" s="30">
        <v>45130</v>
      </c>
      <c r="I219" s="34" t="s">
        <v>156</v>
      </c>
      <c r="J219" s="6" t="s">
        <v>309</v>
      </c>
      <c r="K219" s="6" t="s">
        <v>62</v>
      </c>
      <c r="L219" s="10">
        <v>28.01</v>
      </c>
      <c r="M219" s="6">
        <v>5.41</v>
      </c>
      <c r="N219" s="29">
        <v>17697</v>
      </c>
      <c r="O219" s="8">
        <f t="shared" si="428"/>
        <v>95740.77</v>
      </c>
      <c r="P219" s="6"/>
      <c r="Q219" s="6"/>
      <c r="R219" s="6"/>
      <c r="S219" s="6">
        <v>1</v>
      </c>
      <c r="T219" s="6"/>
      <c r="U219" s="6"/>
      <c r="V219" s="6">
        <f t="shared" si="429"/>
        <v>1</v>
      </c>
      <c r="W219" s="6">
        <f t="shared" si="429"/>
        <v>0</v>
      </c>
      <c r="X219" s="6">
        <f t="shared" si="429"/>
        <v>0</v>
      </c>
      <c r="Y219" s="8">
        <f t="shared" si="450"/>
        <v>0</v>
      </c>
      <c r="Z219" s="8">
        <f t="shared" si="430"/>
        <v>0</v>
      </c>
      <c r="AA219" s="8">
        <f t="shared" si="431"/>
        <v>0</v>
      </c>
      <c r="AB219" s="8">
        <f t="shared" si="432"/>
        <v>5983.7981250000003</v>
      </c>
      <c r="AC219" s="8">
        <f t="shared" si="451"/>
        <v>0</v>
      </c>
      <c r="AD219" s="8">
        <f t="shared" si="452"/>
        <v>0</v>
      </c>
      <c r="AE219" s="8">
        <f t="shared" si="433"/>
        <v>5983.7981250000003</v>
      </c>
      <c r="AF219" s="8">
        <f t="shared" si="453"/>
        <v>4487.84859375</v>
      </c>
      <c r="AG219" s="8">
        <f t="shared" si="434"/>
        <v>1047.1646718750001</v>
      </c>
      <c r="AH219" s="8">
        <f t="shared" si="435"/>
        <v>221.21250000000001</v>
      </c>
      <c r="AI219" s="8">
        <f t="shared" si="436"/>
        <v>11740.023890625002</v>
      </c>
      <c r="AJ219" s="11"/>
      <c r="AK219" s="35">
        <f t="shared" si="437"/>
        <v>0</v>
      </c>
      <c r="AL219" s="11"/>
      <c r="AM219" s="35">
        <f t="shared" si="458"/>
        <v>0</v>
      </c>
      <c r="AN219" s="35">
        <f>AJ219+AL219</f>
        <v>0</v>
      </c>
      <c r="AO219" s="35">
        <f t="shared" si="438"/>
        <v>0</v>
      </c>
      <c r="AP219" s="11"/>
      <c r="AQ219" s="35">
        <f t="shared" si="456"/>
        <v>0</v>
      </c>
      <c r="AR219" s="35"/>
      <c r="AS219" s="35">
        <f t="shared" si="457"/>
        <v>0</v>
      </c>
      <c r="AT219" s="36">
        <f t="shared" si="439"/>
        <v>0</v>
      </c>
      <c r="AU219" s="35">
        <f t="shared" si="439"/>
        <v>0</v>
      </c>
      <c r="AV219" s="36">
        <f t="shared" si="440"/>
        <v>0</v>
      </c>
      <c r="AW219" s="35">
        <f t="shared" si="440"/>
        <v>0</v>
      </c>
      <c r="AX219" s="12"/>
      <c r="AY219" s="12"/>
      <c r="AZ219" s="12"/>
      <c r="BA219" s="12"/>
      <c r="BB219" s="35">
        <f t="shared" si="441"/>
        <v>0</v>
      </c>
      <c r="BC219" s="6"/>
      <c r="BD219" s="6"/>
      <c r="BE219" s="6"/>
      <c r="BF219" s="8">
        <f t="shared" si="442"/>
        <v>0</v>
      </c>
      <c r="BG219" s="50">
        <f t="shared" si="443"/>
        <v>1</v>
      </c>
      <c r="BH219" s="8">
        <f t="shared" si="455"/>
        <v>3141.494015625</v>
      </c>
      <c r="BI219" s="8"/>
      <c r="BJ219" s="8">
        <f t="shared" si="444"/>
        <v>0</v>
      </c>
      <c r="BK219" s="8">
        <f>V219+W219+X219</f>
        <v>1</v>
      </c>
      <c r="BL219" s="8">
        <f t="shared" si="459"/>
        <v>4188.6586875000003</v>
      </c>
      <c r="BM219" s="8"/>
      <c r="BN219" s="8"/>
      <c r="BO219" s="8"/>
      <c r="BP219" s="50"/>
      <c r="BQ219" s="8">
        <f t="shared" si="460"/>
        <v>0</v>
      </c>
      <c r="BR219" s="8">
        <f t="shared" si="461"/>
        <v>7330.1527031250007</v>
      </c>
      <c r="BS219" s="8">
        <f t="shared" si="445"/>
        <v>7252.1752968749997</v>
      </c>
      <c r="BT219" s="8">
        <f t="shared" si="446"/>
        <v>3141.494015625</v>
      </c>
      <c r="BU219" s="8">
        <f t="shared" si="447"/>
        <v>8676.5072812500002</v>
      </c>
      <c r="BV219" s="8">
        <f t="shared" si="448"/>
        <v>19070.176593750002</v>
      </c>
      <c r="BW219" s="37">
        <f t="shared" si="449"/>
        <v>228842.11912500003</v>
      </c>
      <c r="BX219" s="7" t="s">
        <v>209</v>
      </c>
      <c r="BY219" s="31"/>
    </row>
    <row r="220" spans="1:77" s="9" customFormat="1" ht="15" hidden="1" customHeight="1" x14ac:dyDescent="0.3">
      <c r="A220" s="47">
        <v>6</v>
      </c>
      <c r="B220" s="14" t="s">
        <v>460</v>
      </c>
      <c r="C220" s="14" t="s">
        <v>421</v>
      </c>
      <c r="D220" s="6" t="s">
        <v>60</v>
      </c>
      <c r="E220" s="93" t="s">
        <v>140</v>
      </c>
      <c r="F220" s="34">
        <v>78</v>
      </c>
      <c r="G220" s="30">
        <v>43304</v>
      </c>
      <c r="H220" s="30">
        <v>45130</v>
      </c>
      <c r="I220" s="34" t="s">
        <v>153</v>
      </c>
      <c r="J220" s="6" t="s">
        <v>309</v>
      </c>
      <c r="K220" s="6" t="s">
        <v>62</v>
      </c>
      <c r="L220" s="10">
        <v>30.01</v>
      </c>
      <c r="M220" s="6">
        <v>5.41</v>
      </c>
      <c r="N220" s="29">
        <v>17697</v>
      </c>
      <c r="O220" s="8">
        <f t="shared" si="428"/>
        <v>95740.77</v>
      </c>
      <c r="P220" s="6"/>
      <c r="Q220" s="6"/>
      <c r="R220" s="6"/>
      <c r="S220" s="6"/>
      <c r="T220" s="6">
        <v>3</v>
      </c>
      <c r="U220" s="6"/>
      <c r="V220" s="6">
        <f t="shared" si="429"/>
        <v>0</v>
      </c>
      <c r="W220" s="6">
        <f t="shared" si="429"/>
        <v>3</v>
      </c>
      <c r="X220" s="6">
        <f t="shared" si="429"/>
        <v>0</v>
      </c>
      <c r="Y220" s="8">
        <f t="shared" si="450"/>
        <v>0</v>
      </c>
      <c r="Z220" s="8">
        <f t="shared" ref="Z220:Z221" si="462">SUM(O220/16*Q220)</f>
        <v>0</v>
      </c>
      <c r="AA220" s="8">
        <f t="shared" ref="AA220:AA221" si="463">SUM(O220/16*R220)</f>
        <v>0</v>
      </c>
      <c r="AB220" s="8">
        <f t="shared" ref="AB220:AB221" si="464">SUM(O220/16*S220)</f>
        <v>0</v>
      </c>
      <c r="AC220" s="8">
        <f>SUM(O220/16*T220)</f>
        <v>17951.394375</v>
      </c>
      <c r="AD220" s="8">
        <f t="shared" si="452"/>
        <v>0</v>
      </c>
      <c r="AE220" s="8">
        <f t="shared" si="433"/>
        <v>17951.394375</v>
      </c>
      <c r="AF220" s="8">
        <f t="shared" si="453"/>
        <v>13463.545781249999</v>
      </c>
      <c r="AG220" s="8">
        <f t="shared" si="434"/>
        <v>3141.494015625</v>
      </c>
      <c r="AH220" s="8">
        <f t="shared" si="435"/>
        <v>663.63750000000005</v>
      </c>
      <c r="AI220" s="8">
        <f t="shared" si="436"/>
        <v>35220.071671875005</v>
      </c>
      <c r="AJ220" s="11"/>
      <c r="AK220" s="35">
        <f t="shared" si="437"/>
        <v>0</v>
      </c>
      <c r="AL220" s="11"/>
      <c r="AM220" s="35">
        <f t="shared" si="458"/>
        <v>0</v>
      </c>
      <c r="AN220" s="35">
        <f t="shared" ref="AN220:AN221" si="465">AJ220+AL220</f>
        <v>0</v>
      </c>
      <c r="AO220" s="35">
        <f t="shared" si="438"/>
        <v>0</v>
      </c>
      <c r="AP220" s="11"/>
      <c r="AQ220" s="35">
        <f t="shared" si="456"/>
        <v>0</v>
      </c>
      <c r="AR220" s="35"/>
      <c r="AS220" s="35">
        <f t="shared" si="457"/>
        <v>0</v>
      </c>
      <c r="AT220" s="36">
        <f t="shared" si="439"/>
        <v>0</v>
      </c>
      <c r="AU220" s="35">
        <f t="shared" si="439"/>
        <v>0</v>
      </c>
      <c r="AV220" s="36">
        <f t="shared" si="440"/>
        <v>0</v>
      </c>
      <c r="AW220" s="35">
        <f t="shared" si="440"/>
        <v>0</v>
      </c>
      <c r="AX220" s="12"/>
      <c r="AY220" s="12"/>
      <c r="AZ220" s="12"/>
      <c r="BA220" s="12"/>
      <c r="BB220" s="35">
        <f>SUM(N220*AY220)*50%+(N220*AZ220)*60%+(N220*BA220)*60%</f>
        <v>0</v>
      </c>
      <c r="BC220" s="6"/>
      <c r="BD220" s="6"/>
      <c r="BE220" s="6"/>
      <c r="BF220" s="8">
        <f t="shared" si="442"/>
        <v>0</v>
      </c>
      <c r="BG220" s="50">
        <f t="shared" si="443"/>
        <v>3</v>
      </c>
      <c r="BH220" s="8">
        <f t="shared" si="455"/>
        <v>9424.4820468749986</v>
      </c>
      <c r="BI220" s="8"/>
      <c r="BJ220" s="8">
        <f>(O220/18*BI220)*30%</f>
        <v>0</v>
      </c>
      <c r="BK220" s="8">
        <f>V220+W220+X220</f>
        <v>3</v>
      </c>
      <c r="BL220" s="8">
        <f t="shared" si="459"/>
        <v>12565.9760625</v>
      </c>
      <c r="BM220" s="8"/>
      <c r="BN220" s="8"/>
      <c r="BO220" s="8"/>
      <c r="BP220" s="50"/>
      <c r="BQ220" s="8">
        <f t="shared" ref="BQ220:BQ221" si="466">7079/16*BP220</f>
        <v>0</v>
      </c>
      <c r="BR220" s="8">
        <f t="shared" ref="BR220:BR221" si="467">AW220+BB220+BF220+BH220+BJ220+BL220+BQ220+BM220+BN220</f>
        <v>21990.458109374998</v>
      </c>
      <c r="BS220" s="8">
        <f t="shared" si="445"/>
        <v>21756.525890625002</v>
      </c>
      <c r="BT220" s="8">
        <f t="shared" si="446"/>
        <v>9424.4820468749986</v>
      </c>
      <c r="BU220" s="8">
        <f t="shared" si="447"/>
        <v>26029.521843750001</v>
      </c>
      <c r="BV220" s="8">
        <f t="shared" si="448"/>
        <v>57210.529781250007</v>
      </c>
      <c r="BW220" s="37">
        <f t="shared" si="449"/>
        <v>686526.35737500014</v>
      </c>
      <c r="BX220" s="7" t="s">
        <v>209</v>
      </c>
      <c r="BY220" s="31"/>
    </row>
    <row r="221" spans="1:77" s="9" customFormat="1" ht="15" hidden="1" customHeight="1" x14ac:dyDescent="0.3">
      <c r="A221" s="47">
        <v>7</v>
      </c>
      <c r="B221" s="14" t="s">
        <v>460</v>
      </c>
      <c r="C221" s="14" t="s">
        <v>119</v>
      </c>
      <c r="D221" s="6" t="s">
        <v>60</v>
      </c>
      <c r="E221" s="93" t="s">
        <v>140</v>
      </c>
      <c r="F221" s="34">
        <v>78</v>
      </c>
      <c r="G221" s="30">
        <v>43304</v>
      </c>
      <c r="H221" s="30">
        <v>45130</v>
      </c>
      <c r="I221" s="34" t="s">
        <v>153</v>
      </c>
      <c r="J221" s="6" t="s">
        <v>309</v>
      </c>
      <c r="K221" s="6" t="s">
        <v>62</v>
      </c>
      <c r="L221" s="10">
        <v>30.01</v>
      </c>
      <c r="M221" s="6">
        <v>5.41</v>
      </c>
      <c r="N221" s="29">
        <v>17697</v>
      </c>
      <c r="O221" s="8">
        <f t="shared" si="428"/>
        <v>95740.77</v>
      </c>
      <c r="P221" s="6"/>
      <c r="Q221" s="6"/>
      <c r="R221" s="6"/>
      <c r="S221" s="6"/>
      <c r="T221" s="6">
        <v>1</v>
      </c>
      <c r="U221" s="6"/>
      <c r="V221" s="6">
        <f t="shared" si="429"/>
        <v>0</v>
      </c>
      <c r="W221" s="6">
        <f t="shared" si="429"/>
        <v>1</v>
      </c>
      <c r="X221" s="6">
        <f t="shared" si="429"/>
        <v>0</v>
      </c>
      <c r="Y221" s="8">
        <f t="shared" si="450"/>
        <v>0</v>
      </c>
      <c r="Z221" s="8">
        <f t="shared" si="462"/>
        <v>0</v>
      </c>
      <c r="AA221" s="8">
        <f t="shared" si="463"/>
        <v>0</v>
      </c>
      <c r="AB221" s="8">
        <f t="shared" si="464"/>
        <v>0</v>
      </c>
      <c r="AC221" s="8">
        <f>SUM(O221/16*T221)</f>
        <v>5983.7981250000003</v>
      </c>
      <c r="AD221" s="8">
        <f t="shared" si="452"/>
        <v>0</v>
      </c>
      <c r="AE221" s="8">
        <f t="shared" si="433"/>
        <v>5983.7981250000003</v>
      </c>
      <c r="AF221" s="8">
        <f t="shared" si="453"/>
        <v>4487.84859375</v>
      </c>
      <c r="AG221" s="8">
        <f t="shared" si="434"/>
        <v>1047.1646718750001</v>
      </c>
      <c r="AH221" s="8">
        <f t="shared" ref="AH221" si="468">SUM(N221/16*S221+N221/16*T221+N221/16*U221)*20%</f>
        <v>221.21250000000001</v>
      </c>
      <c r="AI221" s="8">
        <f t="shared" si="436"/>
        <v>11740.023890625002</v>
      </c>
      <c r="AJ221" s="11"/>
      <c r="AK221" s="35">
        <f t="shared" si="437"/>
        <v>0</v>
      </c>
      <c r="AL221" s="11"/>
      <c r="AM221" s="35">
        <f t="shared" si="458"/>
        <v>0</v>
      </c>
      <c r="AN221" s="35">
        <f t="shared" si="465"/>
        <v>0</v>
      </c>
      <c r="AO221" s="35">
        <f t="shared" si="438"/>
        <v>0</v>
      </c>
      <c r="AP221" s="11"/>
      <c r="AQ221" s="35">
        <f t="shared" si="456"/>
        <v>0</v>
      </c>
      <c r="AR221" s="35"/>
      <c r="AS221" s="35">
        <f t="shared" si="457"/>
        <v>0</v>
      </c>
      <c r="AT221" s="36">
        <f t="shared" si="439"/>
        <v>0</v>
      </c>
      <c r="AU221" s="35">
        <f t="shared" si="439"/>
        <v>0</v>
      </c>
      <c r="AV221" s="36">
        <f t="shared" si="440"/>
        <v>0</v>
      </c>
      <c r="AW221" s="35">
        <f t="shared" si="440"/>
        <v>0</v>
      </c>
      <c r="AX221" s="12"/>
      <c r="AY221" s="12"/>
      <c r="AZ221" s="12"/>
      <c r="BA221" s="12"/>
      <c r="BB221" s="35">
        <f>SUM(N221*AY221)*50%+(N221*AZ221)*60%+(N221*BA221)*60%</f>
        <v>0</v>
      </c>
      <c r="BC221" s="6"/>
      <c r="BD221" s="6"/>
      <c r="BE221" s="6"/>
      <c r="BF221" s="8">
        <f t="shared" ref="BF221" si="469">SUM(N221*BC221*20%)+(N221*BD221)*30%</f>
        <v>0</v>
      </c>
      <c r="BG221" s="50">
        <f t="shared" si="443"/>
        <v>1</v>
      </c>
      <c r="BH221" s="8">
        <f t="shared" si="455"/>
        <v>3141.494015625</v>
      </c>
      <c r="BI221" s="8"/>
      <c r="BJ221" s="8">
        <f>(O221/18*BI221)*30%</f>
        <v>0</v>
      </c>
      <c r="BK221" s="8">
        <f>V221+W221+X221</f>
        <v>1</v>
      </c>
      <c r="BL221" s="8">
        <f t="shared" si="459"/>
        <v>4188.6586875000003</v>
      </c>
      <c r="BM221" s="8"/>
      <c r="BN221" s="8"/>
      <c r="BO221" s="8"/>
      <c r="BP221" s="50"/>
      <c r="BQ221" s="8">
        <f t="shared" si="466"/>
        <v>0</v>
      </c>
      <c r="BR221" s="8">
        <f t="shared" si="467"/>
        <v>7330.1527031250007</v>
      </c>
      <c r="BS221" s="8">
        <f t="shared" si="445"/>
        <v>7252.1752968749997</v>
      </c>
      <c r="BT221" s="8">
        <f t="shared" si="446"/>
        <v>3141.494015625</v>
      </c>
      <c r="BU221" s="8">
        <f t="shared" si="447"/>
        <v>8676.5072812500002</v>
      </c>
      <c r="BV221" s="8">
        <f t="shared" si="448"/>
        <v>19070.176593750002</v>
      </c>
      <c r="BW221" s="37">
        <f t="shared" si="449"/>
        <v>228842.11912500003</v>
      </c>
      <c r="BX221" s="7" t="s">
        <v>209</v>
      </c>
      <c r="BY221" s="31"/>
    </row>
    <row r="222" spans="1:77" s="9" customFormat="1" ht="15" hidden="1" customHeight="1" x14ac:dyDescent="0.3">
      <c r="A222" s="47">
        <v>8</v>
      </c>
      <c r="B222" s="14" t="s">
        <v>297</v>
      </c>
      <c r="C222" s="14" t="s">
        <v>342</v>
      </c>
      <c r="D222" s="6" t="s">
        <v>60</v>
      </c>
      <c r="E222" s="93" t="s">
        <v>292</v>
      </c>
      <c r="F222" s="34"/>
      <c r="G222" s="30"/>
      <c r="H222" s="30"/>
      <c r="I222" s="34"/>
      <c r="J222" s="6" t="s">
        <v>441</v>
      </c>
      <c r="K222" s="6" t="s">
        <v>215</v>
      </c>
      <c r="L222" s="10">
        <v>11</v>
      </c>
      <c r="M222" s="6">
        <v>4.38</v>
      </c>
      <c r="N222" s="29">
        <v>17697</v>
      </c>
      <c r="O222" s="8">
        <f t="shared" si="428"/>
        <v>77512.86</v>
      </c>
      <c r="P222" s="6"/>
      <c r="Q222" s="6"/>
      <c r="R222" s="6"/>
      <c r="S222" s="6">
        <v>1</v>
      </c>
      <c r="T222" s="6"/>
      <c r="U222" s="6"/>
      <c r="V222" s="6">
        <f t="shared" si="429"/>
        <v>1</v>
      </c>
      <c r="W222" s="6">
        <f t="shared" si="429"/>
        <v>0</v>
      </c>
      <c r="X222" s="6">
        <f t="shared" si="429"/>
        <v>0</v>
      </c>
      <c r="Y222" s="8">
        <f t="shared" si="450"/>
        <v>0</v>
      </c>
      <c r="Z222" s="8">
        <f t="shared" si="430"/>
        <v>0</v>
      </c>
      <c r="AA222" s="8">
        <f t="shared" si="431"/>
        <v>0</v>
      </c>
      <c r="AB222" s="8">
        <f t="shared" si="432"/>
        <v>4844.55375</v>
      </c>
      <c r="AC222" s="8">
        <f t="shared" si="451"/>
        <v>0</v>
      </c>
      <c r="AD222" s="8">
        <f t="shared" si="452"/>
        <v>0</v>
      </c>
      <c r="AE222" s="8">
        <f t="shared" si="433"/>
        <v>4844.55375</v>
      </c>
      <c r="AF222" s="8">
        <f t="shared" si="453"/>
        <v>3633.4153125000003</v>
      </c>
      <c r="AG222" s="8">
        <f t="shared" si="434"/>
        <v>847.79690625000012</v>
      </c>
      <c r="AH222" s="8"/>
      <c r="AI222" s="8">
        <f t="shared" si="436"/>
        <v>9325.7659687500018</v>
      </c>
      <c r="AJ222" s="11"/>
      <c r="AK222" s="35">
        <f t="shared" si="437"/>
        <v>0</v>
      </c>
      <c r="AL222" s="11"/>
      <c r="AM222" s="35">
        <f t="shared" si="458"/>
        <v>0</v>
      </c>
      <c r="AN222" s="35">
        <f>AJ222+AL222</f>
        <v>0</v>
      </c>
      <c r="AO222" s="35">
        <f t="shared" si="438"/>
        <v>0</v>
      </c>
      <c r="AP222" s="11"/>
      <c r="AQ222" s="35">
        <f t="shared" si="456"/>
        <v>0</v>
      </c>
      <c r="AR222" s="35"/>
      <c r="AS222" s="35">
        <f t="shared" si="457"/>
        <v>0</v>
      </c>
      <c r="AT222" s="36">
        <f t="shared" si="439"/>
        <v>0</v>
      </c>
      <c r="AU222" s="35">
        <f t="shared" si="439"/>
        <v>0</v>
      </c>
      <c r="AV222" s="36">
        <f t="shared" si="440"/>
        <v>0</v>
      </c>
      <c r="AW222" s="35">
        <f t="shared" si="440"/>
        <v>0</v>
      </c>
      <c r="AX222" s="12"/>
      <c r="AY222" s="13"/>
      <c r="AZ222" s="12"/>
      <c r="BA222" s="13"/>
      <c r="BB222" s="35">
        <f t="shared" si="441"/>
        <v>0</v>
      </c>
      <c r="BC222" s="6"/>
      <c r="BD222" s="6"/>
      <c r="BE222" s="8">
        <f t="shared" ref="BE222" si="470">SUM(N222*BC222*20%)+(N222*BD222)*30%</f>
        <v>0</v>
      </c>
      <c r="BF222" s="8">
        <f t="shared" ref="BF222" si="471">SUM(N222*BC222*20%)+(N222*BD222)*30%</f>
        <v>0</v>
      </c>
      <c r="BG222" s="50">
        <f t="shared" si="443"/>
        <v>1</v>
      </c>
      <c r="BH222" s="8">
        <f t="shared" si="455"/>
        <v>2543.3907187499999</v>
      </c>
      <c r="BI222" s="8"/>
      <c r="BJ222" s="8">
        <f t="shared" si="444"/>
        <v>0</v>
      </c>
      <c r="BK222" s="8"/>
      <c r="BL222" s="8"/>
      <c r="BM222" s="8"/>
      <c r="BN222" s="8"/>
      <c r="BO222" s="8"/>
      <c r="BP222" s="50"/>
      <c r="BQ222" s="8">
        <f t="shared" si="460"/>
        <v>0</v>
      </c>
      <c r="BR222" s="8">
        <f t="shared" si="461"/>
        <v>2543.3907187499999</v>
      </c>
      <c r="BS222" s="8">
        <f t="shared" si="445"/>
        <v>5692.3506562500006</v>
      </c>
      <c r="BT222" s="8">
        <f t="shared" si="446"/>
        <v>2543.3907187499999</v>
      </c>
      <c r="BU222" s="8">
        <f t="shared" si="447"/>
        <v>3633.4153125000003</v>
      </c>
      <c r="BV222" s="8">
        <f t="shared" si="448"/>
        <v>11869.156687500003</v>
      </c>
      <c r="BW222" s="37">
        <f t="shared" si="449"/>
        <v>142429.88025000005</v>
      </c>
      <c r="BX222" s="7"/>
    </row>
    <row r="223" spans="1:77" s="9" customFormat="1" ht="15" hidden="1" customHeight="1" x14ac:dyDescent="0.3">
      <c r="A223" s="47">
        <v>9</v>
      </c>
      <c r="B223" s="14" t="s">
        <v>297</v>
      </c>
      <c r="C223" s="14" t="s">
        <v>405</v>
      </c>
      <c r="D223" s="6" t="s">
        <v>60</v>
      </c>
      <c r="E223" s="93" t="s">
        <v>292</v>
      </c>
      <c r="F223" s="34"/>
      <c r="G223" s="30"/>
      <c r="H223" s="30"/>
      <c r="I223" s="34"/>
      <c r="J223" s="6" t="s">
        <v>441</v>
      </c>
      <c r="K223" s="6" t="s">
        <v>215</v>
      </c>
      <c r="L223" s="10">
        <v>11</v>
      </c>
      <c r="M223" s="6">
        <v>4.38</v>
      </c>
      <c r="N223" s="29">
        <v>17697</v>
      </c>
      <c r="O223" s="8">
        <f t="shared" si="428"/>
        <v>77512.86</v>
      </c>
      <c r="P223" s="6"/>
      <c r="Q223" s="6"/>
      <c r="R223" s="6"/>
      <c r="S223" s="6">
        <v>1</v>
      </c>
      <c r="T223" s="6"/>
      <c r="U223" s="6"/>
      <c r="V223" s="6">
        <f t="shared" ref="V223:X224" si="472">SUM(P223+S223)</f>
        <v>1</v>
      </c>
      <c r="W223" s="6">
        <f t="shared" ref="W223:X223" si="473">SUM(Q223+T223)</f>
        <v>0</v>
      </c>
      <c r="X223" s="6">
        <f t="shared" si="473"/>
        <v>0</v>
      </c>
      <c r="Y223" s="8">
        <f t="shared" ref="Y223" si="474">SUM(O223/16*P223)</f>
        <v>0</v>
      </c>
      <c r="Z223" s="8">
        <f t="shared" ref="Z223:Z224" si="475">SUM(O223/16*Q223)</f>
        <v>0</v>
      </c>
      <c r="AA223" s="8">
        <f t="shared" ref="AA223:AA224" si="476">SUM(O223/16*R223)</f>
        <v>0</v>
      </c>
      <c r="AB223" s="8">
        <f t="shared" ref="AB223:AB224" si="477">SUM(O223/16*S223)</f>
        <v>4844.55375</v>
      </c>
      <c r="AC223" s="8">
        <f t="shared" si="451"/>
        <v>0</v>
      </c>
      <c r="AD223" s="8">
        <f t="shared" si="452"/>
        <v>0</v>
      </c>
      <c r="AE223" s="8">
        <f t="shared" si="433"/>
        <v>4844.55375</v>
      </c>
      <c r="AF223" s="8">
        <f t="shared" si="453"/>
        <v>3633.4153125000003</v>
      </c>
      <c r="AG223" s="8">
        <f t="shared" si="434"/>
        <v>847.79690625000012</v>
      </c>
      <c r="AH223" s="8"/>
      <c r="AI223" s="8">
        <f t="shared" si="436"/>
        <v>9325.7659687500018</v>
      </c>
      <c r="AJ223" s="11"/>
      <c r="AK223" s="35">
        <f t="shared" si="437"/>
        <v>0</v>
      </c>
      <c r="AL223" s="11"/>
      <c r="AM223" s="35">
        <f t="shared" si="458"/>
        <v>0</v>
      </c>
      <c r="AN223" s="35">
        <f>AJ223+AL223</f>
        <v>0</v>
      </c>
      <c r="AO223" s="35">
        <f t="shared" si="438"/>
        <v>0</v>
      </c>
      <c r="AP223" s="11"/>
      <c r="AQ223" s="35">
        <f t="shared" si="456"/>
        <v>0</v>
      </c>
      <c r="AR223" s="35"/>
      <c r="AS223" s="35">
        <f t="shared" si="457"/>
        <v>0</v>
      </c>
      <c r="AT223" s="36">
        <f t="shared" si="439"/>
        <v>0</v>
      </c>
      <c r="AU223" s="35">
        <f t="shared" si="439"/>
        <v>0</v>
      </c>
      <c r="AV223" s="36">
        <f t="shared" si="440"/>
        <v>0</v>
      </c>
      <c r="AW223" s="35">
        <f t="shared" si="440"/>
        <v>0</v>
      </c>
      <c r="AX223" s="12"/>
      <c r="AY223" s="13"/>
      <c r="AZ223" s="12"/>
      <c r="BA223" s="13"/>
      <c r="BB223" s="35">
        <f t="shared" si="441"/>
        <v>0</v>
      </c>
      <c r="BC223" s="6"/>
      <c r="BD223" s="6"/>
      <c r="BE223" s="8">
        <f t="shared" ref="BE223:BE224" si="478">SUM(N223*BC223*20%)+(N223*BD223)*30%</f>
        <v>0</v>
      </c>
      <c r="BF223" s="8">
        <f t="shared" ref="BF223:BF224" si="479">SUM(N223*BC223*20%)+(N223*BD223)*30%</f>
        <v>0</v>
      </c>
      <c r="BG223" s="50">
        <f t="shared" si="443"/>
        <v>1</v>
      </c>
      <c r="BH223" s="8">
        <f t="shared" si="455"/>
        <v>2543.3907187499999</v>
      </c>
      <c r="BI223" s="8"/>
      <c r="BJ223" s="8">
        <f t="shared" si="444"/>
        <v>0</v>
      </c>
      <c r="BK223" s="8"/>
      <c r="BL223" s="8"/>
      <c r="BM223" s="8"/>
      <c r="BN223" s="8"/>
      <c r="BO223" s="8"/>
      <c r="BP223" s="50"/>
      <c r="BQ223" s="8">
        <f t="shared" si="460"/>
        <v>0</v>
      </c>
      <c r="BR223" s="8">
        <f t="shared" si="461"/>
        <v>2543.3907187499999</v>
      </c>
      <c r="BS223" s="8">
        <f t="shared" si="445"/>
        <v>5692.3506562500006</v>
      </c>
      <c r="BT223" s="8">
        <f t="shared" si="446"/>
        <v>2543.3907187499999</v>
      </c>
      <c r="BU223" s="8">
        <f t="shared" si="447"/>
        <v>3633.4153125000003</v>
      </c>
      <c r="BV223" s="8">
        <f t="shared" si="448"/>
        <v>11869.156687500003</v>
      </c>
      <c r="BW223" s="37">
        <f t="shared" si="449"/>
        <v>142429.88025000005</v>
      </c>
      <c r="BX223" s="7"/>
    </row>
    <row r="224" spans="1:77" s="9" customFormat="1" ht="15" hidden="1" customHeight="1" x14ac:dyDescent="0.3">
      <c r="A224" s="47">
        <v>10</v>
      </c>
      <c r="B224" s="14" t="s">
        <v>297</v>
      </c>
      <c r="C224" s="14" t="s">
        <v>406</v>
      </c>
      <c r="D224" s="6" t="s">
        <v>60</v>
      </c>
      <c r="E224" s="93" t="s">
        <v>292</v>
      </c>
      <c r="F224" s="34"/>
      <c r="G224" s="30"/>
      <c r="H224" s="30"/>
      <c r="I224" s="34"/>
      <c r="J224" s="6" t="s">
        <v>441</v>
      </c>
      <c r="K224" s="6" t="s">
        <v>215</v>
      </c>
      <c r="L224" s="10">
        <v>11</v>
      </c>
      <c r="M224" s="6">
        <v>4.38</v>
      </c>
      <c r="N224" s="29">
        <v>17697</v>
      </c>
      <c r="O224" s="8">
        <f t="shared" si="428"/>
        <v>77512.86</v>
      </c>
      <c r="P224" s="6"/>
      <c r="Q224" s="6"/>
      <c r="R224" s="6"/>
      <c r="S224" s="6">
        <v>1</v>
      </c>
      <c r="T224" s="6"/>
      <c r="U224" s="6"/>
      <c r="V224" s="6">
        <f t="shared" si="472"/>
        <v>1</v>
      </c>
      <c r="W224" s="6">
        <f t="shared" si="472"/>
        <v>0</v>
      </c>
      <c r="X224" s="6">
        <f t="shared" si="472"/>
        <v>0</v>
      </c>
      <c r="Y224" s="8">
        <f t="shared" ref="Y224" si="480">SUM(O224/16*P224)</f>
        <v>0</v>
      </c>
      <c r="Z224" s="8">
        <f t="shared" si="475"/>
        <v>0</v>
      </c>
      <c r="AA224" s="8">
        <f t="shared" si="476"/>
        <v>0</v>
      </c>
      <c r="AB224" s="8">
        <f t="shared" si="477"/>
        <v>4844.55375</v>
      </c>
      <c r="AC224" s="8">
        <f t="shared" si="451"/>
        <v>0</v>
      </c>
      <c r="AD224" s="8">
        <f t="shared" si="452"/>
        <v>0</v>
      </c>
      <c r="AE224" s="8">
        <f t="shared" si="433"/>
        <v>4844.55375</v>
      </c>
      <c r="AF224" s="8">
        <f t="shared" si="453"/>
        <v>3633.4153125000003</v>
      </c>
      <c r="AG224" s="8">
        <f t="shared" si="434"/>
        <v>847.79690625000012</v>
      </c>
      <c r="AH224" s="8"/>
      <c r="AI224" s="8">
        <f t="shared" si="436"/>
        <v>9325.7659687500018</v>
      </c>
      <c r="AJ224" s="11"/>
      <c r="AK224" s="35">
        <f t="shared" si="437"/>
        <v>0</v>
      </c>
      <c r="AL224" s="11"/>
      <c r="AM224" s="35">
        <f t="shared" si="458"/>
        <v>0</v>
      </c>
      <c r="AN224" s="35">
        <f>AJ224+AL224</f>
        <v>0</v>
      </c>
      <c r="AO224" s="35">
        <f t="shared" si="438"/>
        <v>0</v>
      </c>
      <c r="AP224" s="11"/>
      <c r="AQ224" s="35">
        <f t="shared" si="456"/>
        <v>0</v>
      </c>
      <c r="AR224" s="35"/>
      <c r="AS224" s="35">
        <f t="shared" si="457"/>
        <v>0</v>
      </c>
      <c r="AT224" s="36">
        <f t="shared" si="439"/>
        <v>0</v>
      </c>
      <c r="AU224" s="35">
        <f t="shared" si="439"/>
        <v>0</v>
      </c>
      <c r="AV224" s="36">
        <f t="shared" si="440"/>
        <v>0</v>
      </c>
      <c r="AW224" s="35">
        <f t="shared" si="440"/>
        <v>0</v>
      </c>
      <c r="AX224" s="12"/>
      <c r="AY224" s="13"/>
      <c r="AZ224" s="12"/>
      <c r="BA224" s="13"/>
      <c r="BB224" s="35">
        <f t="shared" si="441"/>
        <v>0</v>
      </c>
      <c r="BC224" s="6"/>
      <c r="BD224" s="6"/>
      <c r="BE224" s="8">
        <f t="shared" si="478"/>
        <v>0</v>
      </c>
      <c r="BF224" s="8">
        <f t="shared" si="479"/>
        <v>0</v>
      </c>
      <c r="BG224" s="50">
        <f t="shared" si="443"/>
        <v>1</v>
      </c>
      <c r="BH224" s="8">
        <f t="shared" si="455"/>
        <v>2543.3907187499999</v>
      </c>
      <c r="BI224" s="8"/>
      <c r="BJ224" s="8">
        <f t="shared" si="444"/>
        <v>0</v>
      </c>
      <c r="BK224" s="8"/>
      <c r="BL224" s="8"/>
      <c r="BM224" s="8"/>
      <c r="BN224" s="8"/>
      <c r="BO224" s="8"/>
      <c r="BP224" s="50"/>
      <c r="BQ224" s="8">
        <f t="shared" si="460"/>
        <v>0</v>
      </c>
      <c r="BR224" s="8">
        <f t="shared" si="461"/>
        <v>2543.3907187499999</v>
      </c>
      <c r="BS224" s="8">
        <f t="shared" si="445"/>
        <v>5692.3506562500006</v>
      </c>
      <c r="BT224" s="8">
        <f t="shared" si="446"/>
        <v>2543.3907187499999</v>
      </c>
      <c r="BU224" s="8">
        <f t="shared" si="447"/>
        <v>3633.4153125000003</v>
      </c>
      <c r="BV224" s="8">
        <f t="shared" si="448"/>
        <v>11869.156687500003</v>
      </c>
      <c r="BW224" s="37">
        <f t="shared" si="449"/>
        <v>142429.88025000005</v>
      </c>
      <c r="BX224" s="7"/>
    </row>
    <row r="225" spans="1:77" s="55" customFormat="1" ht="15" hidden="1" customHeight="1" x14ac:dyDescent="0.3">
      <c r="A225" s="47">
        <v>11</v>
      </c>
      <c r="B225" s="14" t="s">
        <v>239</v>
      </c>
      <c r="C225" s="14" t="s">
        <v>336</v>
      </c>
      <c r="D225" s="6" t="s">
        <v>60</v>
      </c>
      <c r="E225" s="93" t="s">
        <v>241</v>
      </c>
      <c r="F225" s="34">
        <v>89</v>
      </c>
      <c r="G225" s="30">
        <v>43453</v>
      </c>
      <c r="H225" s="30">
        <v>45279</v>
      </c>
      <c r="I225" s="34" t="s">
        <v>156</v>
      </c>
      <c r="J225" s="6" t="s">
        <v>308</v>
      </c>
      <c r="K225" s="6" t="s">
        <v>67</v>
      </c>
      <c r="L225" s="10">
        <v>19</v>
      </c>
      <c r="M225" s="6">
        <v>5.03</v>
      </c>
      <c r="N225" s="29">
        <v>17697</v>
      </c>
      <c r="O225" s="8">
        <f t="shared" si="428"/>
        <v>89015.91</v>
      </c>
      <c r="P225" s="6"/>
      <c r="Q225" s="6"/>
      <c r="R225" s="6"/>
      <c r="S225" s="6">
        <v>2</v>
      </c>
      <c r="T225" s="6"/>
      <c r="U225" s="6"/>
      <c r="V225" s="6">
        <f t="shared" si="429"/>
        <v>2</v>
      </c>
      <c r="W225" s="6">
        <f t="shared" si="429"/>
        <v>0</v>
      </c>
      <c r="X225" s="6">
        <f t="shared" si="429"/>
        <v>0</v>
      </c>
      <c r="Y225" s="8">
        <f t="shared" si="450"/>
        <v>0</v>
      </c>
      <c r="Z225" s="8">
        <f t="shared" si="430"/>
        <v>0</v>
      </c>
      <c r="AA225" s="8">
        <f t="shared" si="431"/>
        <v>0</v>
      </c>
      <c r="AB225" s="8">
        <f t="shared" si="432"/>
        <v>11126.98875</v>
      </c>
      <c r="AC225" s="8">
        <f t="shared" si="451"/>
        <v>0</v>
      </c>
      <c r="AD225" s="8">
        <f t="shared" si="452"/>
        <v>0</v>
      </c>
      <c r="AE225" s="8">
        <f t="shared" si="433"/>
        <v>11126.98875</v>
      </c>
      <c r="AF225" s="8">
        <f t="shared" si="453"/>
        <v>8345.2415624999994</v>
      </c>
      <c r="AG225" s="8">
        <f t="shared" si="434"/>
        <v>1947.2230312500001</v>
      </c>
      <c r="AH225" s="8">
        <f t="shared" si="435"/>
        <v>442.42500000000001</v>
      </c>
      <c r="AI225" s="8">
        <f t="shared" si="436"/>
        <v>21861.878343750002</v>
      </c>
      <c r="AJ225" s="11"/>
      <c r="AK225" s="35">
        <f t="shared" si="437"/>
        <v>0</v>
      </c>
      <c r="AL225" s="11"/>
      <c r="AM225" s="35">
        <f t="shared" si="458"/>
        <v>0</v>
      </c>
      <c r="AN225" s="35">
        <v>0</v>
      </c>
      <c r="AO225" s="35">
        <f t="shared" si="438"/>
        <v>0</v>
      </c>
      <c r="AP225" s="11"/>
      <c r="AQ225" s="35">
        <f t="shared" si="456"/>
        <v>0</v>
      </c>
      <c r="AR225" s="35"/>
      <c r="AS225" s="35">
        <f t="shared" si="457"/>
        <v>0</v>
      </c>
      <c r="AT225" s="36">
        <f t="shared" si="439"/>
        <v>0</v>
      </c>
      <c r="AU225" s="35">
        <f t="shared" si="439"/>
        <v>0</v>
      </c>
      <c r="AV225" s="36">
        <v>0</v>
      </c>
      <c r="AW225" s="35">
        <f t="shared" si="440"/>
        <v>0</v>
      </c>
      <c r="AX225" s="12"/>
      <c r="AY225" s="12"/>
      <c r="AZ225" s="12"/>
      <c r="BA225" s="12"/>
      <c r="BB225" s="35">
        <f t="shared" si="441"/>
        <v>0</v>
      </c>
      <c r="BC225" s="6"/>
      <c r="BD225" s="6"/>
      <c r="BE225" s="6"/>
      <c r="BF225" s="8">
        <f t="shared" si="442"/>
        <v>0</v>
      </c>
      <c r="BG225" s="50">
        <f t="shared" si="443"/>
        <v>2</v>
      </c>
      <c r="BH225" s="8">
        <f t="shared" si="455"/>
        <v>5841.6690937499998</v>
      </c>
      <c r="BI225" s="8"/>
      <c r="BJ225" s="8">
        <f t="shared" si="444"/>
        <v>0</v>
      </c>
      <c r="BK225" s="8">
        <f>V225+W225+X225</f>
        <v>2</v>
      </c>
      <c r="BL225" s="8">
        <f>(AE225+AF225)*35%</f>
        <v>6815.2806093749996</v>
      </c>
      <c r="BM225" s="8"/>
      <c r="BN225" s="8"/>
      <c r="BO225" s="8"/>
      <c r="BP225" s="50"/>
      <c r="BQ225" s="8">
        <f t="shared" si="460"/>
        <v>0</v>
      </c>
      <c r="BR225" s="8">
        <f t="shared" si="461"/>
        <v>12656.949703124999</v>
      </c>
      <c r="BS225" s="8">
        <f t="shared" si="445"/>
        <v>13516.636781249999</v>
      </c>
      <c r="BT225" s="8">
        <f t="shared" si="446"/>
        <v>5841.6690937499998</v>
      </c>
      <c r="BU225" s="8">
        <f t="shared" si="447"/>
        <v>15160.522171875</v>
      </c>
      <c r="BV225" s="8">
        <f t="shared" si="448"/>
        <v>34518.828046875002</v>
      </c>
      <c r="BW225" s="37">
        <f t="shared" si="449"/>
        <v>414225.93656250002</v>
      </c>
      <c r="BX225" s="7" t="s">
        <v>212</v>
      </c>
      <c r="BY225" s="9"/>
    </row>
    <row r="226" spans="1:77" s="55" customFormat="1" ht="15" hidden="1" customHeight="1" x14ac:dyDescent="0.3">
      <c r="A226" s="47">
        <v>12</v>
      </c>
      <c r="B226" s="14" t="s">
        <v>239</v>
      </c>
      <c r="C226" s="14" t="s">
        <v>410</v>
      </c>
      <c r="D226" s="6" t="s">
        <v>60</v>
      </c>
      <c r="E226" s="93" t="s">
        <v>241</v>
      </c>
      <c r="F226" s="34">
        <v>89</v>
      </c>
      <c r="G226" s="30">
        <v>43453</v>
      </c>
      <c r="H226" s="30">
        <v>45279</v>
      </c>
      <c r="I226" s="34" t="s">
        <v>156</v>
      </c>
      <c r="J226" s="6" t="s">
        <v>308</v>
      </c>
      <c r="K226" s="6" t="s">
        <v>67</v>
      </c>
      <c r="L226" s="10">
        <v>19</v>
      </c>
      <c r="M226" s="6">
        <v>5.03</v>
      </c>
      <c r="N226" s="29">
        <v>17697</v>
      </c>
      <c r="O226" s="8">
        <f t="shared" si="428"/>
        <v>89015.91</v>
      </c>
      <c r="P226" s="6"/>
      <c r="Q226" s="6"/>
      <c r="R226" s="6"/>
      <c r="S226" s="6">
        <v>1</v>
      </c>
      <c r="T226" s="6"/>
      <c r="U226" s="6"/>
      <c r="V226" s="6">
        <f t="shared" si="429"/>
        <v>1</v>
      </c>
      <c r="W226" s="6">
        <f t="shared" si="429"/>
        <v>0</v>
      </c>
      <c r="X226" s="6">
        <f t="shared" si="429"/>
        <v>0</v>
      </c>
      <c r="Y226" s="8">
        <f t="shared" si="450"/>
        <v>0</v>
      </c>
      <c r="Z226" s="8">
        <f t="shared" si="430"/>
        <v>0</v>
      </c>
      <c r="AA226" s="8">
        <f t="shared" si="431"/>
        <v>0</v>
      </c>
      <c r="AB226" s="8">
        <f t="shared" si="432"/>
        <v>5563.4943750000002</v>
      </c>
      <c r="AC226" s="8">
        <f t="shared" si="451"/>
        <v>0</v>
      </c>
      <c r="AD226" s="8">
        <f t="shared" si="452"/>
        <v>0</v>
      </c>
      <c r="AE226" s="8">
        <f t="shared" si="433"/>
        <v>5563.4943750000002</v>
      </c>
      <c r="AF226" s="8">
        <f t="shared" si="453"/>
        <v>4172.6207812499997</v>
      </c>
      <c r="AG226" s="8">
        <f t="shared" si="434"/>
        <v>973.61151562500004</v>
      </c>
      <c r="AH226" s="8">
        <f t="shared" si="435"/>
        <v>221.21250000000001</v>
      </c>
      <c r="AI226" s="8">
        <f t="shared" si="436"/>
        <v>10930.939171875001</v>
      </c>
      <c r="AJ226" s="11"/>
      <c r="AK226" s="35">
        <f t="shared" si="437"/>
        <v>0</v>
      </c>
      <c r="AL226" s="11"/>
      <c r="AM226" s="35">
        <f t="shared" si="458"/>
        <v>0</v>
      </c>
      <c r="AN226" s="35">
        <v>0</v>
      </c>
      <c r="AO226" s="35">
        <f t="shared" si="438"/>
        <v>0</v>
      </c>
      <c r="AP226" s="11"/>
      <c r="AQ226" s="35">
        <f t="shared" si="456"/>
        <v>0</v>
      </c>
      <c r="AR226" s="35"/>
      <c r="AS226" s="35">
        <f t="shared" si="457"/>
        <v>0</v>
      </c>
      <c r="AT226" s="36">
        <f t="shared" si="439"/>
        <v>0</v>
      </c>
      <c r="AU226" s="35">
        <f t="shared" si="439"/>
        <v>0</v>
      </c>
      <c r="AV226" s="36">
        <v>0</v>
      </c>
      <c r="AW226" s="35">
        <f t="shared" si="440"/>
        <v>0</v>
      </c>
      <c r="AX226" s="12"/>
      <c r="AY226" s="12"/>
      <c r="AZ226" s="12"/>
      <c r="BA226" s="12"/>
      <c r="BB226" s="35">
        <f t="shared" si="441"/>
        <v>0</v>
      </c>
      <c r="BC226" s="6"/>
      <c r="BD226" s="6"/>
      <c r="BE226" s="6"/>
      <c r="BF226" s="8">
        <f t="shared" si="442"/>
        <v>0</v>
      </c>
      <c r="BG226" s="50">
        <f t="shared" si="443"/>
        <v>1</v>
      </c>
      <c r="BH226" s="8">
        <f t="shared" si="455"/>
        <v>2920.8345468749999</v>
      </c>
      <c r="BI226" s="8"/>
      <c r="BJ226" s="8">
        <f t="shared" si="444"/>
        <v>0</v>
      </c>
      <c r="BK226" s="8">
        <f>V226+W226+X226</f>
        <v>1</v>
      </c>
      <c r="BL226" s="8">
        <f>(AE226+AF226)*35%</f>
        <v>3407.6403046874998</v>
      </c>
      <c r="BM226" s="8"/>
      <c r="BN226" s="8"/>
      <c r="BO226" s="8"/>
      <c r="BP226" s="50"/>
      <c r="BQ226" s="8">
        <f t="shared" si="460"/>
        <v>0</v>
      </c>
      <c r="BR226" s="8">
        <f t="shared" si="461"/>
        <v>6328.4748515624997</v>
      </c>
      <c r="BS226" s="8">
        <f t="shared" si="445"/>
        <v>6758.3183906249997</v>
      </c>
      <c r="BT226" s="8">
        <f t="shared" si="446"/>
        <v>2920.8345468749999</v>
      </c>
      <c r="BU226" s="8">
        <f t="shared" si="447"/>
        <v>7580.2610859375</v>
      </c>
      <c r="BV226" s="8">
        <f t="shared" si="448"/>
        <v>17259.414023437501</v>
      </c>
      <c r="BW226" s="37">
        <f t="shared" si="449"/>
        <v>207112.96828125001</v>
      </c>
      <c r="BX226" s="7" t="s">
        <v>212</v>
      </c>
      <c r="BY226" s="9"/>
    </row>
    <row r="227" spans="1:77" s="9" customFormat="1" ht="15" hidden="1" customHeight="1" x14ac:dyDescent="0.3">
      <c r="A227" s="47">
        <v>13</v>
      </c>
      <c r="B227" s="104" t="s">
        <v>349</v>
      </c>
      <c r="C227" s="112" t="s">
        <v>420</v>
      </c>
      <c r="D227" s="98" t="s">
        <v>60</v>
      </c>
      <c r="E227" s="99" t="s">
        <v>231</v>
      </c>
      <c r="F227" s="100"/>
      <c r="G227" s="101"/>
      <c r="H227" s="101"/>
      <c r="I227" s="100"/>
      <c r="J227" s="98" t="s">
        <v>383</v>
      </c>
      <c r="K227" s="98" t="s">
        <v>61</v>
      </c>
      <c r="L227" s="103">
        <v>10.01</v>
      </c>
      <c r="M227" s="98">
        <v>4.33</v>
      </c>
      <c r="N227" s="104">
        <v>17697</v>
      </c>
      <c r="O227" s="105">
        <f t="shared" si="428"/>
        <v>76628.009999999995</v>
      </c>
      <c r="P227" s="98"/>
      <c r="Q227" s="98"/>
      <c r="R227" s="98"/>
      <c r="S227" s="98"/>
      <c r="T227" s="98">
        <v>2</v>
      </c>
      <c r="U227" s="98">
        <v>2</v>
      </c>
      <c r="V227" s="98">
        <f t="shared" si="429"/>
        <v>0</v>
      </c>
      <c r="W227" s="98">
        <v>2</v>
      </c>
      <c r="X227" s="98">
        <f t="shared" si="429"/>
        <v>2</v>
      </c>
      <c r="Y227" s="105">
        <f t="shared" si="450"/>
        <v>0</v>
      </c>
      <c r="Z227" s="105">
        <f t="shared" si="430"/>
        <v>0</v>
      </c>
      <c r="AA227" s="105">
        <f t="shared" si="431"/>
        <v>0</v>
      </c>
      <c r="AB227" s="105">
        <f t="shared" si="432"/>
        <v>0</v>
      </c>
      <c r="AC227" s="105">
        <f t="shared" si="451"/>
        <v>9578.5012499999993</v>
      </c>
      <c r="AD227" s="105">
        <f t="shared" si="452"/>
        <v>9578.5012499999993</v>
      </c>
      <c r="AE227" s="105">
        <f t="shared" si="433"/>
        <v>19157.002499999999</v>
      </c>
      <c r="AF227" s="105">
        <f t="shared" si="453"/>
        <v>14367.751874999998</v>
      </c>
      <c r="AG227" s="105">
        <f t="shared" si="434"/>
        <v>3352.4754374999998</v>
      </c>
      <c r="AH227" s="105">
        <f t="shared" si="435"/>
        <v>884.85</v>
      </c>
      <c r="AI227" s="105">
        <f t="shared" si="436"/>
        <v>37762.0798125</v>
      </c>
      <c r="AJ227" s="106"/>
      <c r="AK227" s="107">
        <f t="shared" si="437"/>
        <v>0</v>
      </c>
      <c r="AL227" s="106"/>
      <c r="AM227" s="107">
        <f t="shared" si="458"/>
        <v>0</v>
      </c>
      <c r="AN227" s="107"/>
      <c r="AO227" s="107">
        <f t="shared" si="438"/>
        <v>0</v>
      </c>
      <c r="AP227" s="106"/>
      <c r="AQ227" s="107">
        <f t="shared" si="456"/>
        <v>0</v>
      </c>
      <c r="AR227" s="107"/>
      <c r="AS227" s="107">
        <f t="shared" si="457"/>
        <v>0</v>
      </c>
      <c r="AT227" s="108">
        <f t="shared" si="439"/>
        <v>0</v>
      </c>
      <c r="AU227" s="107">
        <f t="shared" si="439"/>
        <v>0</v>
      </c>
      <c r="AV227" s="108">
        <f t="shared" ref="AV227:AW242" si="481">AN227+AT227</f>
        <v>0</v>
      </c>
      <c r="AW227" s="107">
        <f t="shared" si="481"/>
        <v>0</v>
      </c>
      <c r="AX227" s="109"/>
      <c r="AY227" s="110"/>
      <c r="AZ227" s="110"/>
      <c r="BA227" s="110"/>
      <c r="BB227" s="107">
        <f t="shared" si="441"/>
        <v>0</v>
      </c>
      <c r="BC227" s="98"/>
      <c r="BD227" s="98"/>
      <c r="BE227" s="105">
        <f t="shared" ref="BE227" si="482">SUM(N227*BC227*20%)+(N227*BD227)*30%</f>
        <v>0</v>
      </c>
      <c r="BF227" s="105">
        <f t="shared" ref="BF227" si="483">SUM(N227*BC227*20%)+(N227*BD227)*30%</f>
        <v>0</v>
      </c>
      <c r="BG227" s="129">
        <f t="shared" si="443"/>
        <v>4</v>
      </c>
      <c r="BH227" s="105">
        <f t="shared" si="455"/>
        <v>10057.426312499998</v>
      </c>
      <c r="BI227" s="105"/>
      <c r="BJ227" s="105">
        <f t="shared" si="444"/>
        <v>0</v>
      </c>
      <c r="BK227" s="105"/>
      <c r="BL227" s="105"/>
      <c r="BM227" s="105"/>
      <c r="BN227" s="105"/>
      <c r="BO227" s="105"/>
      <c r="BP227" s="129"/>
      <c r="BQ227" s="105">
        <f t="shared" si="460"/>
        <v>0</v>
      </c>
      <c r="BR227" s="105">
        <f t="shared" si="461"/>
        <v>10057.426312499998</v>
      </c>
      <c r="BS227" s="105">
        <f t="shared" si="445"/>
        <v>23394.327937499998</v>
      </c>
      <c r="BT227" s="105">
        <f t="shared" si="446"/>
        <v>10057.426312499998</v>
      </c>
      <c r="BU227" s="105">
        <f t="shared" si="447"/>
        <v>14367.751874999998</v>
      </c>
      <c r="BV227" s="105">
        <f t="shared" si="448"/>
        <v>47819.506125</v>
      </c>
      <c r="BW227" s="111">
        <f t="shared" si="449"/>
        <v>573834.07349999994</v>
      </c>
      <c r="BX227" s="9" t="s">
        <v>247</v>
      </c>
    </row>
    <row r="228" spans="1:77" s="57" customFormat="1" ht="15" hidden="1" customHeight="1" x14ac:dyDescent="0.3">
      <c r="A228" s="47">
        <v>14</v>
      </c>
      <c r="B228" s="14" t="s">
        <v>148</v>
      </c>
      <c r="C228" s="14" t="s">
        <v>149</v>
      </c>
      <c r="D228" s="6" t="s">
        <v>60</v>
      </c>
      <c r="E228" s="93" t="s">
        <v>214</v>
      </c>
      <c r="F228" s="14"/>
      <c r="G228" s="44"/>
      <c r="H228" s="44"/>
      <c r="I228" s="14"/>
      <c r="J228" s="6" t="s">
        <v>383</v>
      </c>
      <c r="K228" s="6" t="s">
        <v>215</v>
      </c>
      <c r="L228" s="10">
        <v>5.0999999999999996</v>
      </c>
      <c r="M228" s="6">
        <v>4.2699999999999996</v>
      </c>
      <c r="N228" s="29">
        <v>17697</v>
      </c>
      <c r="O228" s="8">
        <f t="shared" si="428"/>
        <v>75566.189999999988</v>
      </c>
      <c r="P228" s="6"/>
      <c r="Q228" s="6"/>
      <c r="R228" s="6"/>
      <c r="S228" s="6"/>
      <c r="T228" s="6">
        <v>3</v>
      </c>
      <c r="U228" s="6"/>
      <c r="V228" s="6">
        <f t="shared" si="429"/>
        <v>0</v>
      </c>
      <c r="W228" s="6">
        <f t="shared" si="429"/>
        <v>3</v>
      </c>
      <c r="X228" s="6">
        <f t="shared" si="429"/>
        <v>0</v>
      </c>
      <c r="Y228" s="8">
        <f t="shared" si="450"/>
        <v>0</v>
      </c>
      <c r="Z228" s="8">
        <f t="shared" si="430"/>
        <v>0</v>
      </c>
      <c r="AA228" s="8">
        <f t="shared" si="431"/>
        <v>0</v>
      </c>
      <c r="AB228" s="8">
        <f t="shared" si="432"/>
        <v>0</v>
      </c>
      <c r="AC228" s="8">
        <f t="shared" si="451"/>
        <v>14168.660624999997</v>
      </c>
      <c r="AD228" s="8">
        <f t="shared" si="452"/>
        <v>0</v>
      </c>
      <c r="AE228" s="8">
        <f t="shared" si="433"/>
        <v>14168.660624999997</v>
      </c>
      <c r="AF228" s="8">
        <f t="shared" si="453"/>
        <v>10626.495468749998</v>
      </c>
      <c r="AG228" s="8">
        <f t="shared" si="434"/>
        <v>2479.5156093749997</v>
      </c>
      <c r="AH228" s="8">
        <f t="shared" si="435"/>
        <v>663.63750000000005</v>
      </c>
      <c r="AI228" s="8">
        <f t="shared" si="436"/>
        <v>27938.309203124994</v>
      </c>
      <c r="AJ228" s="11"/>
      <c r="AK228" s="35">
        <f t="shared" si="437"/>
        <v>0</v>
      </c>
      <c r="AL228" s="11"/>
      <c r="AM228" s="35">
        <f t="shared" si="458"/>
        <v>0</v>
      </c>
      <c r="AN228" s="35">
        <f t="shared" ref="AN228:AO242" si="484">AJ228+AL228</f>
        <v>0</v>
      </c>
      <c r="AO228" s="35">
        <f t="shared" si="438"/>
        <v>0</v>
      </c>
      <c r="AP228" s="11"/>
      <c r="AQ228" s="35">
        <f t="shared" si="456"/>
        <v>0</v>
      </c>
      <c r="AR228" s="11"/>
      <c r="AS228" s="35">
        <f t="shared" si="457"/>
        <v>0</v>
      </c>
      <c r="AT228" s="36">
        <f t="shared" si="439"/>
        <v>0</v>
      </c>
      <c r="AU228" s="35">
        <f t="shared" si="439"/>
        <v>0</v>
      </c>
      <c r="AV228" s="36">
        <f t="shared" si="481"/>
        <v>0</v>
      </c>
      <c r="AW228" s="35">
        <f t="shared" si="481"/>
        <v>0</v>
      </c>
      <c r="AX228" s="12"/>
      <c r="AY228" s="13"/>
      <c r="AZ228" s="13"/>
      <c r="BA228" s="13"/>
      <c r="BB228" s="35">
        <f t="shared" si="441"/>
        <v>0</v>
      </c>
      <c r="BC228" s="6"/>
      <c r="BD228" s="6"/>
      <c r="BE228" s="6"/>
      <c r="BF228" s="8">
        <f t="shared" si="442"/>
        <v>0</v>
      </c>
      <c r="BG228" s="50">
        <f t="shared" si="443"/>
        <v>3</v>
      </c>
      <c r="BH228" s="8">
        <f t="shared" si="455"/>
        <v>7438.5468281249987</v>
      </c>
      <c r="BI228" s="8"/>
      <c r="BJ228" s="8">
        <f t="shared" si="444"/>
        <v>0</v>
      </c>
      <c r="BK228" s="8"/>
      <c r="BL228" s="8"/>
      <c r="BM228" s="8"/>
      <c r="BN228" s="8"/>
      <c r="BO228" s="8"/>
      <c r="BP228" s="50"/>
      <c r="BQ228" s="8">
        <f t="shared" si="460"/>
        <v>0</v>
      </c>
      <c r="BR228" s="8">
        <f t="shared" si="461"/>
        <v>7438.5468281249987</v>
      </c>
      <c r="BS228" s="8">
        <f t="shared" si="445"/>
        <v>17311.813734374999</v>
      </c>
      <c r="BT228" s="8">
        <f t="shared" si="446"/>
        <v>7438.5468281249987</v>
      </c>
      <c r="BU228" s="8">
        <f t="shared" si="447"/>
        <v>10626.495468749998</v>
      </c>
      <c r="BV228" s="8">
        <f t="shared" si="448"/>
        <v>35376.85603124999</v>
      </c>
      <c r="BW228" s="37">
        <f t="shared" si="449"/>
        <v>424522.27237499988</v>
      </c>
      <c r="BX228" s="7" t="s">
        <v>247</v>
      </c>
      <c r="BY228" s="9"/>
    </row>
    <row r="229" spans="1:77" s="7" customFormat="1" ht="15" hidden="1" customHeight="1" x14ac:dyDescent="0.3">
      <c r="A229" s="47">
        <v>15</v>
      </c>
      <c r="B229" s="32" t="s">
        <v>350</v>
      </c>
      <c r="C229" s="32" t="s">
        <v>398</v>
      </c>
      <c r="D229" s="33" t="s">
        <v>60</v>
      </c>
      <c r="E229" s="136" t="s">
        <v>84</v>
      </c>
      <c r="F229" s="34">
        <v>86</v>
      </c>
      <c r="G229" s="30">
        <v>43458</v>
      </c>
      <c r="H229" s="30">
        <v>45284</v>
      </c>
      <c r="I229" s="34" t="s">
        <v>157</v>
      </c>
      <c r="J229" s="6" t="s">
        <v>309</v>
      </c>
      <c r="K229" s="6" t="s">
        <v>62</v>
      </c>
      <c r="L229" s="10">
        <v>31.01</v>
      </c>
      <c r="M229" s="6">
        <v>5.41</v>
      </c>
      <c r="N229" s="29">
        <v>17697</v>
      </c>
      <c r="O229" s="8">
        <f t="shared" si="428"/>
        <v>95740.77</v>
      </c>
      <c r="P229" s="6"/>
      <c r="Q229" s="6"/>
      <c r="R229" s="6"/>
      <c r="S229" s="6"/>
      <c r="T229" s="6">
        <v>2</v>
      </c>
      <c r="U229" s="6"/>
      <c r="V229" s="6">
        <f t="shared" si="429"/>
        <v>0</v>
      </c>
      <c r="W229" s="6">
        <f t="shared" si="429"/>
        <v>2</v>
      </c>
      <c r="X229" s="6">
        <f t="shared" si="429"/>
        <v>0</v>
      </c>
      <c r="Y229" s="8">
        <f t="shared" si="450"/>
        <v>0</v>
      </c>
      <c r="Z229" s="8">
        <f t="shared" si="430"/>
        <v>0</v>
      </c>
      <c r="AA229" s="8"/>
      <c r="AB229" s="8">
        <f t="shared" si="432"/>
        <v>0</v>
      </c>
      <c r="AC229" s="8">
        <f t="shared" si="451"/>
        <v>11967.596250000001</v>
      </c>
      <c r="AD229" s="8">
        <f t="shared" si="452"/>
        <v>0</v>
      </c>
      <c r="AE229" s="8">
        <f t="shared" ref="AE229:AE235" si="485">SUM(Y229:AD229)</f>
        <v>11967.596250000001</v>
      </c>
      <c r="AF229" s="8">
        <f t="shared" si="453"/>
        <v>8975.6971874999999</v>
      </c>
      <c r="AG229" s="8">
        <f t="shared" si="434"/>
        <v>2094.3293437500001</v>
      </c>
      <c r="AH229" s="8">
        <f t="shared" ref="AH229:AH230" si="486">SUM(N229/16*S229+N229/16*T229+N229/16*U229)*20%</f>
        <v>442.42500000000001</v>
      </c>
      <c r="AI229" s="8">
        <f t="shared" si="436"/>
        <v>23480.047781250003</v>
      </c>
      <c r="AJ229" s="11"/>
      <c r="AK229" s="35">
        <f t="shared" si="437"/>
        <v>0</v>
      </c>
      <c r="AL229" s="11"/>
      <c r="AM229" s="35">
        <f t="shared" si="458"/>
        <v>0</v>
      </c>
      <c r="AN229" s="35">
        <f t="shared" si="484"/>
        <v>0</v>
      </c>
      <c r="AO229" s="35">
        <f t="shared" si="438"/>
        <v>0</v>
      </c>
      <c r="AP229" s="11"/>
      <c r="AQ229" s="35">
        <f t="shared" si="456"/>
        <v>0</v>
      </c>
      <c r="AR229" s="11"/>
      <c r="AS229" s="35">
        <f t="shared" si="457"/>
        <v>0</v>
      </c>
      <c r="AT229" s="36">
        <f t="shared" si="439"/>
        <v>0</v>
      </c>
      <c r="AU229" s="35">
        <f t="shared" si="439"/>
        <v>0</v>
      </c>
      <c r="AV229" s="36">
        <f t="shared" si="481"/>
        <v>0</v>
      </c>
      <c r="AW229" s="35">
        <f t="shared" si="481"/>
        <v>0</v>
      </c>
      <c r="AX229" s="12"/>
      <c r="AY229" s="13"/>
      <c r="AZ229" s="12"/>
      <c r="BA229" s="13"/>
      <c r="BB229" s="35"/>
      <c r="BC229" s="6"/>
      <c r="BD229" s="6"/>
      <c r="BE229" s="6"/>
      <c r="BF229" s="8">
        <f t="shared" si="442"/>
        <v>0</v>
      </c>
      <c r="BG229" s="50">
        <f t="shared" si="443"/>
        <v>2</v>
      </c>
      <c r="BH229" s="8">
        <f t="shared" si="455"/>
        <v>6282.9880312499999</v>
      </c>
      <c r="BI229" s="8"/>
      <c r="BJ229" s="8">
        <f t="shared" si="444"/>
        <v>0</v>
      </c>
      <c r="BK229" s="8">
        <f t="shared" ref="BK229:BK238" si="487">V229+W229+X229</f>
        <v>2</v>
      </c>
      <c r="BL229" s="8">
        <f t="shared" ref="BL229:BL235" si="488">(AE229+AF229)*40%</f>
        <v>8377.3173750000005</v>
      </c>
      <c r="BM229" s="8"/>
      <c r="BN229" s="8"/>
      <c r="BO229" s="8"/>
      <c r="BP229" s="50"/>
      <c r="BQ229" s="8">
        <f>7079/16*BP229</f>
        <v>0</v>
      </c>
      <c r="BR229" s="8">
        <f>AW229+BB229+BF229+BH229+BJ229+BL229+BQ229+BM229+BN229</f>
        <v>14660.305406250001</v>
      </c>
      <c r="BS229" s="8">
        <f t="shared" si="445"/>
        <v>14504.350593749999</v>
      </c>
      <c r="BT229" s="8">
        <f t="shared" si="446"/>
        <v>6282.9880312499999</v>
      </c>
      <c r="BU229" s="8">
        <f t="shared" si="447"/>
        <v>17353.0145625</v>
      </c>
      <c r="BV229" s="8">
        <f t="shared" si="448"/>
        <v>38140.353187500004</v>
      </c>
      <c r="BW229" s="37">
        <f t="shared" si="449"/>
        <v>457684.23825000005</v>
      </c>
      <c r="BX229" s="7" t="s">
        <v>209</v>
      </c>
      <c r="BY229" s="9"/>
    </row>
    <row r="230" spans="1:77" s="7" customFormat="1" ht="15" hidden="1" customHeight="1" x14ac:dyDescent="0.3">
      <c r="A230" s="47">
        <v>16</v>
      </c>
      <c r="B230" s="32" t="s">
        <v>350</v>
      </c>
      <c r="C230" s="32" t="s">
        <v>344</v>
      </c>
      <c r="D230" s="33" t="s">
        <v>60</v>
      </c>
      <c r="E230" s="136" t="s">
        <v>84</v>
      </c>
      <c r="F230" s="34">
        <v>86</v>
      </c>
      <c r="G230" s="30">
        <v>43458</v>
      </c>
      <c r="H230" s="30">
        <v>45284</v>
      </c>
      <c r="I230" s="34" t="s">
        <v>157</v>
      </c>
      <c r="J230" s="6" t="s">
        <v>309</v>
      </c>
      <c r="K230" s="6" t="s">
        <v>62</v>
      </c>
      <c r="L230" s="10">
        <v>31.01</v>
      </c>
      <c r="M230" s="6">
        <v>5.41</v>
      </c>
      <c r="N230" s="29">
        <v>17697</v>
      </c>
      <c r="O230" s="8">
        <f t="shared" si="428"/>
        <v>95740.77</v>
      </c>
      <c r="P230" s="6"/>
      <c r="Q230" s="6"/>
      <c r="R230" s="6"/>
      <c r="S230" s="6"/>
      <c r="T230" s="6">
        <v>1</v>
      </c>
      <c r="U230" s="6"/>
      <c r="V230" s="6">
        <f t="shared" si="429"/>
        <v>0</v>
      </c>
      <c r="W230" s="6">
        <f t="shared" si="429"/>
        <v>1</v>
      </c>
      <c r="X230" s="6">
        <f t="shared" si="429"/>
        <v>0</v>
      </c>
      <c r="Y230" s="8">
        <f t="shared" si="450"/>
        <v>0</v>
      </c>
      <c r="Z230" s="8">
        <f t="shared" si="430"/>
        <v>0</v>
      </c>
      <c r="AA230" s="8">
        <f t="shared" si="431"/>
        <v>0</v>
      </c>
      <c r="AB230" s="8">
        <f t="shared" si="432"/>
        <v>0</v>
      </c>
      <c r="AC230" s="8">
        <f t="shared" si="451"/>
        <v>5983.7981250000003</v>
      </c>
      <c r="AD230" s="8">
        <f t="shared" si="452"/>
        <v>0</v>
      </c>
      <c r="AE230" s="8">
        <f t="shared" si="485"/>
        <v>5983.7981250000003</v>
      </c>
      <c r="AF230" s="8">
        <f t="shared" si="453"/>
        <v>4487.84859375</v>
      </c>
      <c r="AG230" s="8">
        <f t="shared" si="434"/>
        <v>1047.1646718750001</v>
      </c>
      <c r="AH230" s="8">
        <f t="shared" si="486"/>
        <v>221.21250000000001</v>
      </c>
      <c r="AI230" s="8">
        <f t="shared" si="436"/>
        <v>11740.023890625002</v>
      </c>
      <c r="AJ230" s="11"/>
      <c r="AK230" s="35">
        <f t="shared" si="437"/>
        <v>0</v>
      </c>
      <c r="AL230" s="11"/>
      <c r="AM230" s="35">
        <f t="shared" si="458"/>
        <v>0</v>
      </c>
      <c r="AN230" s="35">
        <f t="shared" si="484"/>
        <v>0</v>
      </c>
      <c r="AO230" s="35">
        <f t="shared" si="438"/>
        <v>0</v>
      </c>
      <c r="AP230" s="11"/>
      <c r="AQ230" s="35">
        <f t="shared" si="456"/>
        <v>0</v>
      </c>
      <c r="AR230" s="11"/>
      <c r="AS230" s="35">
        <f t="shared" si="457"/>
        <v>0</v>
      </c>
      <c r="AT230" s="36">
        <f t="shared" si="439"/>
        <v>0</v>
      </c>
      <c r="AU230" s="35">
        <f t="shared" si="439"/>
        <v>0</v>
      </c>
      <c r="AV230" s="36">
        <f t="shared" si="481"/>
        <v>0</v>
      </c>
      <c r="AW230" s="35">
        <f t="shared" si="481"/>
        <v>0</v>
      </c>
      <c r="AX230" s="12"/>
      <c r="AY230" s="13"/>
      <c r="AZ230" s="12"/>
      <c r="BA230" s="13"/>
      <c r="BB230" s="35"/>
      <c r="BC230" s="6"/>
      <c r="BD230" s="6"/>
      <c r="BE230" s="6"/>
      <c r="BF230" s="8">
        <f t="shared" si="442"/>
        <v>0</v>
      </c>
      <c r="BG230" s="50">
        <f t="shared" si="443"/>
        <v>1</v>
      </c>
      <c r="BH230" s="8">
        <f t="shared" si="455"/>
        <v>3141.494015625</v>
      </c>
      <c r="BI230" s="8"/>
      <c r="BJ230" s="8">
        <f t="shared" si="444"/>
        <v>0</v>
      </c>
      <c r="BK230" s="8">
        <f t="shared" si="487"/>
        <v>1</v>
      </c>
      <c r="BL230" s="8">
        <f t="shared" si="488"/>
        <v>4188.6586875000003</v>
      </c>
      <c r="BM230" s="8"/>
      <c r="BN230" s="8"/>
      <c r="BO230" s="8"/>
      <c r="BP230" s="50"/>
      <c r="BQ230" s="8">
        <f>7079/16*BP230</f>
        <v>0</v>
      </c>
      <c r="BR230" s="8">
        <f>AW230+BB230+BF230+BH230+BJ230+BL230+BQ230+BM230+BN230</f>
        <v>7330.1527031250007</v>
      </c>
      <c r="BS230" s="8">
        <f t="shared" si="445"/>
        <v>7252.1752968749997</v>
      </c>
      <c r="BT230" s="8">
        <f t="shared" si="446"/>
        <v>3141.494015625</v>
      </c>
      <c r="BU230" s="8">
        <f t="shared" si="447"/>
        <v>8676.5072812500002</v>
      </c>
      <c r="BV230" s="8">
        <f t="shared" si="448"/>
        <v>19070.176593750002</v>
      </c>
      <c r="BW230" s="37">
        <f t="shared" si="449"/>
        <v>228842.11912500003</v>
      </c>
      <c r="BX230" s="7" t="s">
        <v>209</v>
      </c>
      <c r="BY230" s="9"/>
    </row>
    <row r="231" spans="1:77" s="7" customFormat="1" ht="15" hidden="1" customHeight="1" x14ac:dyDescent="0.3">
      <c r="A231" s="47">
        <v>17</v>
      </c>
      <c r="B231" s="29" t="s">
        <v>351</v>
      </c>
      <c r="C231" s="14" t="s">
        <v>407</v>
      </c>
      <c r="D231" s="6" t="s">
        <v>60</v>
      </c>
      <c r="E231" s="93" t="s">
        <v>88</v>
      </c>
      <c r="F231" s="14">
        <v>77</v>
      </c>
      <c r="G231" s="44">
        <v>43304</v>
      </c>
      <c r="H231" s="30">
        <v>45130</v>
      </c>
      <c r="I231" s="14" t="s">
        <v>153</v>
      </c>
      <c r="J231" s="6" t="s">
        <v>309</v>
      </c>
      <c r="K231" s="6" t="s">
        <v>62</v>
      </c>
      <c r="L231" s="10">
        <v>37.01</v>
      </c>
      <c r="M231" s="6">
        <v>5.41</v>
      </c>
      <c r="N231" s="29">
        <v>17697</v>
      </c>
      <c r="O231" s="8">
        <f t="shared" si="428"/>
        <v>95740.77</v>
      </c>
      <c r="P231" s="6"/>
      <c r="Q231" s="6"/>
      <c r="R231" s="6"/>
      <c r="S231" s="6">
        <v>1</v>
      </c>
      <c r="T231" s="6"/>
      <c r="U231" s="6"/>
      <c r="V231" s="6">
        <f t="shared" si="429"/>
        <v>1</v>
      </c>
      <c r="W231" s="6">
        <f t="shared" si="429"/>
        <v>0</v>
      </c>
      <c r="X231" s="6">
        <f t="shared" si="429"/>
        <v>0</v>
      </c>
      <c r="Y231" s="8">
        <f t="shared" si="450"/>
        <v>0</v>
      </c>
      <c r="Z231" s="8">
        <f t="shared" si="430"/>
        <v>0</v>
      </c>
      <c r="AA231" s="8">
        <f t="shared" si="431"/>
        <v>0</v>
      </c>
      <c r="AB231" s="8">
        <f>SUM(O231/16*S231)</f>
        <v>5983.7981250000003</v>
      </c>
      <c r="AC231" s="8">
        <f t="shared" si="451"/>
        <v>0</v>
      </c>
      <c r="AD231" s="8">
        <f t="shared" si="452"/>
        <v>0</v>
      </c>
      <c r="AE231" s="8">
        <f t="shared" si="485"/>
        <v>5983.7981250000003</v>
      </c>
      <c r="AF231" s="8">
        <f t="shared" si="453"/>
        <v>4487.84859375</v>
      </c>
      <c r="AG231" s="8">
        <f t="shared" si="434"/>
        <v>1047.1646718750001</v>
      </c>
      <c r="AH231" s="8">
        <f t="shared" si="435"/>
        <v>221.21250000000001</v>
      </c>
      <c r="AI231" s="8">
        <f t="shared" si="436"/>
        <v>11740.023890625002</v>
      </c>
      <c r="AJ231" s="11"/>
      <c r="AK231" s="35">
        <f t="shared" si="437"/>
        <v>0</v>
      </c>
      <c r="AL231" s="11"/>
      <c r="AM231" s="35">
        <f t="shared" si="458"/>
        <v>0</v>
      </c>
      <c r="AN231" s="35">
        <f t="shared" si="484"/>
        <v>0</v>
      </c>
      <c r="AO231" s="35">
        <f t="shared" si="484"/>
        <v>0</v>
      </c>
      <c r="AP231" s="11"/>
      <c r="AQ231" s="35">
        <f t="shared" si="456"/>
        <v>0</v>
      </c>
      <c r="AR231" s="11"/>
      <c r="AS231" s="35">
        <f t="shared" si="457"/>
        <v>0</v>
      </c>
      <c r="AT231" s="36">
        <f t="shared" si="439"/>
        <v>0</v>
      </c>
      <c r="AU231" s="35">
        <f t="shared" si="439"/>
        <v>0</v>
      </c>
      <c r="AV231" s="36">
        <f t="shared" si="481"/>
        <v>0</v>
      </c>
      <c r="AW231" s="35">
        <f t="shared" si="481"/>
        <v>0</v>
      </c>
      <c r="AX231" s="12"/>
      <c r="AY231" s="13"/>
      <c r="AZ231" s="12"/>
      <c r="BA231" s="13"/>
      <c r="BB231" s="35">
        <f t="shared" ref="BB231" si="489">SUM(N231*AY231)*50%+(N231*AZ231)*60%+(N231*BA231)*60%</f>
        <v>0</v>
      </c>
      <c r="BC231" s="6"/>
      <c r="BD231" s="6"/>
      <c r="BE231" s="8">
        <f t="shared" ref="BE231:BE235" si="490">SUM(N231*BC231*20%)+(N231*BD231)*30%</f>
        <v>0</v>
      </c>
      <c r="BF231" s="8">
        <f t="shared" ref="BF231:BF235" si="491">SUM(N231*BC231*20%)+(N231*BD231)*30%</f>
        <v>0</v>
      </c>
      <c r="BG231" s="50">
        <f t="shared" si="443"/>
        <v>1</v>
      </c>
      <c r="BH231" s="8">
        <f t="shared" si="455"/>
        <v>3141.494015625</v>
      </c>
      <c r="BI231" s="8"/>
      <c r="BJ231" s="8">
        <f t="shared" si="444"/>
        <v>0</v>
      </c>
      <c r="BK231" s="8">
        <f>V231+W231+X231</f>
        <v>1</v>
      </c>
      <c r="BL231" s="8">
        <f t="shared" si="488"/>
        <v>4188.6586875000003</v>
      </c>
      <c r="BM231" s="8"/>
      <c r="BN231" s="8"/>
      <c r="BO231" s="8"/>
      <c r="BP231" s="50"/>
      <c r="BQ231" s="8">
        <f t="shared" ref="BQ231:BQ241" si="492">7079/18*BP231</f>
        <v>0</v>
      </c>
      <c r="BR231" s="8">
        <f t="shared" ref="BR231:BR246" si="493">AW231+BB231+BF231+BH231+BJ231+BL231+BQ231</f>
        <v>7330.1527031250007</v>
      </c>
      <c r="BS231" s="8">
        <f t="shared" si="445"/>
        <v>7252.1752968749997</v>
      </c>
      <c r="BT231" s="8">
        <f t="shared" si="446"/>
        <v>3141.494015625</v>
      </c>
      <c r="BU231" s="8">
        <f t="shared" si="447"/>
        <v>8676.5072812500002</v>
      </c>
      <c r="BV231" s="8">
        <f t="shared" si="448"/>
        <v>19070.176593750002</v>
      </c>
      <c r="BW231" s="37">
        <f t="shared" si="449"/>
        <v>228842.11912500003</v>
      </c>
      <c r="BX231" s="7" t="s">
        <v>209</v>
      </c>
    </row>
    <row r="232" spans="1:77" s="7" customFormat="1" ht="15" hidden="1" customHeight="1" x14ac:dyDescent="0.3">
      <c r="A232" s="47">
        <v>18</v>
      </c>
      <c r="B232" s="29" t="s">
        <v>144</v>
      </c>
      <c r="C232" s="14" t="s">
        <v>408</v>
      </c>
      <c r="D232" s="6" t="s">
        <v>60</v>
      </c>
      <c r="E232" s="93" t="s">
        <v>88</v>
      </c>
      <c r="F232" s="14">
        <v>77</v>
      </c>
      <c r="G232" s="44">
        <v>43304</v>
      </c>
      <c r="H232" s="30">
        <v>45130</v>
      </c>
      <c r="I232" s="14" t="s">
        <v>153</v>
      </c>
      <c r="J232" s="6" t="s">
        <v>309</v>
      </c>
      <c r="K232" s="6" t="s">
        <v>62</v>
      </c>
      <c r="L232" s="10">
        <v>37.01</v>
      </c>
      <c r="M232" s="6">
        <v>5.41</v>
      </c>
      <c r="N232" s="29">
        <v>17697</v>
      </c>
      <c r="O232" s="8">
        <f t="shared" si="428"/>
        <v>95740.77</v>
      </c>
      <c r="P232" s="6"/>
      <c r="Q232" s="6"/>
      <c r="R232" s="6"/>
      <c r="S232" s="6">
        <v>1</v>
      </c>
      <c r="T232" s="6"/>
      <c r="U232" s="6"/>
      <c r="V232" s="6">
        <f t="shared" si="429"/>
        <v>1</v>
      </c>
      <c r="W232" s="6">
        <f t="shared" si="429"/>
        <v>0</v>
      </c>
      <c r="X232" s="6">
        <f t="shared" si="429"/>
        <v>0</v>
      </c>
      <c r="Y232" s="8">
        <f t="shared" si="450"/>
        <v>0</v>
      </c>
      <c r="Z232" s="8">
        <f t="shared" ref="Z232:Z235" si="494">SUM(O232/16*Q232)</f>
        <v>0</v>
      </c>
      <c r="AA232" s="8">
        <f t="shared" ref="AA232:AA235" si="495">SUM(O232/16*R232)</f>
        <v>0</v>
      </c>
      <c r="AB232" s="8">
        <f>SUM(O232/16*S232)</f>
        <v>5983.7981250000003</v>
      </c>
      <c r="AC232" s="8">
        <f t="shared" si="451"/>
        <v>0</v>
      </c>
      <c r="AD232" s="8">
        <f t="shared" si="452"/>
        <v>0</v>
      </c>
      <c r="AE232" s="8">
        <f t="shared" si="485"/>
        <v>5983.7981250000003</v>
      </c>
      <c r="AF232" s="8">
        <f t="shared" si="453"/>
        <v>4487.84859375</v>
      </c>
      <c r="AG232" s="8">
        <f t="shared" si="434"/>
        <v>1047.1646718750001</v>
      </c>
      <c r="AH232" s="8">
        <f t="shared" ref="AH232:AH235" si="496">SUM(N232/16*S232+N232/16*T232+N232/16*U232)*20%</f>
        <v>221.21250000000001</v>
      </c>
      <c r="AI232" s="8">
        <f t="shared" si="436"/>
        <v>11740.023890625002</v>
      </c>
      <c r="AJ232" s="11"/>
      <c r="AK232" s="35">
        <f t="shared" si="437"/>
        <v>0</v>
      </c>
      <c r="AL232" s="11"/>
      <c r="AM232" s="35">
        <f t="shared" si="458"/>
        <v>0</v>
      </c>
      <c r="AN232" s="35">
        <f t="shared" si="484"/>
        <v>0</v>
      </c>
      <c r="AO232" s="35">
        <f t="shared" si="484"/>
        <v>0</v>
      </c>
      <c r="AP232" s="11"/>
      <c r="AQ232" s="35">
        <f t="shared" si="456"/>
        <v>0</v>
      </c>
      <c r="AR232" s="11"/>
      <c r="AS232" s="35">
        <f t="shared" si="457"/>
        <v>0</v>
      </c>
      <c r="AT232" s="36">
        <f t="shared" si="439"/>
        <v>0</v>
      </c>
      <c r="AU232" s="35">
        <f t="shared" si="439"/>
        <v>0</v>
      </c>
      <c r="AV232" s="36">
        <f t="shared" si="481"/>
        <v>0</v>
      </c>
      <c r="AW232" s="35">
        <f t="shared" si="481"/>
        <v>0</v>
      </c>
      <c r="AX232" s="12"/>
      <c r="AY232" s="13"/>
      <c r="AZ232" s="12"/>
      <c r="BA232" s="13"/>
      <c r="BB232" s="35">
        <f t="shared" ref="BB232:BB235" si="497">SUM(N232*AY232)*50%+(N232*AZ232)*60%+(N232*BA232)*60%</f>
        <v>0</v>
      </c>
      <c r="BC232" s="6"/>
      <c r="BD232" s="6"/>
      <c r="BE232" s="8">
        <f t="shared" si="490"/>
        <v>0</v>
      </c>
      <c r="BF232" s="8">
        <f t="shared" si="491"/>
        <v>0</v>
      </c>
      <c r="BG232" s="50">
        <f t="shared" si="443"/>
        <v>1</v>
      </c>
      <c r="BH232" s="8">
        <f t="shared" si="455"/>
        <v>3141.494015625</v>
      </c>
      <c r="BI232" s="8"/>
      <c r="BJ232" s="8">
        <f t="shared" si="444"/>
        <v>0</v>
      </c>
      <c r="BK232" s="8">
        <f>V232+W232+X232</f>
        <v>1</v>
      </c>
      <c r="BL232" s="8">
        <f t="shared" si="488"/>
        <v>4188.6586875000003</v>
      </c>
      <c r="BM232" s="8"/>
      <c r="BN232" s="8"/>
      <c r="BO232" s="8"/>
      <c r="BP232" s="50"/>
      <c r="BQ232" s="8">
        <f t="shared" si="492"/>
        <v>0</v>
      </c>
      <c r="BR232" s="8">
        <f t="shared" si="493"/>
        <v>7330.1527031250007</v>
      </c>
      <c r="BS232" s="8">
        <f t="shared" si="445"/>
        <v>7252.1752968749997</v>
      </c>
      <c r="BT232" s="8">
        <f t="shared" si="446"/>
        <v>3141.494015625</v>
      </c>
      <c r="BU232" s="8">
        <f t="shared" si="447"/>
        <v>8676.5072812500002</v>
      </c>
      <c r="BV232" s="8">
        <f t="shared" si="448"/>
        <v>19070.176593750002</v>
      </c>
      <c r="BW232" s="37">
        <f t="shared" si="449"/>
        <v>228842.11912500003</v>
      </c>
      <c r="BX232" s="7" t="s">
        <v>209</v>
      </c>
    </row>
    <row r="233" spans="1:77" s="7" customFormat="1" ht="15" hidden="1" customHeight="1" x14ac:dyDescent="0.3">
      <c r="A233" s="47">
        <v>19</v>
      </c>
      <c r="B233" s="29" t="s">
        <v>144</v>
      </c>
      <c r="C233" s="14" t="s">
        <v>409</v>
      </c>
      <c r="D233" s="6" t="s">
        <v>60</v>
      </c>
      <c r="E233" s="93" t="s">
        <v>88</v>
      </c>
      <c r="F233" s="14">
        <v>77</v>
      </c>
      <c r="G233" s="44">
        <v>43304</v>
      </c>
      <c r="H233" s="30">
        <v>45130</v>
      </c>
      <c r="I233" s="14" t="s">
        <v>153</v>
      </c>
      <c r="J233" s="6" t="s">
        <v>309</v>
      </c>
      <c r="K233" s="6" t="s">
        <v>62</v>
      </c>
      <c r="L233" s="10">
        <v>37.01</v>
      </c>
      <c r="M233" s="6">
        <v>5.41</v>
      </c>
      <c r="N233" s="29">
        <v>17697</v>
      </c>
      <c r="O233" s="8">
        <f t="shared" si="428"/>
        <v>95740.77</v>
      </c>
      <c r="P233" s="6"/>
      <c r="Q233" s="6"/>
      <c r="R233" s="6"/>
      <c r="S233" s="6">
        <v>1</v>
      </c>
      <c r="T233" s="6"/>
      <c r="U233" s="6"/>
      <c r="V233" s="6">
        <f t="shared" si="429"/>
        <v>1</v>
      </c>
      <c r="W233" s="6">
        <f t="shared" si="429"/>
        <v>0</v>
      </c>
      <c r="X233" s="6">
        <f t="shared" si="429"/>
        <v>0</v>
      </c>
      <c r="Y233" s="8">
        <f t="shared" si="450"/>
        <v>0</v>
      </c>
      <c r="Z233" s="8">
        <f t="shared" si="494"/>
        <v>0</v>
      </c>
      <c r="AA233" s="8">
        <f t="shared" si="495"/>
        <v>0</v>
      </c>
      <c r="AB233" s="8">
        <f>SUM(O233/16*S233)</f>
        <v>5983.7981250000003</v>
      </c>
      <c r="AC233" s="8">
        <f t="shared" si="451"/>
        <v>0</v>
      </c>
      <c r="AD233" s="8">
        <f t="shared" si="452"/>
        <v>0</v>
      </c>
      <c r="AE233" s="8">
        <f t="shared" si="485"/>
        <v>5983.7981250000003</v>
      </c>
      <c r="AF233" s="8">
        <f t="shared" si="453"/>
        <v>4487.84859375</v>
      </c>
      <c r="AG233" s="8">
        <f t="shared" si="434"/>
        <v>1047.1646718750001</v>
      </c>
      <c r="AH233" s="8">
        <f t="shared" si="496"/>
        <v>221.21250000000001</v>
      </c>
      <c r="AI233" s="8">
        <f t="shared" si="436"/>
        <v>11740.023890625002</v>
      </c>
      <c r="AJ233" s="11"/>
      <c r="AK233" s="35">
        <f t="shared" si="437"/>
        <v>0</v>
      </c>
      <c r="AL233" s="11"/>
      <c r="AM233" s="35">
        <f t="shared" si="458"/>
        <v>0</v>
      </c>
      <c r="AN233" s="35">
        <f t="shared" si="484"/>
        <v>0</v>
      </c>
      <c r="AO233" s="35">
        <f t="shared" si="484"/>
        <v>0</v>
      </c>
      <c r="AP233" s="11"/>
      <c r="AQ233" s="35">
        <f t="shared" si="456"/>
        <v>0</v>
      </c>
      <c r="AR233" s="11"/>
      <c r="AS233" s="35">
        <f t="shared" si="457"/>
        <v>0</v>
      </c>
      <c r="AT233" s="36">
        <f t="shared" si="439"/>
        <v>0</v>
      </c>
      <c r="AU233" s="35">
        <f t="shared" si="439"/>
        <v>0</v>
      </c>
      <c r="AV233" s="36">
        <f t="shared" si="481"/>
        <v>0</v>
      </c>
      <c r="AW233" s="35">
        <f t="shared" si="481"/>
        <v>0</v>
      </c>
      <c r="AX233" s="12"/>
      <c r="AY233" s="13"/>
      <c r="AZ233" s="12"/>
      <c r="BA233" s="13"/>
      <c r="BB233" s="35">
        <f t="shared" si="497"/>
        <v>0</v>
      </c>
      <c r="BC233" s="6"/>
      <c r="BD233" s="6"/>
      <c r="BE233" s="8">
        <f t="shared" si="490"/>
        <v>0</v>
      </c>
      <c r="BF233" s="8">
        <f t="shared" si="491"/>
        <v>0</v>
      </c>
      <c r="BG233" s="50">
        <f t="shared" si="443"/>
        <v>1</v>
      </c>
      <c r="BH233" s="8">
        <f t="shared" si="455"/>
        <v>3141.494015625</v>
      </c>
      <c r="BI233" s="8"/>
      <c r="BJ233" s="8">
        <f t="shared" si="444"/>
        <v>0</v>
      </c>
      <c r="BK233" s="8">
        <f>V233+W233+X233</f>
        <v>1</v>
      </c>
      <c r="BL233" s="8">
        <f t="shared" si="488"/>
        <v>4188.6586875000003</v>
      </c>
      <c r="BM233" s="8"/>
      <c r="BN233" s="8"/>
      <c r="BO233" s="8"/>
      <c r="BP233" s="50"/>
      <c r="BQ233" s="8">
        <f t="shared" si="492"/>
        <v>0</v>
      </c>
      <c r="BR233" s="8">
        <f t="shared" si="493"/>
        <v>7330.1527031250007</v>
      </c>
      <c r="BS233" s="8">
        <f t="shared" si="445"/>
        <v>7252.1752968749997</v>
      </c>
      <c r="BT233" s="8">
        <f t="shared" si="446"/>
        <v>3141.494015625</v>
      </c>
      <c r="BU233" s="8">
        <f t="shared" si="447"/>
        <v>8676.5072812500002</v>
      </c>
      <c r="BV233" s="8">
        <f t="shared" si="448"/>
        <v>19070.176593750002</v>
      </c>
      <c r="BW233" s="37">
        <f t="shared" si="449"/>
        <v>228842.11912500003</v>
      </c>
      <c r="BX233" s="7" t="s">
        <v>209</v>
      </c>
    </row>
    <row r="234" spans="1:77" s="7" customFormat="1" ht="15" hidden="1" customHeight="1" x14ac:dyDescent="0.3">
      <c r="A234" s="47">
        <v>20</v>
      </c>
      <c r="B234" s="29" t="s">
        <v>144</v>
      </c>
      <c r="C234" s="14" t="s">
        <v>119</v>
      </c>
      <c r="D234" s="6" t="s">
        <v>60</v>
      </c>
      <c r="E234" s="93" t="s">
        <v>88</v>
      </c>
      <c r="F234" s="14">
        <v>77</v>
      </c>
      <c r="G234" s="44">
        <v>43304</v>
      </c>
      <c r="H234" s="30">
        <v>45130</v>
      </c>
      <c r="I234" s="14" t="s">
        <v>153</v>
      </c>
      <c r="J234" s="6" t="s">
        <v>309</v>
      </c>
      <c r="K234" s="6" t="s">
        <v>62</v>
      </c>
      <c r="L234" s="10">
        <v>37.01</v>
      </c>
      <c r="M234" s="6">
        <v>5.41</v>
      </c>
      <c r="N234" s="29">
        <v>17697</v>
      </c>
      <c r="O234" s="8">
        <f t="shared" si="428"/>
        <v>95740.77</v>
      </c>
      <c r="P234" s="6"/>
      <c r="Q234" s="6"/>
      <c r="R234" s="6"/>
      <c r="S234" s="6"/>
      <c r="T234" s="6">
        <v>1</v>
      </c>
      <c r="U234" s="6">
        <v>1</v>
      </c>
      <c r="V234" s="6">
        <f t="shared" si="429"/>
        <v>0</v>
      </c>
      <c r="W234" s="6">
        <f t="shared" si="429"/>
        <v>1</v>
      </c>
      <c r="X234" s="6">
        <f t="shared" si="429"/>
        <v>1</v>
      </c>
      <c r="Y234" s="8">
        <f t="shared" si="450"/>
        <v>0</v>
      </c>
      <c r="Z234" s="8">
        <f t="shared" si="494"/>
        <v>0</v>
      </c>
      <c r="AA234" s="8">
        <f t="shared" si="495"/>
        <v>0</v>
      </c>
      <c r="AB234" s="8">
        <f t="shared" ref="AB234:AB235" si="498">SUM(O234/16*S234)</f>
        <v>0</v>
      </c>
      <c r="AC234" s="8">
        <f t="shared" si="451"/>
        <v>5983.7981250000003</v>
      </c>
      <c r="AD234" s="8">
        <f t="shared" si="452"/>
        <v>5983.7981250000003</v>
      </c>
      <c r="AE234" s="8">
        <f t="shared" si="485"/>
        <v>11967.596250000001</v>
      </c>
      <c r="AF234" s="8">
        <f t="shared" si="453"/>
        <v>8975.6971874999999</v>
      </c>
      <c r="AG234" s="8">
        <f t="shared" si="434"/>
        <v>2094.3293437500001</v>
      </c>
      <c r="AH234" s="8">
        <f t="shared" si="496"/>
        <v>442.42500000000001</v>
      </c>
      <c r="AI234" s="8">
        <f t="shared" si="436"/>
        <v>23480.047781250003</v>
      </c>
      <c r="AJ234" s="11"/>
      <c r="AK234" s="35">
        <f t="shared" si="437"/>
        <v>0</v>
      </c>
      <c r="AL234" s="11"/>
      <c r="AM234" s="35">
        <f t="shared" si="458"/>
        <v>0</v>
      </c>
      <c r="AN234" s="35">
        <f t="shared" si="484"/>
        <v>0</v>
      </c>
      <c r="AO234" s="35">
        <f t="shared" si="484"/>
        <v>0</v>
      </c>
      <c r="AP234" s="11"/>
      <c r="AQ234" s="35">
        <f t="shared" si="456"/>
        <v>0</v>
      </c>
      <c r="AR234" s="11"/>
      <c r="AS234" s="35">
        <f t="shared" si="457"/>
        <v>0</v>
      </c>
      <c r="AT234" s="36">
        <f t="shared" si="439"/>
        <v>0</v>
      </c>
      <c r="AU234" s="35">
        <f t="shared" si="439"/>
        <v>0</v>
      </c>
      <c r="AV234" s="36">
        <f t="shared" si="481"/>
        <v>0</v>
      </c>
      <c r="AW234" s="35">
        <f t="shared" si="481"/>
        <v>0</v>
      </c>
      <c r="AX234" s="12"/>
      <c r="AY234" s="13"/>
      <c r="AZ234" s="12"/>
      <c r="BA234" s="13"/>
      <c r="BB234" s="35">
        <f t="shared" si="497"/>
        <v>0</v>
      </c>
      <c r="BC234" s="6"/>
      <c r="BD234" s="6"/>
      <c r="BE234" s="8">
        <f t="shared" si="490"/>
        <v>0</v>
      </c>
      <c r="BF234" s="8">
        <f t="shared" si="491"/>
        <v>0</v>
      </c>
      <c r="BG234" s="50">
        <f t="shared" si="443"/>
        <v>2</v>
      </c>
      <c r="BH234" s="8">
        <f t="shared" si="455"/>
        <v>6282.9880312499999</v>
      </c>
      <c r="BI234" s="8"/>
      <c r="BJ234" s="8">
        <f t="shared" si="444"/>
        <v>0</v>
      </c>
      <c r="BK234" s="8">
        <f>V234+W234+X234</f>
        <v>2</v>
      </c>
      <c r="BL234" s="8">
        <f t="shared" si="488"/>
        <v>8377.3173750000005</v>
      </c>
      <c r="BM234" s="8"/>
      <c r="BN234" s="8"/>
      <c r="BO234" s="8"/>
      <c r="BP234" s="50"/>
      <c r="BQ234" s="8">
        <f t="shared" si="492"/>
        <v>0</v>
      </c>
      <c r="BR234" s="8">
        <f t="shared" si="493"/>
        <v>14660.305406250001</v>
      </c>
      <c r="BS234" s="8">
        <f t="shared" si="445"/>
        <v>14504.350593749999</v>
      </c>
      <c r="BT234" s="8">
        <f t="shared" si="446"/>
        <v>6282.9880312499999</v>
      </c>
      <c r="BU234" s="8">
        <f t="shared" si="447"/>
        <v>17353.0145625</v>
      </c>
      <c r="BV234" s="8">
        <f t="shared" si="448"/>
        <v>38140.353187500004</v>
      </c>
      <c r="BW234" s="37">
        <f t="shared" si="449"/>
        <v>457684.23825000005</v>
      </c>
      <c r="BX234" s="7" t="s">
        <v>209</v>
      </c>
    </row>
    <row r="235" spans="1:77" s="7" customFormat="1" ht="15" hidden="1" customHeight="1" x14ac:dyDescent="0.3">
      <c r="A235" s="47">
        <v>21</v>
      </c>
      <c r="B235" s="29" t="s">
        <v>144</v>
      </c>
      <c r="C235" s="14" t="s">
        <v>276</v>
      </c>
      <c r="D235" s="6" t="s">
        <v>60</v>
      </c>
      <c r="E235" s="93" t="s">
        <v>88</v>
      </c>
      <c r="F235" s="14">
        <v>77</v>
      </c>
      <c r="G235" s="44">
        <v>43304</v>
      </c>
      <c r="H235" s="30">
        <v>45130</v>
      </c>
      <c r="I235" s="14" t="s">
        <v>153</v>
      </c>
      <c r="J235" s="6" t="s">
        <v>309</v>
      </c>
      <c r="K235" s="6" t="s">
        <v>62</v>
      </c>
      <c r="L235" s="10">
        <v>37.01</v>
      </c>
      <c r="M235" s="6">
        <v>5.41</v>
      </c>
      <c r="N235" s="29">
        <v>17697</v>
      </c>
      <c r="O235" s="8">
        <f t="shared" si="428"/>
        <v>95740.77</v>
      </c>
      <c r="P235" s="6"/>
      <c r="Q235" s="6"/>
      <c r="R235" s="6"/>
      <c r="S235" s="6"/>
      <c r="T235" s="6">
        <v>2</v>
      </c>
      <c r="U235" s="6"/>
      <c r="V235" s="6">
        <f t="shared" si="429"/>
        <v>0</v>
      </c>
      <c r="W235" s="6">
        <f t="shared" si="429"/>
        <v>2</v>
      </c>
      <c r="X235" s="6">
        <f t="shared" si="429"/>
        <v>0</v>
      </c>
      <c r="Y235" s="8">
        <f t="shared" si="450"/>
        <v>0</v>
      </c>
      <c r="Z235" s="8">
        <f t="shared" si="494"/>
        <v>0</v>
      </c>
      <c r="AA235" s="8">
        <f t="shared" si="495"/>
        <v>0</v>
      </c>
      <c r="AB235" s="8">
        <f t="shared" si="498"/>
        <v>0</v>
      </c>
      <c r="AC235" s="8">
        <f t="shared" si="451"/>
        <v>11967.596250000001</v>
      </c>
      <c r="AD235" s="8">
        <f t="shared" si="452"/>
        <v>0</v>
      </c>
      <c r="AE235" s="8">
        <f t="shared" si="485"/>
        <v>11967.596250000001</v>
      </c>
      <c r="AF235" s="8">
        <f t="shared" si="453"/>
        <v>8975.6971874999999</v>
      </c>
      <c r="AG235" s="8">
        <f t="shared" si="434"/>
        <v>2094.3293437500001</v>
      </c>
      <c r="AH235" s="8">
        <f t="shared" si="496"/>
        <v>442.42500000000001</v>
      </c>
      <c r="AI235" s="8">
        <f t="shared" si="436"/>
        <v>23480.047781250003</v>
      </c>
      <c r="AJ235" s="11"/>
      <c r="AK235" s="35">
        <f t="shared" si="437"/>
        <v>0</v>
      </c>
      <c r="AL235" s="11"/>
      <c r="AM235" s="35">
        <f t="shared" si="458"/>
        <v>0</v>
      </c>
      <c r="AN235" s="35">
        <f t="shared" si="484"/>
        <v>0</v>
      </c>
      <c r="AO235" s="35">
        <f t="shared" si="484"/>
        <v>0</v>
      </c>
      <c r="AP235" s="11"/>
      <c r="AQ235" s="35">
        <f t="shared" si="456"/>
        <v>0</v>
      </c>
      <c r="AR235" s="11"/>
      <c r="AS235" s="35">
        <f t="shared" si="457"/>
        <v>0</v>
      </c>
      <c r="AT235" s="36">
        <f t="shared" si="439"/>
        <v>0</v>
      </c>
      <c r="AU235" s="35">
        <f t="shared" si="439"/>
        <v>0</v>
      </c>
      <c r="AV235" s="36">
        <f t="shared" si="481"/>
        <v>0</v>
      </c>
      <c r="AW235" s="35">
        <f t="shared" si="481"/>
        <v>0</v>
      </c>
      <c r="AX235" s="12"/>
      <c r="AY235" s="13"/>
      <c r="AZ235" s="12"/>
      <c r="BA235" s="13"/>
      <c r="BB235" s="35">
        <f t="shared" si="497"/>
        <v>0</v>
      </c>
      <c r="BC235" s="6"/>
      <c r="BD235" s="6"/>
      <c r="BE235" s="8">
        <f t="shared" si="490"/>
        <v>0</v>
      </c>
      <c r="BF235" s="8">
        <f t="shared" si="491"/>
        <v>0</v>
      </c>
      <c r="BG235" s="50">
        <f t="shared" si="443"/>
        <v>2</v>
      </c>
      <c r="BH235" s="8">
        <f t="shared" si="455"/>
        <v>6282.9880312499999</v>
      </c>
      <c r="BI235" s="8"/>
      <c r="BJ235" s="8">
        <f t="shared" si="444"/>
        <v>0</v>
      </c>
      <c r="BK235" s="8">
        <f>V235+W235+X235</f>
        <v>2</v>
      </c>
      <c r="BL235" s="8">
        <f t="shared" si="488"/>
        <v>8377.3173750000005</v>
      </c>
      <c r="BM235" s="8"/>
      <c r="BN235" s="8"/>
      <c r="BO235" s="8"/>
      <c r="BP235" s="50"/>
      <c r="BQ235" s="8">
        <f t="shared" si="492"/>
        <v>0</v>
      </c>
      <c r="BR235" s="8">
        <f t="shared" si="493"/>
        <v>14660.305406250001</v>
      </c>
      <c r="BS235" s="8">
        <f t="shared" si="445"/>
        <v>14504.350593749999</v>
      </c>
      <c r="BT235" s="8">
        <f t="shared" si="446"/>
        <v>6282.9880312499999</v>
      </c>
      <c r="BU235" s="8">
        <f t="shared" si="447"/>
        <v>17353.0145625</v>
      </c>
      <c r="BV235" s="8">
        <f t="shared" si="448"/>
        <v>38140.353187500004</v>
      </c>
      <c r="BW235" s="37">
        <f t="shared" si="449"/>
        <v>457684.23825000005</v>
      </c>
      <c r="BX235" s="7" t="s">
        <v>209</v>
      </c>
    </row>
    <row r="236" spans="1:77" s="57" customFormat="1" ht="15" hidden="1" customHeight="1" x14ac:dyDescent="0.3">
      <c r="A236" s="47">
        <v>22</v>
      </c>
      <c r="B236" s="29" t="s">
        <v>197</v>
      </c>
      <c r="C236" s="14" t="s">
        <v>416</v>
      </c>
      <c r="D236" s="6" t="s">
        <v>60</v>
      </c>
      <c r="E236" s="93" t="s">
        <v>142</v>
      </c>
      <c r="F236" s="34">
        <v>112</v>
      </c>
      <c r="G236" s="30">
        <v>44071</v>
      </c>
      <c r="H236" s="30">
        <v>45897</v>
      </c>
      <c r="I236" s="34" t="s">
        <v>156</v>
      </c>
      <c r="J236" s="6" t="s">
        <v>308</v>
      </c>
      <c r="K236" s="6" t="s">
        <v>67</v>
      </c>
      <c r="L236" s="10">
        <v>39.01</v>
      </c>
      <c r="M236" s="6">
        <v>5.2</v>
      </c>
      <c r="N236" s="29">
        <v>17697</v>
      </c>
      <c r="O236" s="8">
        <f t="shared" si="428"/>
        <v>92024.400000000009</v>
      </c>
      <c r="P236" s="6"/>
      <c r="Q236" s="6"/>
      <c r="R236" s="6"/>
      <c r="S236" s="6">
        <v>2</v>
      </c>
      <c r="T236" s="6"/>
      <c r="U236" s="6"/>
      <c r="V236" s="6">
        <f t="shared" si="429"/>
        <v>2</v>
      </c>
      <c r="W236" s="6">
        <f t="shared" si="429"/>
        <v>0</v>
      </c>
      <c r="X236" s="6">
        <f t="shared" si="429"/>
        <v>0</v>
      </c>
      <c r="Y236" s="8">
        <f t="shared" si="450"/>
        <v>0</v>
      </c>
      <c r="Z236" s="8">
        <f t="shared" si="430"/>
        <v>0</v>
      </c>
      <c r="AA236" s="8">
        <f t="shared" si="431"/>
        <v>0</v>
      </c>
      <c r="AB236" s="8">
        <f t="shared" si="432"/>
        <v>11503.050000000001</v>
      </c>
      <c r="AC236" s="8">
        <f t="shared" si="451"/>
        <v>0</v>
      </c>
      <c r="AD236" s="8">
        <f t="shared" si="452"/>
        <v>0</v>
      </c>
      <c r="AE236" s="8">
        <f t="shared" si="433"/>
        <v>11503.050000000001</v>
      </c>
      <c r="AF236" s="8">
        <f t="shared" si="453"/>
        <v>8627.2875000000004</v>
      </c>
      <c r="AG236" s="8">
        <f t="shared" si="434"/>
        <v>2013.0337500000003</v>
      </c>
      <c r="AH236" s="8">
        <f t="shared" si="435"/>
        <v>442.42500000000001</v>
      </c>
      <c r="AI236" s="8">
        <f t="shared" si="436"/>
        <v>22585.796249999999</v>
      </c>
      <c r="AJ236" s="11"/>
      <c r="AK236" s="35">
        <f t="shared" si="437"/>
        <v>0</v>
      </c>
      <c r="AL236" s="11"/>
      <c r="AM236" s="35">
        <f t="shared" si="458"/>
        <v>0</v>
      </c>
      <c r="AN236" s="35">
        <f t="shared" si="484"/>
        <v>0</v>
      </c>
      <c r="AO236" s="35">
        <f t="shared" si="484"/>
        <v>0</v>
      </c>
      <c r="AP236" s="11"/>
      <c r="AQ236" s="35">
        <f t="shared" si="456"/>
        <v>0</v>
      </c>
      <c r="AR236" s="11"/>
      <c r="AS236" s="35">
        <f t="shared" si="457"/>
        <v>0</v>
      </c>
      <c r="AT236" s="36">
        <f t="shared" si="439"/>
        <v>0</v>
      </c>
      <c r="AU236" s="35">
        <f t="shared" si="439"/>
        <v>0</v>
      </c>
      <c r="AV236" s="36">
        <f t="shared" si="481"/>
        <v>0</v>
      </c>
      <c r="AW236" s="35">
        <f t="shared" si="481"/>
        <v>0</v>
      </c>
      <c r="AX236" s="12"/>
      <c r="AY236" s="12"/>
      <c r="AZ236" s="12"/>
      <c r="BA236" s="12"/>
      <c r="BB236" s="35">
        <f t="shared" ref="BB236:BB244" si="499">SUM(N236*AY236)*50%+(N236*AZ236)*60%+(N236*BA236)*60%</f>
        <v>0</v>
      </c>
      <c r="BC236" s="6"/>
      <c r="BD236" s="6"/>
      <c r="BE236" s="6"/>
      <c r="BF236" s="8">
        <f t="shared" si="442"/>
        <v>0</v>
      </c>
      <c r="BG236" s="50">
        <f t="shared" si="443"/>
        <v>2</v>
      </c>
      <c r="BH236" s="8">
        <f t="shared" si="455"/>
        <v>6039.1012500000006</v>
      </c>
      <c r="BI236" s="8"/>
      <c r="BJ236" s="8">
        <f t="shared" si="444"/>
        <v>0</v>
      </c>
      <c r="BK236" s="8">
        <f t="shared" si="487"/>
        <v>2</v>
      </c>
      <c r="BL236" s="8">
        <f>(AE236+AF236)*35%</f>
        <v>7045.618125</v>
      </c>
      <c r="BM236" s="8"/>
      <c r="BN236" s="8"/>
      <c r="BO236" s="8"/>
      <c r="BP236" s="50"/>
      <c r="BQ236" s="8">
        <f t="shared" si="492"/>
        <v>0</v>
      </c>
      <c r="BR236" s="8">
        <f t="shared" si="493"/>
        <v>13084.719375000001</v>
      </c>
      <c r="BS236" s="8">
        <f t="shared" si="445"/>
        <v>13958.508750000001</v>
      </c>
      <c r="BT236" s="8">
        <f t="shared" si="446"/>
        <v>6039.1012500000006</v>
      </c>
      <c r="BU236" s="8">
        <f t="shared" si="447"/>
        <v>15672.905624999999</v>
      </c>
      <c r="BV236" s="8">
        <f t="shared" si="448"/>
        <v>35670.515625</v>
      </c>
      <c r="BW236" s="37">
        <f t="shared" si="449"/>
        <v>428046.1875</v>
      </c>
      <c r="BX236" s="7" t="s">
        <v>212</v>
      </c>
      <c r="BY236" s="7"/>
    </row>
    <row r="237" spans="1:77" s="7" customFormat="1" ht="15" hidden="1" customHeight="1" x14ac:dyDescent="0.3">
      <c r="A237" s="47">
        <v>23</v>
      </c>
      <c r="B237" s="29" t="s">
        <v>197</v>
      </c>
      <c r="C237" s="14" t="s">
        <v>417</v>
      </c>
      <c r="D237" s="6" t="s">
        <v>60</v>
      </c>
      <c r="E237" s="93" t="s">
        <v>142</v>
      </c>
      <c r="F237" s="34">
        <v>112</v>
      </c>
      <c r="G237" s="30">
        <v>44071</v>
      </c>
      <c r="H237" s="30">
        <v>45897</v>
      </c>
      <c r="I237" s="34" t="s">
        <v>156</v>
      </c>
      <c r="J237" s="6" t="s">
        <v>308</v>
      </c>
      <c r="K237" s="6" t="s">
        <v>67</v>
      </c>
      <c r="L237" s="10">
        <v>39.01</v>
      </c>
      <c r="M237" s="6">
        <v>5.2</v>
      </c>
      <c r="N237" s="29">
        <v>17697</v>
      </c>
      <c r="O237" s="8">
        <f t="shared" si="428"/>
        <v>92024.400000000009</v>
      </c>
      <c r="P237" s="6"/>
      <c r="Q237" s="6"/>
      <c r="R237" s="6"/>
      <c r="S237" s="6">
        <v>1</v>
      </c>
      <c r="T237" s="6"/>
      <c r="U237" s="6"/>
      <c r="V237" s="6">
        <f t="shared" si="429"/>
        <v>1</v>
      </c>
      <c r="W237" s="6">
        <f t="shared" si="429"/>
        <v>0</v>
      </c>
      <c r="X237" s="6">
        <f t="shared" si="429"/>
        <v>0</v>
      </c>
      <c r="Y237" s="8">
        <f t="shared" si="450"/>
        <v>0</v>
      </c>
      <c r="Z237" s="8">
        <f t="shared" si="430"/>
        <v>0</v>
      </c>
      <c r="AA237" s="8">
        <f t="shared" si="431"/>
        <v>0</v>
      </c>
      <c r="AB237" s="8">
        <f t="shared" si="432"/>
        <v>5751.5250000000005</v>
      </c>
      <c r="AC237" s="8">
        <f t="shared" si="451"/>
        <v>0</v>
      </c>
      <c r="AD237" s="8">
        <f t="shared" si="452"/>
        <v>0</v>
      </c>
      <c r="AE237" s="8">
        <f t="shared" si="433"/>
        <v>5751.5250000000005</v>
      </c>
      <c r="AF237" s="8">
        <f t="shared" si="453"/>
        <v>4313.6437500000002</v>
      </c>
      <c r="AG237" s="8">
        <f t="shared" si="434"/>
        <v>1006.5168750000001</v>
      </c>
      <c r="AH237" s="8">
        <f t="shared" si="435"/>
        <v>221.21250000000001</v>
      </c>
      <c r="AI237" s="8">
        <f t="shared" si="436"/>
        <v>11292.898125</v>
      </c>
      <c r="AJ237" s="11"/>
      <c r="AK237" s="35">
        <f t="shared" si="437"/>
        <v>0</v>
      </c>
      <c r="AL237" s="11"/>
      <c r="AM237" s="35">
        <f t="shared" si="458"/>
        <v>0</v>
      </c>
      <c r="AN237" s="35">
        <f t="shared" si="484"/>
        <v>0</v>
      </c>
      <c r="AO237" s="35">
        <f t="shared" si="484"/>
        <v>0</v>
      </c>
      <c r="AP237" s="11"/>
      <c r="AQ237" s="35">
        <f t="shared" si="456"/>
        <v>0</v>
      </c>
      <c r="AR237" s="11"/>
      <c r="AS237" s="35">
        <f t="shared" si="457"/>
        <v>0</v>
      </c>
      <c r="AT237" s="36">
        <f t="shared" si="439"/>
        <v>0</v>
      </c>
      <c r="AU237" s="35">
        <f t="shared" si="439"/>
        <v>0</v>
      </c>
      <c r="AV237" s="36">
        <f t="shared" si="481"/>
        <v>0</v>
      </c>
      <c r="AW237" s="35">
        <f t="shared" si="481"/>
        <v>0</v>
      </c>
      <c r="AX237" s="12"/>
      <c r="AY237" s="12"/>
      <c r="AZ237" s="12"/>
      <c r="BA237" s="12"/>
      <c r="BB237" s="35">
        <f t="shared" si="499"/>
        <v>0</v>
      </c>
      <c r="BC237" s="6"/>
      <c r="BD237" s="6"/>
      <c r="BE237" s="6"/>
      <c r="BF237" s="8">
        <f t="shared" si="442"/>
        <v>0</v>
      </c>
      <c r="BG237" s="50">
        <f t="shared" si="443"/>
        <v>1</v>
      </c>
      <c r="BH237" s="8">
        <f t="shared" si="455"/>
        <v>3019.5506250000003</v>
      </c>
      <c r="BI237" s="8"/>
      <c r="BJ237" s="8">
        <f t="shared" si="444"/>
        <v>0</v>
      </c>
      <c r="BK237" s="8">
        <f t="shared" si="487"/>
        <v>1</v>
      </c>
      <c r="BL237" s="8">
        <f>(AE237+AF237)*35%</f>
        <v>3522.8090625</v>
      </c>
      <c r="BM237" s="8"/>
      <c r="BN237" s="8"/>
      <c r="BO237" s="8"/>
      <c r="BP237" s="50"/>
      <c r="BQ237" s="8">
        <f t="shared" si="492"/>
        <v>0</v>
      </c>
      <c r="BR237" s="8">
        <f t="shared" si="493"/>
        <v>6542.3596875000003</v>
      </c>
      <c r="BS237" s="8">
        <f t="shared" si="445"/>
        <v>6979.2543750000004</v>
      </c>
      <c r="BT237" s="8">
        <f t="shared" si="446"/>
        <v>3019.5506250000003</v>
      </c>
      <c r="BU237" s="8">
        <f t="shared" si="447"/>
        <v>7836.4528124999997</v>
      </c>
      <c r="BV237" s="8">
        <f t="shared" si="448"/>
        <v>17835.2578125</v>
      </c>
      <c r="BW237" s="37">
        <f t="shared" si="449"/>
        <v>214023.09375</v>
      </c>
      <c r="BX237" s="7" t="s">
        <v>212</v>
      </c>
    </row>
    <row r="238" spans="1:77" s="7" customFormat="1" ht="15" hidden="1" customHeight="1" x14ac:dyDescent="0.3">
      <c r="A238" s="47">
        <v>24</v>
      </c>
      <c r="B238" s="29" t="s">
        <v>197</v>
      </c>
      <c r="C238" s="14" t="s">
        <v>418</v>
      </c>
      <c r="D238" s="6" t="s">
        <v>60</v>
      </c>
      <c r="E238" s="93" t="s">
        <v>142</v>
      </c>
      <c r="F238" s="34">
        <v>112</v>
      </c>
      <c r="G238" s="30">
        <v>44071</v>
      </c>
      <c r="H238" s="30">
        <v>45897</v>
      </c>
      <c r="I238" s="34" t="s">
        <v>156</v>
      </c>
      <c r="J238" s="6" t="s">
        <v>308</v>
      </c>
      <c r="K238" s="6" t="s">
        <v>67</v>
      </c>
      <c r="L238" s="10">
        <v>39.01</v>
      </c>
      <c r="M238" s="6">
        <v>5.2</v>
      </c>
      <c r="N238" s="29">
        <v>17697</v>
      </c>
      <c r="O238" s="8">
        <f t="shared" si="428"/>
        <v>92024.400000000009</v>
      </c>
      <c r="P238" s="6"/>
      <c r="Q238" s="6"/>
      <c r="R238" s="6"/>
      <c r="S238" s="6">
        <v>1</v>
      </c>
      <c r="T238" s="6"/>
      <c r="U238" s="6"/>
      <c r="V238" s="6">
        <f t="shared" si="429"/>
        <v>1</v>
      </c>
      <c r="W238" s="6">
        <f t="shared" si="429"/>
        <v>0</v>
      </c>
      <c r="X238" s="6">
        <f t="shared" si="429"/>
        <v>0</v>
      </c>
      <c r="Y238" s="8">
        <f t="shared" si="450"/>
        <v>0</v>
      </c>
      <c r="Z238" s="8">
        <f t="shared" si="430"/>
        <v>0</v>
      </c>
      <c r="AA238" s="8">
        <f t="shared" si="431"/>
        <v>0</v>
      </c>
      <c r="AB238" s="8">
        <f t="shared" si="432"/>
        <v>5751.5250000000005</v>
      </c>
      <c r="AC238" s="8">
        <f t="shared" si="451"/>
        <v>0</v>
      </c>
      <c r="AD238" s="8">
        <f t="shared" si="452"/>
        <v>0</v>
      </c>
      <c r="AE238" s="8">
        <f t="shared" si="433"/>
        <v>5751.5250000000005</v>
      </c>
      <c r="AF238" s="8">
        <f t="shared" si="453"/>
        <v>4313.6437500000002</v>
      </c>
      <c r="AG238" s="8">
        <f t="shared" si="434"/>
        <v>1006.5168750000001</v>
      </c>
      <c r="AH238" s="8">
        <f t="shared" si="435"/>
        <v>221.21250000000001</v>
      </c>
      <c r="AI238" s="8">
        <f t="shared" si="436"/>
        <v>11292.898125</v>
      </c>
      <c r="AJ238" s="11"/>
      <c r="AK238" s="35">
        <f t="shared" si="437"/>
        <v>0</v>
      </c>
      <c r="AL238" s="11"/>
      <c r="AM238" s="35">
        <f t="shared" si="458"/>
        <v>0</v>
      </c>
      <c r="AN238" s="35">
        <f t="shared" si="484"/>
        <v>0</v>
      </c>
      <c r="AO238" s="35">
        <f t="shared" si="484"/>
        <v>0</v>
      </c>
      <c r="AP238" s="11"/>
      <c r="AQ238" s="35">
        <f t="shared" si="456"/>
        <v>0</v>
      </c>
      <c r="AR238" s="11"/>
      <c r="AS238" s="35">
        <f t="shared" si="457"/>
        <v>0</v>
      </c>
      <c r="AT238" s="36">
        <f t="shared" si="439"/>
        <v>0</v>
      </c>
      <c r="AU238" s="35">
        <f t="shared" si="439"/>
        <v>0</v>
      </c>
      <c r="AV238" s="36">
        <f t="shared" si="481"/>
        <v>0</v>
      </c>
      <c r="AW238" s="35">
        <f t="shared" si="481"/>
        <v>0</v>
      </c>
      <c r="AX238" s="12"/>
      <c r="AY238" s="12"/>
      <c r="AZ238" s="12"/>
      <c r="BA238" s="12"/>
      <c r="BB238" s="35">
        <f t="shared" si="499"/>
        <v>0</v>
      </c>
      <c r="BC238" s="6"/>
      <c r="BD238" s="6"/>
      <c r="BE238" s="6"/>
      <c r="BF238" s="8">
        <f t="shared" si="442"/>
        <v>0</v>
      </c>
      <c r="BG238" s="50">
        <f t="shared" si="443"/>
        <v>1</v>
      </c>
      <c r="BH238" s="8">
        <f t="shared" si="455"/>
        <v>3019.5506250000003</v>
      </c>
      <c r="BI238" s="8"/>
      <c r="BJ238" s="8">
        <f t="shared" si="444"/>
        <v>0</v>
      </c>
      <c r="BK238" s="8">
        <f t="shared" si="487"/>
        <v>1</v>
      </c>
      <c r="BL238" s="8">
        <f>(AE238+AF238)*35%</f>
        <v>3522.8090625</v>
      </c>
      <c r="BM238" s="8"/>
      <c r="BN238" s="8"/>
      <c r="BO238" s="8"/>
      <c r="BP238" s="50"/>
      <c r="BQ238" s="8">
        <f t="shared" si="492"/>
        <v>0</v>
      </c>
      <c r="BR238" s="8">
        <f t="shared" si="493"/>
        <v>6542.3596875000003</v>
      </c>
      <c r="BS238" s="8">
        <f t="shared" si="445"/>
        <v>6979.2543750000004</v>
      </c>
      <c r="BT238" s="8">
        <f t="shared" si="446"/>
        <v>3019.5506250000003</v>
      </c>
      <c r="BU238" s="8">
        <f t="shared" si="447"/>
        <v>7836.4528124999997</v>
      </c>
      <c r="BV238" s="8">
        <f t="shared" si="448"/>
        <v>17835.2578125</v>
      </c>
      <c r="BW238" s="37">
        <f t="shared" si="449"/>
        <v>214023.09375</v>
      </c>
      <c r="BX238" s="7" t="s">
        <v>212</v>
      </c>
    </row>
    <row r="239" spans="1:77" s="7" customFormat="1" ht="15" hidden="1" customHeight="1" x14ac:dyDescent="0.3">
      <c r="A239" s="47">
        <v>25</v>
      </c>
      <c r="B239" s="14" t="s">
        <v>381</v>
      </c>
      <c r="C239" s="14" t="s">
        <v>149</v>
      </c>
      <c r="D239" s="6" t="s">
        <v>60</v>
      </c>
      <c r="E239" s="93" t="s">
        <v>268</v>
      </c>
      <c r="F239" s="34"/>
      <c r="G239" s="30"/>
      <c r="H239" s="30"/>
      <c r="I239" s="34"/>
      <c r="J239" s="6" t="s">
        <v>383</v>
      </c>
      <c r="K239" s="6" t="s">
        <v>61</v>
      </c>
      <c r="L239" s="10">
        <v>4.01</v>
      </c>
      <c r="M239" s="6">
        <v>4.2300000000000004</v>
      </c>
      <c r="N239" s="29">
        <v>17697</v>
      </c>
      <c r="O239" s="8">
        <f t="shared" si="428"/>
        <v>74858.310000000012</v>
      </c>
      <c r="P239" s="6"/>
      <c r="Q239" s="6"/>
      <c r="R239" s="6"/>
      <c r="S239" s="6"/>
      <c r="T239" s="6">
        <v>6</v>
      </c>
      <c r="U239" s="6"/>
      <c r="V239" s="6">
        <f t="shared" si="429"/>
        <v>0</v>
      </c>
      <c r="W239" s="6">
        <f t="shared" si="429"/>
        <v>6</v>
      </c>
      <c r="X239" s="6">
        <f t="shared" si="429"/>
        <v>0</v>
      </c>
      <c r="Y239" s="8">
        <f t="shared" si="450"/>
        <v>0</v>
      </c>
      <c r="Z239" s="8">
        <f t="shared" si="430"/>
        <v>0</v>
      </c>
      <c r="AA239" s="8">
        <f t="shared" si="431"/>
        <v>0</v>
      </c>
      <c r="AB239" s="8">
        <f t="shared" si="432"/>
        <v>0</v>
      </c>
      <c r="AC239" s="8">
        <f>SUM(O239/16*T239)</f>
        <v>28071.866250000006</v>
      </c>
      <c r="AD239" s="8">
        <f>SUM(O239/16*U239)</f>
        <v>0</v>
      </c>
      <c r="AE239" s="8">
        <f t="shared" si="433"/>
        <v>28071.866250000006</v>
      </c>
      <c r="AF239" s="8">
        <f t="shared" si="453"/>
        <v>21053.899687500005</v>
      </c>
      <c r="AG239" s="8">
        <f t="shared" si="434"/>
        <v>4912.5765937500009</v>
      </c>
      <c r="AH239" s="8">
        <f t="shared" si="435"/>
        <v>1327.2750000000001</v>
      </c>
      <c r="AI239" s="8">
        <f t="shared" si="436"/>
        <v>55365.617531250013</v>
      </c>
      <c r="AJ239" s="11"/>
      <c r="AK239" s="35">
        <f t="shared" si="437"/>
        <v>0</v>
      </c>
      <c r="AL239" s="11"/>
      <c r="AM239" s="35">
        <f>N239/18*AL239*50%</f>
        <v>0</v>
      </c>
      <c r="AN239" s="35"/>
      <c r="AO239" s="35">
        <f t="shared" si="484"/>
        <v>0</v>
      </c>
      <c r="AP239" s="11"/>
      <c r="AQ239" s="35">
        <f>N239/18*AP239*50%</f>
        <v>0</v>
      </c>
      <c r="AR239" s="11"/>
      <c r="AS239" s="35">
        <f>N239/18*AR239*40%</f>
        <v>0</v>
      </c>
      <c r="AT239" s="36">
        <f t="shared" si="439"/>
        <v>0</v>
      </c>
      <c r="AU239" s="35">
        <f t="shared" si="439"/>
        <v>0</v>
      </c>
      <c r="AV239" s="36">
        <f t="shared" si="481"/>
        <v>0</v>
      </c>
      <c r="AW239" s="35">
        <f t="shared" si="481"/>
        <v>0</v>
      </c>
      <c r="AX239" s="12"/>
      <c r="AY239" s="13"/>
      <c r="AZ239" s="13"/>
      <c r="BA239" s="13"/>
      <c r="BB239" s="35">
        <f t="shared" si="499"/>
        <v>0</v>
      </c>
      <c r="BC239" s="6"/>
      <c r="BD239" s="6"/>
      <c r="BE239" s="6"/>
      <c r="BF239" s="8">
        <f t="shared" si="442"/>
        <v>0</v>
      </c>
      <c r="BG239" s="50">
        <f t="shared" si="443"/>
        <v>6</v>
      </c>
      <c r="BH239" s="8">
        <f t="shared" si="455"/>
        <v>14737.729781250002</v>
      </c>
      <c r="BI239" s="8"/>
      <c r="BJ239" s="8">
        <f t="shared" si="444"/>
        <v>0</v>
      </c>
      <c r="BK239" s="8"/>
      <c r="BL239" s="8"/>
      <c r="BM239" s="8"/>
      <c r="BN239" s="8"/>
      <c r="BO239" s="8"/>
      <c r="BP239" s="50"/>
      <c r="BQ239" s="8">
        <f t="shared" si="492"/>
        <v>0</v>
      </c>
      <c r="BR239" s="8">
        <f t="shared" si="493"/>
        <v>14737.729781250002</v>
      </c>
      <c r="BS239" s="8">
        <f t="shared" si="445"/>
        <v>34311.717843750012</v>
      </c>
      <c r="BT239" s="8">
        <f t="shared" si="446"/>
        <v>14737.729781250002</v>
      </c>
      <c r="BU239" s="8">
        <f t="shared" si="447"/>
        <v>21053.899687500005</v>
      </c>
      <c r="BV239" s="8">
        <f t="shared" si="448"/>
        <v>70103.347312500016</v>
      </c>
      <c r="BW239" s="37">
        <f t="shared" si="449"/>
        <v>841240.16775000026</v>
      </c>
    </row>
    <row r="240" spans="1:77" s="7" customFormat="1" ht="15" hidden="1" customHeight="1" x14ac:dyDescent="0.3">
      <c r="A240" s="47">
        <v>26</v>
      </c>
      <c r="B240" s="29" t="s">
        <v>302</v>
      </c>
      <c r="C240" s="14" t="s">
        <v>327</v>
      </c>
      <c r="D240" s="6" t="s">
        <v>60</v>
      </c>
      <c r="E240" s="93" t="s">
        <v>303</v>
      </c>
      <c r="F240" s="34">
        <v>83</v>
      </c>
      <c r="G240" s="30">
        <v>43308</v>
      </c>
      <c r="H240" s="30">
        <v>45134</v>
      </c>
      <c r="I240" s="34" t="s">
        <v>154</v>
      </c>
      <c r="J240" s="6" t="s">
        <v>310</v>
      </c>
      <c r="K240" s="6" t="s">
        <v>64</v>
      </c>
      <c r="L240" s="10">
        <v>13</v>
      </c>
      <c r="M240" s="6">
        <v>4.8099999999999996</v>
      </c>
      <c r="N240" s="29">
        <v>17697</v>
      </c>
      <c r="O240" s="8">
        <f>M240*N240</f>
        <v>85122.569999999992</v>
      </c>
      <c r="P240" s="6"/>
      <c r="Q240" s="6"/>
      <c r="R240" s="6"/>
      <c r="S240" s="6">
        <v>2</v>
      </c>
      <c r="T240" s="6">
        <v>2</v>
      </c>
      <c r="U240" s="6"/>
      <c r="V240" s="6">
        <f t="shared" si="429"/>
        <v>2</v>
      </c>
      <c r="W240" s="6">
        <f t="shared" si="429"/>
        <v>2</v>
      </c>
      <c r="X240" s="6">
        <f t="shared" si="429"/>
        <v>0</v>
      </c>
      <c r="Y240" s="8">
        <f t="shared" si="450"/>
        <v>0</v>
      </c>
      <c r="Z240" s="8">
        <f t="shared" si="430"/>
        <v>0</v>
      </c>
      <c r="AA240" s="8">
        <f t="shared" si="431"/>
        <v>0</v>
      </c>
      <c r="AB240" s="8">
        <f t="shared" si="432"/>
        <v>10640.321249999999</v>
      </c>
      <c r="AC240" s="8">
        <f t="shared" si="451"/>
        <v>10640.321249999999</v>
      </c>
      <c r="AD240" s="8">
        <f t="shared" si="452"/>
        <v>0</v>
      </c>
      <c r="AE240" s="8">
        <f t="shared" si="433"/>
        <v>21280.642499999998</v>
      </c>
      <c r="AF240" s="8">
        <f t="shared" si="453"/>
        <v>15960.481874999998</v>
      </c>
      <c r="AG240" s="8">
        <f t="shared" si="434"/>
        <v>3724.1124374999999</v>
      </c>
      <c r="AH240" s="8">
        <f t="shared" si="435"/>
        <v>884.85</v>
      </c>
      <c r="AI240" s="8">
        <f t="shared" si="436"/>
        <v>41850.086812499998</v>
      </c>
      <c r="AJ240" s="11"/>
      <c r="AK240" s="35">
        <f t="shared" si="437"/>
        <v>0</v>
      </c>
      <c r="AL240" s="11"/>
      <c r="AM240" s="35">
        <f t="shared" ref="AM240:AM259" si="500">N240/16*AL240*50%</f>
        <v>0</v>
      </c>
      <c r="AN240" s="35">
        <f t="shared" ref="AN240:AO255" si="501">AJ240+AL240</f>
        <v>0</v>
      </c>
      <c r="AO240" s="35">
        <f t="shared" si="484"/>
        <v>0</v>
      </c>
      <c r="AP240" s="11"/>
      <c r="AQ240" s="35">
        <f t="shared" ref="AQ240:AQ259" si="502">N240/16*AP240*50%</f>
        <v>0</v>
      </c>
      <c r="AR240" s="11"/>
      <c r="AS240" s="35">
        <f t="shared" ref="AS240:AS259" si="503">N240/16*AR240*40%</f>
        <v>0</v>
      </c>
      <c r="AT240" s="36">
        <f t="shared" si="439"/>
        <v>0</v>
      </c>
      <c r="AU240" s="35">
        <f t="shared" si="439"/>
        <v>0</v>
      </c>
      <c r="AV240" s="36">
        <f t="shared" si="481"/>
        <v>0</v>
      </c>
      <c r="AW240" s="35">
        <f t="shared" si="481"/>
        <v>0</v>
      </c>
      <c r="AX240" s="12"/>
      <c r="AY240" s="12"/>
      <c r="AZ240" s="12"/>
      <c r="BA240" s="12"/>
      <c r="BB240" s="35">
        <f t="shared" si="499"/>
        <v>0</v>
      </c>
      <c r="BC240" s="6"/>
      <c r="BD240" s="6"/>
      <c r="BE240" s="6"/>
      <c r="BF240" s="8">
        <f t="shared" si="442"/>
        <v>0</v>
      </c>
      <c r="BG240" s="50">
        <v>4</v>
      </c>
      <c r="BH240" s="8">
        <f t="shared" si="455"/>
        <v>11172.3373125</v>
      </c>
      <c r="BI240" s="8"/>
      <c r="BJ240" s="8">
        <f t="shared" si="444"/>
        <v>0</v>
      </c>
      <c r="BK240" s="8">
        <v>4</v>
      </c>
      <c r="BL240" s="8">
        <f>(AE240+AF240)*30%</f>
        <v>11172.3373125</v>
      </c>
      <c r="BM240" s="8"/>
      <c r="BN240" s="8"/>
      <c r="BO240" s="8"/>
      <c r="BP240" s="50"/>
      <c r="BQ240" s="8">
        <f t="shared" si="492"/>
        <v>0</v>
      </c>
      <c r="BR240" s="8">
        <f t="shared" si="493"/>
        <v>22344.674625</v>
      </c>
      <c r="BS240" s="8">
        <f t="shared" si="445"/>
        <v>25889.604937499997</v>
      </c>
      <c r="BT240" s="8">
        <f t="shared" si="446"/>
        <v>11172.3373125</v>
      </c>
      <c r="BU240" s="8">
        <f t="shared" si="447"/>
        <v>27132.819187499997</v>
      </c>
      <c r="BV240" s="8">
        <f t="shared" si="448"/>
        <v>64194.761437499998</v>
      </c>
      <c r="BW240" s="37">
        <f t="shared" si="449"/>
        <v>770337.13724999991</v>
      </c>
      <c r="BX240" s="7" t="s">
        <v>213</v>
      </c>
    </row>
    <row r="241" spans="1:77" s="7" customFormat="1" ht="15" hidden="1" customHeight="1" x14ac:dyDescent="0.3">
      <c r="A241" s="47">
        <v>27</v>
      </c>
      <c r="B241" s="29" t="s">
        <v>302</v>
      </c>
      <c r="C241" s="14" t="s">
        <v>501</v>
      </c>
      <c r="D241" s="6" t="s">
        <v>60</v>
      </c>
      <c r="E241" s="93" t="s">
        <v>303</v>
      </c>
      <c r="F241" s="34">
        <v>83</v>
      </c>
      <c r="G241" s="30">
        <v>43308</v>
      </c>
      <c r="H241" s="30">
        <v>45134</v>
      </c>
      <c r="I241" s="34" t="s">
        <v>154</v>
      </c>
      <c r="J241" s="6" t="s">
        <v>310</v>
      </c>
      <c r="K241" s="6" t="s">
        <v>64</v>
      </c>
      <c r="L241" s="10">
        <v>13</v>
      </c>
      <c r="M241" s="6">
        <v>4.8099999999999996</v>
      </c>
      <c r="N241" s="29">
        <v>17697</v>
      </c>
      <c r="O241" s="8">
        <f>M241*N241</f>
        <v>85122.569999999992</v>
      </c>
      <c r="P241" s="6"/>
      <c r="Q241" s="6"/>
      <c r="R241" s="6"/>
      <c r="S241" s="6"/>
      <c r="T241" s="6"/>
      <c r="U241" s="6">
        <v>1</v>
      </c>
      <c r="V241" s="6">
        <f t="shared" ref="V241" si="504">SUM(P241+S241)</f>
        <v>0</v>
      </c>
      <c r="W241" s="6">
        <f t="shared" ref="W241:X241" si="505">SUM(Q241+T241)</f>
        <v>0</v>
      </c>
      <c r="X241" s="6">
        <f t="shared" si="505"/>
        <v>1</v>
      </c>
      <c r="Y241" s="8">
        <f t="shared" ref="Y241" si="506">SUM(O241/16*P241)</f>
        <v>0</v>
      </c>
      <c r="Z241" s="8">
        <f t="shared" ref="Z241:Z263" si="507">SUM(O241/16*Q241)</f>
        <v>0</v>
      </c>
      <c r="AA241" s="8">
        <f t="shared" ref="AA241" si="508">SUM(O241/16*R241)</f>
        <v>0</v>
      </c>
      <c r="AB241" s="8">
        <f t="shared" si="432"/>
        <v>0</v>
      </c>
      <c r="AC241" s="8">
        <f t="shared" ref="AC241" si="509">SUM(O241/16*T241)</f>
        <v>0</v>
      </c>
      <c r="AD241" s="8">
        <f t="shared" ref="AD241" si="510">SUM(O241/16*U241)</f>
        <v>5320.1606249999995</v>
      </c>
      <c r="AE241" s="8">
        <f t="shared" ref="AE241" si="511">SUM(Y241:AD241)</f>
        <v>5320.1606249999995</v>
      </c>
      <c r="AF241" s="8">
        <f t="shared" si="453"/>
        <v>3990.1204687499994</v>
      </c>
      <c r="AG241" s="8">
        <f t="shared" si="434"/>
        <v>931.02810937499999</v>
      </c>
      <c r="AH241" s="8">
        <f t="shared" ref="AH241" si="512">SUM(N241/16*S241+N241/16*T241+N241/16*U241)*20%</f>
        <v>221.21250000000001</v>
      </c>
      <c r="AI241" s="8">
        <f t="shared" si="436"/>
        <v>10462.521703124999</v>
      </c>
      <c r="AJ241" s="11"/>
      <c r="AK241" s="35">
        <f t="shared" si="437"/>
        <v>0</v>
      </c>
      <c r="AL241" s="11"/>
      <c r="AM241" s="35">
        <f t="shared" si="500"/>
        <v>0</v>
      </c>
      <c r="AN241" s="35">
        <f t="shared" si="501"/>
        <v>0</v>
      </c>
      <c r="AO241" s="35">
        <f t="shared" si="484"/>
        <v>0</v>
      </c>
      <c r="AP241" s="11"/>
      <c r="AQ241" s="35">
        <f t="shared" si="502"/>
        <v>0</v>
      </c>
      <c r="AR241" s="11"/>
      <c r="AS241" s="35">
        <f t="shared" si="503"/>
        <v>0</v>
      </c>
      <c r="AT241" s="36">
        <f t="shared" si="439"/>
        <v>0</v>
      </c>
      <c r="AU241" s="35">
        <f t="shared" si="439"/>
        <v>0</v>
      </c>
      <c r="AV241" s="36">
        <f t="shared" si="481"/>
        <v>0</v>
      </c>
      <c r="AW241" s="35">
        <f t="shared" si="481"/>
        <v>0</v>
      </c>
      <c r="AX241" s="12"/>
      <c r="AY241" s="12"/>
      <c r="AZ241" s="12"/>
      <c r="BA241" s="12"/>
      <c r="BB241" s="35">
        <f t="shared" ref="BB241" si="513">SUM(N241*AY241)*50%+(N241*AZ241)*60%+(N241*BA241)*60%</f>
        <v>0</v>
      </c>
      <c r="BC241" s="6"/>
      <c r="BD241" s="6"/>
      <c r="BE241" s="6"/>
      <c r="BF241" s="8">
        <f t="shared" si="442"/>
        <v>0</v>
      </c>
      <c r="BG241" s="50">
        <v>4</v>
      </c>
      <c r="BH241" s="8">
        <f t="shared" si="455"/>
        <v>2793.084328125</v>
      </c>
      <c r="BI241" s="8"/>
      <c r="BJ241" s="8">
        <f t="shared" si="444"/>
        <v>0</v>
      </c>
      <c r="BK241" s="8">
        <v>4</v>
      </c>
      <c r="BL241" s="8">
        <f>(AE241+AF241)*30%</f>
        <v>2793.084328125</v>
      </c>
      <c r="BM241" s="8"/>
      <c r="BN241" s="8"/>
      <c r="BO241" s="8"/>
      <c r="BP241" s="50"/>
      <c r="BQ241" s="8">
        <f t="shared" si="492"/>
        <v>0</v>
      </c>
      <c r="BR241" s="8">
        <f t="shared" si="493"/>
        <v>5586.1686562499999</v>
      </c>
      <c r="BS241" s="8">
        <f t="shared" si="445"/>
        <v>6472.4012343749991</v>
      </c>
      <c r="BT241" s="8">
        <f t="shared" si="446"/>
        <v>2793.084328125</v>
      </c>
      <c r="BU241" s="8">
        <f t="shared" si="447"/>
        <v>6783.2047968749994</v>
      </c>
      <c r="BV241" s="8">
        <f t="shared" si="448"/>
        <v>16048.690359374999</v>
      </c>
      <c r="BW241" s="37">
        <f t="shared" si="449"/>
        <v>192584.28431249998</v>
      </c>
      <c r="BX241" s="7" t="s">
        <v>213</v>
      </c>
    </row>
    <row r="242" spans="1:77" s="7" customFormat="1" ht="15" hidden="1" customHeight="1" x14ac:dyDescent="0.3">
      <c r="A242" s="47">
        <v>28</v>
      </c>
      <c r="B242" s="14" t="s">
        <v>89</v>
      </c>
      <c r="C242" s="45" t="s">
        <v>242</v>
      </c>
      <c r="D242" s="6" t="s">
        <v>60</v>
      </c>
      <c r="E242" s="93" t="s">
        <v>91</v>
      </c>
      <c r="F242" s="34">
        <v>120</v>
      </c>
      <c r="G242" s="30">
        <v>44377</v>
      </c>
      <c r="H242" s="30">
        <v>46203</v>
      </c>
      <c r="I242" s="34" t="s">
        <v>154</v>
      </c>
      <c r="J242" s="6" t="s">
        <v>308</v>
      </c>
      <c r="K242" s="6" t="s">
        <v>67</v>
      </c>
      <c r="L242" s="10">
        <v>38.1</v>
      </c>
      <c r="M242" s="6">
        <v>5.2</v>
      </c>
      <c r="N242" s="29">
        <v>17697</v>
      </c>
      <c r="O242" s="8">
        <f t="shared" ref="O242:O263" si="514">N242*M242</f>
        <v>92024.400000000009</v>
      </c>
      <c r="P242" s="6"/>
      <c r="Q242" s="6"/>
      <c r="R242" s="6"/>
      <c r="S242" s="6"/>
      <c r="T242" s="6">
        <v>1</v>
      </c>
      <c r="U242" s="6"/>
      <c r="V242" s="6">
        <f t="shared" si="429"/>
        <v>0</v>
      </c>
      <c r="W242" s="6">
        <f t="shared" si="429"/>
        <v>1</v>
      </c>
      <c r="X242" s="6">
        <f t="shared" si="429"/>
        <v>0</v>
      </c>
      <c r="Y242" s="8">
        <f t="shared" si="450"/>
        <v>0</v>
      </c>
      <c r="Z242" s="8">
        <f t="shared" si="507"/>
        <v>0</v>
      </c>
      <c r="AA242" s="8">
        <f t="shared" si="431"/>
        <v>0</v>
      </c>
      <c r="AB242" s="8">
        <f t="shared" si="432"/>
        <v>0</v>
      </c>
      <c r="AC242" s="8">
        <f t="shared" si="451"/>
        <v>5751.5250000000005</v>
      </c>
      <c r="AD242" s="8">
        <f t="shared" si="452"/>
        <v>0</v>
      </c>
      <c r="AE242" s="8">
        <f t="shared" si="433"/>
        <v>5751.5250000000005</v>
      </c>
      <c r="AF242" s="8">
        <f t="shared" si="453"/>
        <v>4313.6437500000002</v>
      </c>
      <c r="AG242" s="8">
        <f t="shared" si="434"/>
        <v>1006.5168750000001</v>
      </c>
      <c r="AH242" s="8">
        <f t="shared" si="435"/>
        <v>221.21250000000001</v>
      </c>
      <c r="AI242" s="8">
        <f t="shared" si="436"/>
        <v>11292.898125</v>
      </c>
      <c r="AJ242" s="11"/>
      <c r="AK242" s="35">
        <f t="shared" si="437"/>
        <v>0</v>
      </c>
      <c r="AL242" s="11"/>
      <c r="AM242" s="35">
        <f t="shared" si="500"/>
        <v>0</v>
      </c>
      <c r="AN242" s="35">
        <f t="shared" si="501"/>
        <v>0</v>
      </c>
      <c r="AO242" s="35">
        <f t="shared" si="484"/>
        <v>0</v>
      </c>
      <c r="AP242" s="11"/>
      <c r="AQ242" s="35">
        <f t="shared" si="502"/>
        <v>0</v>
      </c>
      <c r="AR242" s="11"/>
      <c r="AS242" s="35">
        <f t="shared" si="503"/>
        <v>0</v>
      </c>
      <c r="AT242" s="36">
        <f t="shared" si="439"/>
        <v>0</v>
      </c>
      <c r="AU242" s="35">
        <f t="shared" si="439"/>
        <v>0</v>
      </c>
      <c r="AV242" s="36">
        <f t="shared" si="481"/>
        <v>0</v>
      </c>
      <c r="AW242" s="35">
        <f t="shared" si="481"/>
        <v>0</v>
      </c>
      <c r="AX242" s="12"/>
      <c r="AY242" s="13"/>
      <c r="AZ242" s="12"/>
      <c r="BA242" s="13"/>
      <c r="BB242" s="35">
        <f t="shared" si="499"/>
        <v>0</v>
      </c>
      <c r="BC242" s="6"/>
      <c r="BD242" s="6"/>
      <c r="BE242" s="6"/>
      <c r="BF242" s="8">
        <f t="shared" si="442"/>
        <v>0</v>
      </c>
      <c r="BG242" s="50">
        <f t="shared" ref="BG242:BG263" si="515">V242+W242+X242</f>
        <v>1</v>
      </c>
      <c r="BH242" s="8">
        <f t="shared" si="455"/>
        <v>3019.5506250000003</v>
      </c>
      <c r="BI242" s="8"/>
      <c r="BJ242" s="8">
        <f t="shared" si="444"/>
        <v>0</v>
      </c>
      <c r="BK242" s="8">
        <f>V242+W242+X242</f>
        <v>1</v>
      </c>
      <c r="BL242" s="8">
        <f>(AE242+AF242)*35%</f>
        <v>3522.8090625</v>
      </c>
      <c r="BM242" s="8"/>
      <c r="BN242" s="8"/>
      <c r="BO242" s="8"/>
      <c r="BP242" s="50"/>
      <c r="BQ242" s="8">
        <f>7079/16*BP242</f>
        <v>0</v>
      </c>
      <c r="BR242" s="8">
        <f t="shared" si="493"/>
        <v>6542.3596875000003</v>
      </c>
      <c r="BS242" s="8">
        <f t="shared" si="445"/>
        <v>6979.2543750000004</v>
      </c>
      <c r="BT242" s="8">
        <f t="shared" si="446"/>
        <v>3019.5506250000003</v>
      </c>
      <c r="BU242" s="8">
        <f t="shared" si="447"/>
        <v>7836.4528124999997</v>
      </c>
      <c r="BV242" s="8">
        <f t="shared" si="448"/>
        <v>17835.2578125</v>
      </c>
      <c r="BW242" s="37">
        <f t="shared" si="449"/>
        <v>214023.09375</v>
      </c>
      <c r="BX242" s="7" t="s">
        <v>212</v>
      </c>
    </row>
    <row r="243" spans="1:77" s="7" customFormat="1" ht="15" hidden="1" customHeight="1" x14ac:dyDescent="0.3">
      <c r="A243" s="47">
        <v>29</v>
      </c>
      <c r="B243" s="14" t="s">
        <v>385</v>
      </c>
      <c r="C243" s="14" t="s">
        <v>329</v>
      </c>
      <c r="D243" s="6" t="s">
        <v>75</v>
      </c>
      <c r="E243" s="93" t="s">
        <v>438</v>
      </c>
      <c r="F243" s="34"/>
      <c r="G243" s="30"/>
      <c r="H243" s="30"/>
      <c r="I243" s="34"/>
      <c r="J243" s="6" t="s">
        <v>441</v>
      </c>
      <c r="K243" s="6" t="s">
        <v>76</v>
      </c>
      <c r="L243" s="10">
        <v>0</v>
      </c>
      <c r="M243" s="6">
        <v>3.32</v>
      </c>
      <c r="N243" s="29">
        <v>17697</v>
      </c>
      <c r="O243" s="8">
        <f>N243*M243</f>
        <v>58754.039999999994</v>
      </c>
      <c r="P243" s="6"/>
      <c r="Q243" s="6"/>
      <c r="R243" s="6"/>
      <c r="S243" s="6"/>
      <c r="T243" s="6">
        <v>5</v>
      </c>
      <c r="U243" s="6"/>
      <c r="V243" s="6">
        <f t="shared" si="429"/>
        <v>0</v>
      </c>
      <c r="W243" s="6">
        <f t="shared" si="429"/>
        <v>5</v>
      </c>
      <c r="X243" s="6">
        <f t="shared" si="429"/>
        <v>0</v>
      </c>
      <c r="Y243" s="8"/>
      <c r="Z243" s="8">
        <f t="shared" si="507"/>
        <v>0</v>
      </c>
      <c r="AA243" s="8"/>
      <c r="AB243" s="8">
        <f t="shared" si="432"/>
        <v>0</v>
      </c>
      <c r="AC243" s="8">
        <f t="shared" ref="AC243" si="516">SUM(O243/16*T243)</f>
        <v>18360.637499999997</v>
      </c>
      <c r="AD243" s="8"/>
      <c r="AE243" s="8">
        <f t="shared" si="433"/>
        <v>18360.637499999997</v>
      </c>
      <c r="AF243" s="8">
        <f t="shared" si="453"/>
        <v>13770.478124999998</v>
      </c>
      <c r="AG243" s="8">
        <f t="shared" si="434"/>
        <v>3213.1115624999998</v>
      </c>
      <c r="AH243" s="8">
        <f t="shared" si="435"/>
        <v>1106.0625</v>
      </c>
      <c r="AI243" s="8">
        <f t="shared" si="436"/>
        <v>36450.289687499993</v>
      </c>
      <c r="AJ243" s="11"/>
      <c r="AK243" s="35"/>
      <c r="AL243" s="11"/>
      <c r="AM243" s="35"/>
      <c r="AN243" s="35"/>
      <c r="AO243" s="35"/>
      <c r="AP243" s="11"/>
      <c r="AQ243" s="35">
        <f t="shared" si="502"/>
        <v>0</v>
      </c>
      <c r="AR243" s="11"/>
      <c r="AS243" s="35"/>
      <c r="AT243" s="36"/>
      <c r="AU243" s="35"/>
      <c r="AV243" s="36"/>
      <c r="AW243" s="35">
        <f>AO244+AU243</f>
        <v>0</v>
      </c>
      <c r="AX243" s="12"/>
      <c r="AY243" s="13"/>
      <c r="AZ243" s="12"/>
      <c r="BA243" s="13"/>
      <c r="BB243" s="35"/>
      <c r="BC243" s="6"/>
      <c r="BD243" s="6"/>
      <c r="BE243" s="6"/>
      <c r="BF243" s="8"/>
      <c r="BG243" s="50">
        <f t="shared" si="515"/>
        <v>5</v>
      </c>
      <c r="BH243" s="8">
        <f t="shared" si="455"/>
        <v>9639.3346874999988</v>
      </c>
      <c r="BI243" s="8"/>
      <c r="BJ243" s="8"/>
      <c r="BK243" s="8"/>
      <c r="BL243" s="8"/>
      <c r="BM243" s="8"/>
      <c r="BN243" s="8"/>
      <c r="BO243" s="8"/>
      <c r="BP243" s="50"/>
      <c r="BQ243" s="8"/>
      <c r="BR243" s="8">
        <f t="shared" si="493"/>
        <v>9639.3346874999988</v>
      </c>
      <c r="BS243" s="8">
        <f t="shared" si="445"/>
        <v>22679.811562499995</v>
      </c>
      <c r="BT243" s="8">
        <f t="shared" si="446"/>
        <v>9639.3346874999988</v>
      </c>
      <c r="BU243" s="8">
        <f t="shared" si="447"/>
        <v>13770.478124999998</v>
      </c>
      <c r="BV243" s="8">
        <f t="shared" si="448"/>
        <v>46089.624374999992</v>
      </c>
      <c r="BW243" s="37">
        <f t="shared" si="449"/>
        <v>553075.49249999993</v>
      </c>
    </row>
    <row r="244" spans="1:77" s="9" customFormat="1" ht="15" hidden="1" customHeight="1" x14ac:dyDescent="0.3">
      <c r="A244" s="47">
        <v>30</v>
      </c>
      <c r="B244" s="14" t="s">
        <v>382</v>
      </c>
      <c r="C244" s="14" t="s">
        <v>274</v>
      </c>
      <c r="D244" s="6" t="s">
        <v>60</v>
      </c>
      <c r="E244" s="93" t="s">
        <v>98</v>
      </c>
      <c r="F244" s="34">
        <v>80</v>
      </c>
      <c r="G244" s="44">
        <v>43304</v>
      </c>
      <c r="H244" s="30">
        <v>45130</v>
      </c>
      <c r="I244" s="34" t="s">
        <v>153</v>
      </c>
      <c r="J244" s="6" t="s">
        <v>309</v>
      </c>
      <c r="K244" s="6" t="s">
        <v>62</v>
      </c>
      <c r="L244" s="10">
        <v>22.06</v>
      </c>
      <c r="M244" s="6">
        <v>5.32</v>
      </c>
      <c r="N244" s="29">
        <v>17697</v>
      </c>
      <c r="O244" s="8">
        <f t="shared" si="514"/>
        <v>94148.040000000008</v>
      </c>
      <c r="P244" s="6"/>
      <c r="Q244" s="6"/>
      <c r="R244" s="6"/>
      <c r="S244" s="6"/>
      <c r="T244" s="6">
        <v>1</v>
      </c>
      <c r="U244" s="6"/>
      <c r="V244" s="6">
        <f t="shared" si="429"/>
        <v>0</v>
      </c>
      <c r="W244" s="6">
        <f t="shared" si="429"/>
        <v>1</v>
      </c>
      <c r="X244" s="6">
        <f t="shared" si="429"/>
        <v>0</v>
      </c>
      <c r="Y244" s="8">
        <f t="shared" si="450"/>
        <v>0</v>
      </c>
      <c r="Z244" s="8">
        <f t="shared" si="507"/>
        <v>0</v>
      </c>
      <c r="AA244" s="8">
        <f t="shared" si="431"/>
        <v>0</v>
      </c>
      <c r="AB244" s="8">
        <f t="shared" si="432"/>
        <v>0</v>
      </c>
      <c r="AC244" s="8">
        <f t="shared" si="451"/>
        <v>5884.2525000000005</v>
      </c>
      <c r="AD244" s="8">
        <f t="shared" si="452"/>
        <v>0</v>
      </c>
      <c r="AE244" s="8">
        <f t="shared" si="433"/>
        <v>5884.2525000000005</v>
      </c>
      <c r="AF244" s="8">
        <f t="shared" si="453"/>
        <v>4413.1893749999999</v>
      </c>
      <c r="AG244" s="8">
        <f t="shared" si="434"/>
        <v>1029.7441875000002</v>
      </c>
      <c r="AH244" s="8">
        <f t="shared" si="435"/>
        <v>221.21250000000001</v>
      </c>
      <c r="AI244" s="8">
        <f t="shared" si="436"/>
        <v>11548.3985625</v>
      </c>
      <c r="AJ244" s="11"/>
      <c r="AK244" s="35">
        <f t="shared" si="437"/>
        <v>0</v>
      </c>
      <c r="AL244" s="11"/>
      <c r="AM244" s="35">
        <f t="shared" si="500"/>
        <v>0</v>
      </c>
      <c r="AN244" s="35">
        <f t="shared" si="501"/>
        <v>0</v>
      </c>
      <c r="AO244" s="35">
        <f t="shared" si="501"/>
        <v>0</v>
      </c>
      <c r="AP244" s="11"/>
      <c r="AQ244" s="35">
        <f t="shared" si="502"/>
        <v>0</v>
      </c>
      <c r="AR244" s="11"/>
      <c r="AS244" s="35">
        <f t="shared" si="503"/>
        <v>0</v>
      </c>
      <c r="AT244" s="36">
        <f t="shared" si="439"/>
        <v>0</v>
      </c>
      <c r="AU244" s="35">
        <f t="shared" si="439"/>
        <v>0</v>
      </c>
      <c r="AV244" s="36">
        <f t="shared" ref="AV244:AW263" si="517">AN244+AT244</f>
        <v>0</v>
      </c>
      <c r="AW244" s="35">
        <f t="shared" si="517"/>
        <v>0</v>
      </c>
      <c r="AX244" s="12"/>
      <c r="AY244" s="13"/>
      <c r="AZ244" s="13"/>
      <c r="BA244" s="13"/>
      <c r="BB244" s="35">
        <f t="shared" si="499"/>
        <v>0</v>
      </c>
      <c r="BC244" s="6"/>
      <c r="BD244" s="6"/>
      <c r="BE244" s="6"/>
      <c r="BF244" s="8">
        <f t="shared" si="442"/>
        <v>0</v>
      </c>
      <c r="BG244" s="50">
        <f t="shared" si="515"/>
        <v>1</v>
      </c>
      <c r="BH244" s="8">
        <f t="shared" si="455"/>
        <v>3089.2325624999999</v>
      </c>
      <c r="BI244" s="8"/>
      <c r="BJ244" s="8">
        <f t="shared" si="444"/>
        <v>0</v>
      </c>
      <c r="BK244" s="8">
        <f>V244+W244+X244</f>
        <v>1</v>
      </c>
      <c r="BL244" s="8">
        <f>(AE244+AF244)*40%</f>
        <v>4118.9767500000007</v>
      </c>
      <c r="BM244" s="8"/>
      <c r="BN244" s="8"/>
      <c r="BO244" s="8"/>
      <c r="BP244" s="50"/>
      <c r="BQ244" s="8">
        <f>7079/18*BP244</f>
        <v>0</v>
      </c>
      <c r="BR244" s="8">
        <f t="shared" si="493"/>
        <v>7208.209312500001</v>
      </c>
      <c r="BS244" s="8">
        <f t="shared" si="445"/>
        <v>7135.2091875000006</v>
      </c>
      <c r="BT244" s="8">
        <f t="shared" si="446"/>
        <v>3089.2325624999999</v>
      </c>
      <c r="BU244" s="8">
        <f t="shared" si="447"/>
        <v>8532.1661249999997</v>
      </c>
      <c r="BV244" s="8">
        <f t="shared" si="448"/>
        <v>18756.607875000002</v>
      </c>
      <c r="BW244" s="37">
        <f t="shared" si="449"/>
        <v>225079.29450000002</v>
      </c>
      <c r="BX244" s="7" t="s">
        <v>209</v>
      </c>
      <c r="BY244" s="7"/>
    </row>
    <row r="245" spans="1:77" s="9" customFormat="1" ht="15" hidden="1" customHeight="1" x14ac:dyDescent="0.3">
      <c r="A245" s="47">
        <v>31</v>
      </c>
      <c r="B245" s="14" t="s">
        <v>94</v>
      </c>
      <c r="C245" s="14" t="s">
        <v>274</v>
      </c>
      <c r="D245" s="6" t="s">
        <v>60</v>
      </c>
      <c r="E245" s="93" t="s">
        <v>245</v>
      </c>
      <c r="F245" s="83">
        <v>79</v>
      </c>
      <c r="G245" s="88">
        <v>43304</v>
      </c>
      <c r="H245" s="84">
        <v>45130</v>
      </c>
      <c r="I245" s="83" t="s">
        <v>153</v>
      </c>
      <c r="J245" s="6" t="s">
        <v>309</v>
      </c>
      <c r="K245" s="6" t="s">
        <v>62</v>
      </c>
      <c r="L245" s="10">
        <v>27.01</v>
      </c>
      <c r="M245" s="6">
        <v>5.41</v>
      </c>
      <c r="N245" s="29">
        <v>17697</v>
      </c>
      <c r="O245" s="8">
        <f t="shared" si="514"/>
        <v>95740.77</v>
      </c>
      <c r="P245" s="6"/>
      <c r="Q245" s="6"/>
      <c r="R245" s="6"/>
      <c r="S245" s="6"/>
      <c r="T245" s="6">
        <v>3</v>
      </c>
      <c r="U245" s="6"/>
      <c r="V245" s="6">
        <f t="shared" si="429"/>
        <v>0</v>
      </c>
      <c r="W245" s="6">
        <f t="shared" si="429"/>
        <v>3</v>
      </c>
      <c r="X245" s="6">
        <f t="shared" si="429"/>
        <v>0</v>
      </c>
      <c r="Y245" s="8">
        <f t="shared" si="450"/>
        <v>0</v>
      </c>
      <c r="Z245" s="8">
        <f t="shared" si="507"/>
        <v>0</v>
      </c>
      <c r="AA245" s="8">
        <f t="shared" si="431"/>
        <v>0</v>
      </c>
      <c r="AB245" s="8">
        <f t="shared" si="432"/>
        <v>0</v>
      </c>
      <c r="AC245" s="8">
        <f t="shared" si="451"/>
        <v>17951.394375</v>
      </c>
      <c r="AD245" s="8">
        <f t="shared" si="452"/>
        <v>0</v>
      </c>
      <c r="AE245" s="8">
        <f t="shared" si="433"/>
        <v>17951.394375</v>
      </c>
      <c r="AF245" s="8">
        <f t="shared" si="453"/>
        <v>13463.545781249999</v>
      </c>
      <c r="AG245" s="8">
        <f t="shared" si="434"/>
        <v>3141.494015625</v>
      </c>
      <c r="AH245" s="8">
        <f t="shared" si="435"/>
        <v>663.63750000000005</v>
      </c>
      <c r="AI245" s="8">
        <f t="shared" si="436"/>
        <v>35220.071671875005</v>
      </c>
      <c r="AJ245" s="11"/>
      <c r="AK245" s="35">
        <f t="shared" si="437"/>
        <v>0</v>
      </c>
      <c r="AL245" s="11"/>
      <c r="AM245" s="35">
        <f t="shared" si="500"/>
        <v>0</v>
      </c>
      <c r="AN245" s="35">
        <f t="shared" si="501"/>
        <v>0</v>
      </c>
      <c r="AO245" s="35">
        <f t="shared" si="501"/>
        <v>0</v>
      </c>
      <c r="AP245" s="11"/>
      <c r="AQ245" s="35">
        <f t="shared" si="502"/>
        <v>0</v>
      </c>
      <c r="AR245" s="11"/>
      <c r="AS245" s="35">
        <f t="shared" si="503"/>
        <v>0</v>
      </c>
      <c r="AT245" s="36">
        <f t="shared" si="439"/>
        <v>0</v>
      </c>
      <c r="AU245" s="35">
        <f t="shared" si="439"/>
        <v>0</v>
      </c>
      <c r="AV245" s="36">
        <f t="shared" si="517"/>
        <v>0</v>
      </c>
      <c r="AW245" s="35">
        <f t="shared" si="517"/>
        <v>0</v>
      </c>
      <c r="AX245" s="12"/>
      <c r="AY245" s="13"/>
      <c r="AZ245" s="13"/>
      <c r="BA245" s="13"/>
      <c r="BB245" s="35"/>
      <c r="BC245" s="6"/>
      <c r="BD245" s="6"/>
      <c r="BE245" s="6"/>
      <c r="BF245" s="8">
        <f t="shared" si="442"/>
        <v>0</v>
      </c>
      <c r="BG245" s="50">
        <f t="shared" si="515"/>
        <v>3</v>
      </c>
      <c r="BH245" s="8">
        <f t="shared" si="455"/>
        <v>9424.4820468749986</v>
      </c>
      <c r="BI245" s="8"/>
      <c r="BJ245" s="8">
        <f t="shared" si="444"/>
        <v>0</v>
      </c>
      <c r="BK245" s="8">
        <f>V245+W245+X245</f>
        <v>3</v>
      </c>
      <c r="BL245" s="8">
        <f>(AE245+AF245)*40%</f>
        <v>12565.9760625</v>
      </c>
      <c r="BM245" s="8"/>
      <c r="BN245" s="8"/>
      <c r="BO245" s="8"/>
      <c r="BP245" s="50"/>
      <c r="BQ245" s="8">
        <f>7079/16*BP245</f>
        <v>0</v>
      </c>
      <c r="BR245" s="8">
        <f>AW245+BB245+BF245+BH245+BJ245+BL245+BQ245</f>
        <v>21990.458109374998</v>
      </c>
      <c r="BS245" s="8">
        <f t="shared" si="445"/>
        <v>21756.525890625002</v>
      </c>
      <c r="BT245" s="8">
        <f t="shared" si="446"/>
        <v>9424.4820468749986</v>
      </c>
      <c r="BU245" s="8">
        <f t="shared" si="447"/>
        <v>26029.521843750001</v>
      </c>
      <c r="BV245" s="8">
        <f t="shared" si="448"/>
        <v>57210.529781250007</v>
      </c>
      <c r="BW245" s="37">
        <f t="shared" si="449"/>
        <v>686526.35737500014</v>
      </c>
      <c r="BX245" s="7" t="s">
        <v>209</v>
      </c>
      <c r="BY245" s="7"/>
    </row>
    <row r="246" spans="1:77" s="9" customFormat="1" ht="15" hidden="1" customHeight="1" x14ac:dyDescent="0.3">
      <c r="A246" s="47">
        <v>32</v>
      </c>
      <c r="B246" s="14" t="s">
        <v>353</v>
      </c>
      <c r="C246" s="14" t="s">
        <v>326</v>
      </c>
      <c r="D246" s="6" t="s">
        <v>60</v>
      </c>
      <c r="E246" s="93" t="s">
        <v>106</v>
      </c>
      <c r="F246" s="34">
        <v>91</v>
      </c>
      <c r="G246" s="30">
        <v>43453</v>
      </c>
      <c r="H246" s="30">
        <v>45279</v>
      </c>
      <c r="I246" s="34" t="s">
        <v>158</v>
      </c>
      <c r="J246" s="6" t="s">
        <v>308</v>
      </c>
      <c r="K246" s="6" t="s">
        <v>62</v>
      </c>
      <c r="L246" s="10">
        <v>18.010000000000002</v>
      </c>
      <c r="M246" s="6">
        <v>5.24</v>
      </c>
      <c r="N246" s="29">
        <v>17697</v>
      </c>
      <c r="O246" s="8">
        <f t="shared" si="514"/>
        <v>92732.28</v>
      </c>
      <c r="P246" s="6"/>
      <c r="Q246" s="6"/>
      <c r="R246" s="6"/>
      <c r="S246" s="6"/>
      <c r="T246" s="6">
        <v>4</v>
      </c>
      <c r="U246" s="6"/>
      <c r="V246" s="6">
        <f t="shared" si="429"/>
        <v>0</v>
      </c>
      <c r="W246" s="6">
        <f t="shared" si="429"/>
        <v>4</v>
      </c>
      <c r="X246" s="6">
        <f t="shared" si="429"/>
        <v>0</v>
      </c>
      <c r="Y246" s="8">
        <f t="shared" si="450"/>
        <v>0</v>
      </c>
      <c r="Z246" s="8">
        <f t="shared" si="507"/>
        <v>0</v>
      </c>
      <c r="AA246" s="8">
        <f t="shared" si="431"/>
        <v>0</v>
      </c>
      <c r="AB246" s="8">
        <f t="shared" si="432"/>
        <v>0</v>
      </c>
      <c r="AC246" s="8">
        <f t="shared" si="451"/>
        <v>23183.07</v>
      </c>
      <c r="AD246" s="8">
        <f t="shared" si="452"/>
        <v>0</v>
      </c>
      <c r="AE246" s="8">
        <f t="shared" si="433"/>
        <v>23183.07</v>
      </c>
      <c r="AF246" s="8">
        <f t="shared" si="453"/>
        <v>17387.302499999998</v>
      </c>
      <c r="AG246" s="8">
        <f t="shared" si="434"/>
        <v>4057.0372499999999</v>
      </c>
      <c r="AH246" s="8">
        <f t="shared" si="435"/>
        <v>884.85</v>
      </c>
      <c r="AI246" s="8">
        <f t="shared" si="436"/>
        <v>45512.259749999997</v>
      </c>
      <c r="AJ246" s="11"/>
      <c r="AK246" s="35">
        <f t="shared" si="437"/>
        <v>0</v>
      </c>
      <c r="AL246" s="11"/>
      <c r="AM246" s="35">
        <f t="shared" si="500"/>
        <v>0</v>
      </c>
      <c r="AN246" s="35">
        <f t="shared" si="501"/>
        <v>0</v>
      </c>
      <c r="AO246" s="35">
        <f t="shared" si="501"/>
        <v>0</v>
      </c>
      <c r="AP246" s="11"/>
      <c r="AQ246" s="35">
        <f t="shared" si="502"/>
        <v>0</v>
      </c>
      <c r="AR246" s="11"/>
      <c r="AS246" s="35">
        <f t="shared" si="503"/>
        <v>0</v>
      </c>
      <c r="AT246" s="36">
        <f t="shared" si="439"/>
        <v>0</v>
      </c>
      <c r="AU246" s="35">
        <f t="shared" si="439"/>
        <v>0</v>
      </c>
      <c r="AV246" s="36">
        <f t="shared" si="517"/>
        <v>0</v>
      </c>
      <c r="AW246" s="35">
        <f t="shared" si="517"/>
        <v>0</v>
      </c>
      <c r="AX246" s="12"/>
      <c r="AY246" s="13"/>
      <c r="AZ246" s="13"/>
      <c r="BA246" s="13"/>
      <c r="BB246" s="35">
        <f>SUM(N246*AY246)*50%+(N246*AZ246)*60%+(N246*BA246)*60%</f>
        <v>0</v>
      </c>
      <c r="BC246" s="6"/>
      <c r="BD246" s="6"/>
      <c r="BE246" s="6"/>
      <c r="BF246" s="8">
        <f t="shared" si="442"/>
        <v>0</v>
      </c>
      <c r="BG246" s="50">
        <f t="shared" si="515"/>
        <v>4</v>
      </c>
      <c r="BH246" s="8">
        <f t="shared" si="455"/>
        <v>12171.111749999998</v>
      </c>
      <c r="BI246" s="8"/>
      <c r="BJ246" s="8">
        <f t="shared" si="444"/>
        <v>0</v>
      </c>
      <c r="BK246" s="8">
        <f>V246+W246+X246</f>
        <v>4</v>
      </c>
      <c r="BL246" s="8">
        <f>(AE246+AF246)*35%</f>
        <v>14199.630374999999</v>
      </c>
      <c r="BM246" s="8"/>
      <c r="BN246" s="8"/>
      <c r="BO246" s="8"/>
      <c r="BP246" s="50"/>
      <c r="BQ246" s="8">
        <f>7079/18*BP246</f>
        <v>0</v>
      </c>
      <c r="BR246" s="8">
        <f t="shared" si="493"/>
        <v>26370.742124999997</v>
      </c>
      <c r="BS246" s="8">
        <f t="shared" si="445"/>
        <v>28124.957249999999</v>
      </c>
      <c r="BT246" s="8">
        <f t="shared" si="446"/>
        <v>12171.111749999998</v>
      </c>
      <c r="BU246" s="8">
        <f t="shared" si="447"/>
        <v>31586.932874999999</v>
      </c>
      <c r="BV246" s="8">
        <f t="shared" si="448"/>
        <v>71883.001874999987</v>
      </c>
      <c r="BW246" s="37">
        <f t="shared" si="449"/>
        <v>862596.02249999985</v>
      </c>
      <c r="BX246" s="7" t="s">
        <v>208</v>
      </c>
      <c r="BY246" s="7"/>
    </row>
    <row r="247" spans="1:77" s="9" customFormat="1" ht="15" hidden="1" customHeight="1" x14ac:dyDescent="0.3">
      <c r="A247" s="47">
        <v>33</v>
      </c>
      <c r="B247" s="14" t="s">
        <v>218</v>
      </c>
      <c r="C247" s="14" t="s">
        <v>412</v>
      </c>
      <c r="D247" s="6" t="s">
        <v>60</v>
      </c>
      <c r="E247" s="93" t="s">
        <v>293</v>
      </c>
      <c r="F247" s="34">
        <v>162</v>
      </c>
      <c r="G247" s="30">
        <v>43304</v>
      </c>
      <c r="H247" s="46" t="s">
        <v>219</v>
      </c>
      <c r="I247" s="34" t="s">
        <v>156</v>
      </c>
      <c r="J247" s="6" t="s">
        <v>309</v>
      </c>
      <c r="K247" s="6" t="s">
        <v>62</v>
      </c>
      <c r="L247" s="10">
        <v>21</v>
      </c>
      <c r="M247" s="6">
        <v>5.32</v>
      </c>
      <c r="N247" s="29">
        <v>17697</v>
      </c>
      <c r="O247" s="8">
        <f t="shared" si="514"/>
        <v>94148.040000000008</v>
      </c>
      <c r="P247" s="6"/>
      <c r="Q247" s="6"/>
      <c r="R247" s="6"/>
      <c r="S247" s="6">
        <v>1</v>
      </c>
      <c r="T247" s="6"/>
      <c r="U247" s="6"/>
      <c r="V247" s="6">
        <f t="shared" si="429"/>
        <v>1</v>
      </c>
      <c r="W247" s="6">
        <f t="shared" si="429"/>
        <v>0</v>
      </c>
      <c r="X247" s="6">
        <f t="shared" si="429"/>
        <v>0</v>
      </c>
      <c r="Y247" s="8">
        <f t="shared" si="450"/>
        <v>0</v>
      </c>
      <c r="Z247" s="8">
        <f t="shared" si="507"/>
        <v>0</v>
      </c>
      <c r="AA247" s="8">
        <f t="shared" si="431"/>
        <v>0</v>
      </c>
      <c r="AB247" s="8">
        <f t="shared" si="432"/>
        <v>5884.2525000000005</v>
      </c>
      <c r="AC247" s="8">
        <f t="shared" si="451"/>
        <v>0</v>
      </c>
      <c r="AD247" s="8">
        <f t="shared" si="452"/>
        <v>0</v>
      </c>
      <c r="AE247" s="8">
        <f t="shared" si="433"/>
        <v>5884.2525000000005</v>
      </c>
      <c r="AF247" s="8">
        <f t="shared" si="453"/>
        <v>4413.1893749999999</v>
      </c>
      <c r="AG247" s="8">
        <f t="shared" si="434"/>
        <v>1029.7441875000002</v>
      </c>
      <c r="AH247" s="8">
        <f t="shared" ref="AH247:AH255" si="518">SUM(N247/16*S247+N247/16*T247+N247/16*U247)*20%</f>
        <v>221.21250000000001</v>
      </c>
      <c r="AI247" s="8">
        <f t="shared" si="436"/>
        <v>11548.3985625</v>
      </c>
      <c r="AJ247" s="11"/>
      <c r="AK247" s="35">
        <f t="shared" si="437"/>
        <v>0</v>
      </c>
      <c r="AL247" s="11"/>
      <c r="AM247" s="35">
        <f t="shared" si="500"/>
        <v>0</v>
      </c>
      <c r="AN247" s="35">
        <f t="shared" si="501"/>
        <v>0</v>
      </c>
      <c r="AO247" s="35">
        <f t="shared" si="501"/>
        <v>0</v>
      </c>
      <c r="AP247" s="11"/>
      <c r="AQ247" s="35">
        <f t="shared" si="502"/>
        <v>0</v>
      </c>
      <c r="AR247" s="11"/>
      <c r="AS247" s="35">
        <f t="shared" si="503"/>
        <v>0</v>
      </c>
      <c r="AT247" s="36">
        <f t="shared" si="439"/>
        <v>0</v>
      </c>
      <c r="AU247" s="35">
        <f t="shared" si="439"/>
        <v>0</v>
      </c>
      <c r="AV247" s="36">
        <f t="shared" si="517"/>
        <v>0</v>
      </c>
      <c r="AW247" s="35">
        <f t="shared" si="517"/>
        <v>0</v>
      </c>
      <c r="AX247" s="12"/>
      <c r="AY247" s="13"/>
      <c r="AZ247" s="13"/>
      <c r="BA247" s="13"/>
      <c r="BB247" s="35"/>
      <c r="BC247" s="6"/>
      <c r="BD247" s="6"/>
      <c r="BE247" s="6"/>
      <c r="BF247" s="8">
        <f t="shared" ref="BF247:BF263" si="519">SUM(N247*BC247*20%)+(N247*BD247)*30%</f>
        <v>0</v>
      </c>
      <c r="BG247" s="50">
        <f t="shared" si="515"/>
        <v>1</v>
      </c>
      <c r="BH247" s="8">
        <f t="shared" si="455"/>
        <v>3089.2325624999999</v>
      </c>
      <c r="BI247" s="8"/>
      <c r="BJ247" s="8">
        <f t="shared" si="444"/>
        <v>0</v>
      </c>
      <c r="BK247" s="50">
        <f t="shared" ref="BK247:BK257" si="520">V247+W247+X247</f>
        <v>1</v>
      </c>
      <c r="BL247" s="8">
        <f t="shared" ref="BL247:BL250" si="521">(AE247+AF247)*40%</f>
        <v>4118.9767500000007</v>
      </c>
      <c r="BM247" s="8"/>
      <c r="BN247" s="8"/>
      <c r="BO247" s="8"/>
      <c r="BP247" s="50"/>
      <c r="BQ247" s="8">
        <f t="shared" ref="BQ247:BQ250" si="522">7079/16*BP247</f>
        <v>0</v>
      </c>
      <c r="BR247" s="8">
        <f t="shared" ref="BR247:BR250" si="523">AW247+BB247+BF247+BH247+BJ247+BL247+BQ247+BM247+BN247</f>
        <v>7208.209312500001</v>
      </c>
      <c r="BS247" s="8">
        <f t="shared" si="445"/>
        <v>7135.2091875000006</v>
      </c>
      <c r="BT247" s="8">
        <f t="shared" si="446"/>
        <v>3089.2325624999999</v>
      </c>
      <c r="BU247" s="8">
        <f t="shared" si="447"/>
        <v>8532.1661249999997</v>
      </c>
      <c r="BV247" s="8">
        <f t="shared" si="448"/>
        <v>18756.607875000002</v>
      </c>
      <c r="BW247" s="37">
        <f t="shared" si="449"/>
        <v>225079.29450000002</v>
      </c>
      <c r="BX247" s="42" t="s">
        <v>244</v>
      </c>
      <c r="BY247" s="43"/>
    </row>
    <row r="248" spans="1:77" s="9" customFormat="1" ht="15" hidden="1" customHeight="1" x14ac:dyDescent="0.3">
      <c r="A248" s="47">
        <v>34</v>
      </c>
      <c r="B248" s="14" t="s">
        <v>218</v>
      </c>
      <c r="C248" s="14" t="s">
        <v>413</v>
      </c>
      <c r="D248" s="6" t="s">
        <v>60</v>
      </c>
      <c r="E248" s="93" t="s">
        <v>293</v>
      </c>
      <c r="F248" s="34">
        <v>162</v>
      </c>
      <c r="G248" s="30">
        <v>43304</v>
      </c>
      <c r="H248" s="46" t="s">
        <v>219</v>
      </c>
      <c r="I248" s="34" t="s">
        <v>156</v>
      </c>
      <c r="J248" s="6" t="s">
        <v>309</v>
      </c>
      <c r="K248" s="6" t="s">
        <v>62</v>
      </c>
      <c r="L248" s="10">
        <v>21</v>
      </c>
      <c r="M248" s="6">
        <v>5.32</v>
      </c>
      <c r="N248" s="29">
        <v>17697</v>
      </c>
      <c r="O248" s="8">
        <f t="shared" si="514"/>
        <v>94148.040000000008</v>
      </c>
      <c r="P248" s="6"/>
      <c r="Q248" s="6"/>
      <c r="R248" s="6"/>
      <c r="S248" s="6">
        <v>1</v>
      </c>
      <c r="T248" s="6"/>
      <c r="U248" s="6"/>
      <c r="V248" s="6">
        <f t="shared" si="429"/>
        <v>1</v>
      </c>
      <c r="W248" s="6">
        <f t="shared" si="429"/>
        <v>0</v>
      </c>
      <c r="X248" s="6">
        <f t="shared" si="429"/>
        <v>0</v>
      </c>
      <c r="Y248" s="8">
        <f t="shared" si="450"/>
        <v>0</v>
      </c>
      <c r="Z248" s="8">
        <f t="shared" si="507"/>
        <v>0</v>
      </c>
      <c r="AA248" s="8">
        <f t="shared" si="431"/>
        <v>0</v>
      </c>
      <c r="AB248" s="8">
        <f t="shared" si="432"/>
        <v>5884.2525000000005</v>
      </c>
      <c r="AC248" s="8">
        <f t="shared" si="451"/>
        <v>0</v>
      </c>
      <c r="AD248" s="8">
        <f t="shared" si="452"/>
        <v>0</v>
      </c>
      <c r="AE248" s="8">
        <f t="shared" si="433"/>
        <v>5884.2525000000005</v>
      </c>
      <c r="AF248" s="8">
        <f t="shared" si="453"/>
        <v>4413.1893749999999</v>
      </c>
      <c r="AG248" s="8">
        <f t="shared" si="434"/>
        <v>1029.7441875000002</v>
      </c>
      <c r="AH248" s="8">
        <f t="shared" si="518"/>
        <v>221.21250000000001</v>
      </c>
      <c r="AI248" s="8">
        <f t="shared" si="436"/>
        <v>11548.3985625</v>
      </c>
      <c r="AJ248" s="11"/>
      <c r="AK248" s="35">
        <f t="shared" si="437"/>
        <v>0</v>
      </c>
      <c r="AL248" s="11"/>
      <c r="AM248" s="35">
        <f t="shared" si="500"/>
        <v>0</v>
      </c>
      <c r="AN248" s="35">
        <f t="shared" si="501"/>
        <v>0</v>
      </c>
      <c r="AO248" s="35">
        <f t="shared" si="501"/>
        <v>0</v>
      </c>
      <c r="AP248" s="11"/>
      <c r="AQ248" s="35">
        <f t="shared" si="502"/>
        <v>0</v>
      </c>
      <c r="AR248" s="11"/>
      <c r="AS248" s="35">
        <f t="shared" si="503"/>
        <v>0</v>
      </c>
      <c r="AT248" s="36">
        <f t="shared" si="439"/>
        <v>0</v>
      </c>
      <c r="AU248" s="35">
        <f t="shared" si="439"/>
        <v>0</v>
      </c>
      <c r="AV248" s="36">
        <f t="shared" si="517"/>
        <v>0</v>
      </c>
      <c r="AW248" s="35">
        <f t="shared" si="517"/>
        <v>0</v>
      </c>
      <c r="AX248" s="12"/>
      <c r="AY248" s="13"/>
      <c r="AZ248" s="13"/>
      <c r="BA248" s="13"/>
      <c r="BB248" s="35"/>
      <c r="BC248" s="6"/>
      <c r="BD248" s="6"/>
      <c r="BE248" s="6"/>
      <c r="BF248" s="8">
        <f t="shared" si="519"/>
        <v>0</v>
      </c>
      <c r="BG248" s="50">
        <f t="shared" si="515"/>
        <v>1</v>
      </c>
      <c r="BH248" s="8">
        <f t="shared" si="455"/>
        <v>3089.2325624999999</v>
      </c>
      <c r="BI248" s="8"/>
      <c r="BJ248" s="8">
        <f t="shared" si="444"/>
        <v>0</v>
      </c>
      <c r="BK248" s="50">
        <f t="shared" si="520"/>
        <v>1</v>
      </c>
      <c r="BL248" s="8">
        <f t="shared" si="521"/>
        <v>4118.9767500000007</v>
      </c>
      <c r="BM248" s="8"/>
      <c r="BN248" s="8"/>
      <c r="BO248" s="8"/>
      <c r="BP248" s="50"/>
      <c r="BQ248" s="8">
        <f t="shared" si="522"/>
        <v>0</v>
      </c>
      <c r="BR248" s="8">
        <f t="shared" si="523"/>
        <v>7208.209312500001</v>
      </c>
      <c r="BS248" s="8">
        <f t="shared" si="445"/>
        <v>7135.2091875000006</v>
      </c>
      <c r="BT248" s="8">
        <f t="shared" si="446"/>
        <v>3089.2325624999999</v>
      </c>
      <c r="BU248" s="8">
        <f t="shared" si="447"/>
        <v>8532.1661249999997</v>
      </c>
      <c r="BV248" s="8">
        <f t="shared" si="448"/>
        <v>18756.607875000002</v>
      </c>
      <c r="BW248" s="37">
        <f t="shared" si="449"/>
        <v>225079.29450000002</v>
      </c>
      <c r="BX248" s="42" t="s">
        <v>244</v>
      </c>
      <c r="BY248" s="43"/>
    </row>
    <row r="249" spans="1:77" s="9" customFormat="1" ht="15" hidden="1" customHeight="1" x14ac:dyDescent="0.3">
      <c r="A249" s="47">
        <v>35</v>
      </c>
      <c r="B249" s="14" t="s">
        <v>218</v>
      </c>
      <c r="C249" s="14" t="s">
        <v>414</v>
      </c>
      <c r="D249" s="6" t="s">
        <v>60</v>
      </c>
      <c r="E249" s="93" t="s">
        <v>293</v>
      </c>
      <c r="F249" s="34">
        <v>162</v>
      </c>
      <c r="G249" s="30">
        <v>43304</v>
      </c>
      <c r="H249" s="46" t="s">
        <v>219</v>
      </c>
      <c r="I249" s="34" t="s">
        <v>156</v>
      </c>
      <c r="J249" s="6" t="s">
        <v>309</v>
      </c>
      <c r="K249" s="6" t="s">
        <v>62</v>
      </c>
      <c r="L249" s="10">
        <v>21</v>
      </c>
      <c r="M249" s="6">
        <v>5.32</v>
      </c>
      <c r="N249" s="29">
        <v>17697</v>
      </c>
      <c r="O249" s="8">
        <f t="shared" si="514"/>
        <v>94148.040000000008</v>
      </c>
      <c r="P249" s="6"/>
      <c r="Q249" s="6"/>
      <c r="R249" s="6"/>
      <c r="S249" s="6">
        <v>1</v>
      </c>
      <c r="T249" s="6"/>
      <c r="U249" s="6"/>
      <c r="V249" s="6">
        <f t="shared" si="429"/>
        <v>1</v>
      </c>
      <c r="W249" s="6">
        <f t="shared" si="429"/>
        <v>0</v>
      </c>
      <c r="X249" s="6">
        <f t="shared" si="429"/>
        <v>0</v>
      </c>
      <c r="Y249" s="8">
        <f t="shared" si="450"/>
        <v>0</v>
      </c>
      <c r="Z249" s="8">
        <f t="shared" si="507"/>
        <v>0</v>
      </c>
      <c r="AA249" s="8">
        <f t="shared" si="431"/>
        <v>0</v>
      </c>
      <c r="AB249" s="8">
        <f t="shared" si="432"/>
        <v>5884.2525000000005</v>
      </c>
      <c r="AC249" s="8">
        <f t="shared" si="451"/>
        <v>0</v>
      </c>
      <c r="AD249" s="8">
        <f t="shared" si="452"/>
        <v>0</v>
      </c>
      <c r="AE249" s="8">
        <f t="shared" si="433"/>
        <v>5884.2525000000005</v>
      </c>
      <c r="AF249" s="8">
        <f t="shared" si="453"/>
        <v>4413.1893749999999</v>
      </c>
      <c r="AG249" s="8">
        <f t="shared" si="434"/>
        <v>1029.7441875000002</v>
      </c>
      <c r="AH249" s="8">
        <f t="shared" si="518"/>
        <v>221.21250000000001</v>
      </c>
      <c r="AI249" s="8">
        <f t="shared" si="436"/>
        <v>11548.3985625</v>
      </c>
      <c r="AJ249" s="11"/>
      <c r="AK249" s="35">
        <f t="shared" si="437"/>
        <v>0</v>
      </c>
      <c r="AL249" s="11"/>
      <c r="AM249" s="35">
        <f t="shared" si="500"/>
        <v>0</v>
      </c>
      <c r="AN249" s="35">
        <f t="shared" si="501"/>
        <v>0</v>
      </c>
      <c r="AO249" s="35">
        <f t="shared" si="501"/>
        <v>0</v>
      </c>
      <c r="AP249" s="11"/>
      <c r="AQ249" s="35">
        <f t="shared" si="502"/>
        <v>0</v>
      </c>
      <c r="AR249" s="11"/>
      <c r="AS249" s="35">
        <f t="shared" si="503"/>
        <v>0</v>
      </c>
      <c r="AT249" s="36">
        <f t="shared" si="439"/>
        <v>0</v>
      </c>
      <c r="AU249" s="35">
        <f t="shared" si="439"/>
        <v>0</v>
      </c>
      <c r="AV249" s="36">
        <f t="shared" si="517"/>
        <v>0</v>
      </c>
      <c r="AW249" s="35">
        <f t="shared" si="517"/>
        <v>0</v>
      </c>
      <c r="AX249" s="12"/>
      <c r="AY249" s="13"/>
      <c r="AZ249" s="13"/>
      <c r="BA249" s="13"/>
      <c r="BB249" s="35"/>
      <c r="BC249" s="6"/>
      <c r="BD249" s="6"/>
      <c r="BE249" s="6"/>
      <c r="BF249" s="8">
        <f t="shared" si="519"/>
        <v>0</v>
      </c>
      <c r="BG249" s="50">
        <f t="shared" si="515"/>
        <v>1</v>
      </c>
      <c r="BH249" s="8">
        <f t="shared" si="455"/>
        <v>3089.2325624999999</v>
      </c>
      <c r="BI249" s="8"/>
      <c r="BJ249" s="8">
        <f t="shared" si="444"/>
        <v>0</v>
      </c>
      <c r="BK249" s="50">
        <f t="shared" si="520"/>
        <v>1</v>
      </c>
      <c r="BL249" s="8">
        <f t="shared" si="521"/>
        <v>4118.9767500000007</v>
      </c>
      <c r="BM249" s="8"/>
      <c r="BN249" s="8"/>
      <c r="BO249" s="8"/>
      <c r="BP249" s="50"/>
      <c r="BQ249" s="8">
        <f t="shared" si="522"/>
        <v>0</v>
      </c>
      <c r="BR249" s="8">
        <f t="shared" si="523"/>
        <v>7208.209312500001</v>
      </c>
      <c r="BS249" s="8">
        <f t="shared" si="445"/>
        <v>7135.2091875000006</v>
      </c>
      <c r="BT249" s="8">
        <f t="shared" si="446"/>
        <v>3089.2325624999999</v>
      </c>
      <c r="BU249" s="8">
        <f t="shared" si="447"/>
        <v>8532.1661249999997</v>
      </c>
      <c r="BV249" s="8">
        <f t="shared" si="448"/>
        <v>18756.607875000002</v>
      </c>
      <c r="BW249" s="37">
        <f t="shared" si="449"/>
        <v>225079.29450000002</v>
      </c>
      <c r="BX249" s="42" t="s">
        <v>244</v>
      </c>
      <c r="BY249" s="43"/>
    </row>
    <row r="250" spans="1:77" s="9" customFormat="1" ht="15" hidden="1" customHeight="1" x14ac:dyDescent="0.3">
      <c r="A250" s="47">
        <v>36</v>
      </c>
      <c r="B250" s="14" t="s">
        <v>218</v>
      </c>
      <c r="C250" s="14" t="s">
        <v>415</v>
      </c>
      <c r="D250" s="6" t="s">
        <v>60</v>
      </c>
      <c r="E250" s="93" t="s">
        <v>293</v>
      </c>
      <c r="F250" s="34">
        <v>162</v>
      </c>
      <c r="G250" s="30">
        <v>43304</v>
      </c>
      <c r="H250" s="46" t="s">
        <v>219</v>
      </c>
      <c r="I250" s="34" t="s">
        <v>156</v>
      </c>
      <c r="J250" s="6" t="s">
        <v>309</v>
      </c>
      <c r="K250" s="6" t="s">
        <v>62</v>
      </c>
      <c r="L250" s="10">
        <v>21</v>
      </c>
      <c r="M250" s="6">
        <v>5.32</v>
      </c>
      <c r="N250" s="29">
        <v>17697</v>
      </c>
      <c r="O250" s="8">
        <f t="shared" si="514"/>
        <v>94148.040000000008</v>
      </c>
      <c r="P250" s="6"/>
      <c r="Q250" s="6"/>
      <c r="R250" s="6"/>
      <c r="S250" s="6">
        <v>1</v>
      </c>
      <c r="T250" s="6"/>
      <c r="U250" s="6"/>
      <c r="V250" s="6">
        <f t="shared" si="429"/>
        <v>1</v>
      </c>
      <c r="W250" s="6">
        <f t="shared" si="429"/>
        <v>0</v>
      </c>
      <c r="X250" s="6">
        <f t="shared" si="429"/>
        <v>0</v>
      </c>
      <c r="Y250" s="8">
        <f t="shared" si="450"/>
        <v>0</v>
      </c>
      <c r="Z250" s="8">
        <f t="shared" si="507"/>
        <v>0</v>
      </c>
      <c r="AA250" s="8">
        <f t="shared" si="431"/>
        <v>0</v>
      </c>
      <c r="AB250" s="8">
        <f t="shared" si="432"/>
        <v>5884.2525000000005</v>
      </c>
      <c r="AC250" s="8">
        <f t="shared" si="451"/>
        <v>0</v>
      </c>
      <c r="AD250" s="8">
        <f t="shared" si="452"/>
        <v>0</v>
      </c>
      <c r="AE250" s="8">
        <f t="shared" si="433"/>
        <v>5884.2525000000005</v>
      </c>
      <c r="AF250" s="8">
        <f t="shared" si="453"/>
        <v>4413.1893749999999</v>
      </c>
      <c r="AG250" s="8">
        <f t="shared" si="434"/>
        <v>1029.7441875000002</v>
      </c>
      <c r="AH250" s="8">
        <f t="shared" si="518"/>
        <v>221.21250000000001</v>
      </c>
      <c r="AI250" s="8">
        <f t="shared" si="436"/>
        <v>11548.3985625</v>
      </c>
      <c r="AJ250" s="11"/>
      <c r="AK250" s="35">
        <f t="shared" si="437"/>
        <v>0</v>
      </c>
      <c r="AL250" s="11"/>
      <c r="AM250" s="35">
        <f t="shared" si="500"/>
        <v>0</v>
      </c>
      <c r="AN250" s="35">
        <f t="shared" si="501"/>
        <v>0</v>
      </c>
      <c r="AO250" s="35">
        <f t="shared" si="501"/>
        <v>0</v>
      </c>
      <c r="AP250" s="11"/>
      <c r="AQ250" s="35">
        <f t="shared" si="502"/>
        <v>0</v>
      </c>
      <c r="AR250" s="11"/>
      <c r="AS250" s="35">
        <f t="shared" si="503"/>
        <v>0</v>
      </c>
      <c r="AT250" s="36">
        <f t="shared" si="439"/>
        <v>0</v>
      </c>
      <c r="AU250" s="35">
        <f t="shared" si="439"/>
        <v>0</v>
      </c>
      <c r="AV250" s="36">
        <f t="shared" si="517"/>
        <v>0</v>
      </c>
      <c r="AW250" s="35">
        <f t="shared" si="517"/>
        <v>0</v>
      </c>
      <c r="AX250" s="12"/>
      <c r="AY250" s="13"/>
      <c r="AZ250" s="13"/>
      <c r="BA250" s="13"/>
      <c r="BB250" s="35"/>
      <c r="BC250" s="6"/>
      <c r="BD250" s="6"/>
      <c r="BE250" s="6"/>
      <c r="BF250" s="8">
        <f t="shared" si="519"/>
        <v>0</v>
      </c>
      <c r="BG250" s="50">
        <f t="shared" si="515"/>
        <v>1</v>
      </c>
      <c r="BH250" s="8">
        <f t="shared" si="455"/>
        <v>3089.2325624999999</v>
      </c>
      <c r="BI250" s="8"/>
      <c r="BJ250" s="8">
        <f t="shared" si="444"/>
        <v>0</v>
      </c>
      <c r="BK250" s="50">
        <f t="shared" si="520"/>
        <v>1</v>
      </c>
      <c r="BL250" s="8">
        <f t="shared" si="521"/>
        <v>4118.9767500000007</v>
      </c>
      <c r="BM250" s="8"/>
      <c r="BN250" s="8"/>
      <c r="BO250" s="8"/>
      <c r="BP250" s="50"/>
      <c r="BQ250" s="8">
        <f t="shared" si="522"/>
        <v>0</v>
      </c>
      <c r="BR250" s="8">
        <f t="shared" si="523"/>
        <v>7208.209312500001</v>
      </c>
      <c r="BS250" s="8">
        <f t="shared" si="445"/>
        <v>7135.2091875000006</v>
      </c>
      <c r="BT250" s="8">
        <f t="shared" si="446"/>
        <v>3089.2325624999999</v>
      </c>
      <c r="BU250" s="8">
        <f t="shared" si="447"/>
        <v>8532.1661249999997</v>
      </c>
      <c r="BV250" s="8">
        <f t="shared" si="448"/>
        <v>18756.607875000002</v>
      </c>
      <c r="BW250" s="37">
        <f t="shared" si="449"/>
        <v>225079.29450000002</v>
      </c>
      <c r="BX250" s="42" t="s">
        <v>244</v>
      </c>
      <c r="BY250" s="43"/>
    </row>
    <row r="251" spans="1:77" s="7" customFormat="1" ht="15" hidden="1" customHeight="1" x14ac:dyDescent="0.3">
      <c r="A251" s="47">
        <v>37</v>
      </c>
      <c r="B251" s="85" t="s">
        <v>265</v>
      </c>
      <c r="C251" s="32" t="s">
        <v>515</v>
      </c>
      <c r="D251" s="33" t="s">
        <v>60</v>
      </c>
      <c r="E251" s="136" t="s">
        <v>266</v>
      </c>
      <c r="F251" s="34">
        <v>84</v>
      </c>
      <c r="G251" s="30">
        <v>43308</v>
      </c>
      <c r="H251" s="30">
        <v>45134</v>
      </c>
      <c r="I251" s="34" t="s">
        <v>156</v>
      </c>
      <c r="J251" s="6" t="s">
        <v>310</v>
      </c>
      <c r="K251" s="6" t="s">
        <v>64</v>
      </c>
      <c r="L251" s="10">
        <v>12.01</v>
      </c>
      <c r="M251" s="6">
        <v>4.8099999999999996</v>
      </c>
      <c r="N251" s="29">
        <v>17697</v>
      </c>
      <c r="O251" s="8">
        <f t="shared" si="514"/>
        <v>85122.569999999992</v>
      </c>
      <c r="P251" s="6"/>
      <c r="Q251" s="6"/>
      <c r="R251" s="6"/>
      <c r="S251" s="6">
        <v>1</v>
      </c>
      <c r="T251" s="6"/>
      <c r="U251" s="6"/>
      <c r="V251" s="6">
        <f t="shared" si="429"/>
        <v>1</v>
      </c>
      <c r="W251" s="6">
        <f t="shared" si="429"/>
        <v>0</v>
      </c>
      <c r="X251" s="6">
        <f t="shared" si="429"/>
        <v>0</v>
      </c>
      <c r="Y251" s="8">
        <f t="shared" si="450"/>
        <v>0</v>
      </c>
      <c r="Z251" s="8">
        <f t="shared" si="507"/>
        <v>0</v>
      </c>
      <c r="AA251" s="8">
        <f t="shared" ref="AA251" si="524">SUM(O251/16*R251)</f>
        <v>0</v>
      </c>
      <c r="AB251" s="8">
        <f t="shared" si="432"/>
        <v>5320.1606249999995</v>
      </c>
      <c r="AC251" s="8">
        <f t="shared" si="451"/>
        <v>0</v>
      </c>
      <c r="AD251" s="8">
        <f t="shared" si="452"/>
        <v>0</v>
      </c>
      <c r="AE251" s="8">
        <f t="shared" si="433"/>
        <v>5320.1606249999995</v>
      </c>
      <c r="AF251" s="8">
        <f t="shared" si="453"/>
        <v>3990.1204687499994</v>
      </c>
      <c r="AG251" s="8">
        <f t="shared" si="434"/>
        <v>931.02810937499999</v>
      </c>
      <c r="AH251" s="8">
        <f t="shared" si="518"/>
        <v>221.21250000000001</v>
      </c>
      <c r="AI251" s="8">
        <f t="shared" si="436"/>
        <v>10462.521703124999</v>
      </c>
      <c r="AJ251" s="11"/>
      <c r="AK251" s="35">
        <f t="shared" si="437"/>
        <v>0</v>
      </c>
      <c r="AL251" s="11"/>
      <c r="AM251" s="35">
        <f t="shared" si="500"/>
        <v>0</v>
      </c>
      <c r="AN251" s="35"/>
      <c r="AO251" s="35">
        <f t="shared" si="501"/>
        <v>0</v>
      </c>
      <c r="AP251" s="11"/>
      <c r="AQ251" s="35">
        <f t="shared" si="502"/>
        <v>0</v>
      </c>
      <c r="AR251" s="35"/>
      <c r="AS251" s="35">
        <f t="shared" si="503"/>
        <v>0</v>
      </c>
      <c r="AT251" s="36">
        <f t="shared" si="439"/>
        <v>0</v>
      </c>
      <c r="AU251" s="35">
        <f t="shared" si="439"/>
        <v>0</v>
      </c>
      <c r="AV251" s="36">
        <f t="shared" si="517"/>
        <v>0</v>
      </c>
      <c r="AW251" s="35">
        <f t="shared" si="517"/>
        <v>0</v>
      </c>
      <c r="AX251" s="12"/>
      <c r="AY251" s="13"/>
      <c r="AZ251" s="13"/>
      <c r="BA251" s="13"/>
      <c r="BB251" s="35">
        <f t="shared" ref="BB251" si="525">SUM(N251*AY251)*50%+(N251*AZ251)*60%+(N251*BA251)*60%</f>
        <v>0</v>
      </c>
      <c r="BC251" s="6"/>
      <c r="BD251" s="6"/>
      <c r="BE251" s="6"/>
      <c r="BF251" s="8">
        <f t="shared" ref="BF251" si="526">SUM(N251*BC251*20%)+(N251*BD251)*30%</f>
        <v>0</v>
      </c>
      <c r="BG251" s="50">
        <f t="shared" si="515"/>
        <v>1</v>
      </c>
      <c r="BH251" s="8">
        <f t="shared" si="455"/>
        <v>2793.084328125</v>
      </c>
      <c r="BI251" s="8"/>
      <c r="BJ251" s="8">
        <f t="shared" si="444"/>
        <v>0</v>
      </c>
      <c r="BK251" s="8">
        <v>1</v>
      </c>
      <c r="BL251" s="8">
        <f t="shared" ref="BL251:BL255" si="527">(AE251+AF251)*30%</f>
        <v>2793.084328125</v>
      </c>
      <c r="BM251" s="8"/>
      <c r="BN251" s="8"/>
      <c r="BO251" s="8"/>
      <c r="BP251" s="50"/>
      <c r="BQ251" s="8">
        <f t="shared" ref="BQ251:BQ257" si="528">7079/18*BP251</f>
        <v>0</v>
      </c>
      <c r="BR251" s="8">
        <f t="shared" ref="BR251:BR257" si="529">AW251+BB251+BF251+BH251+BJ251+BL251+BQ251</f>
        <v>5586.1686562499999</v>
      </c>
      <c r="BS251" s="8">
        <f t="shared" si="445"/>
        <v>6472.4012343749991</v>
      </c>
      <c r="BT251" s="8">
        <f t="shared" si="446"/>
        <v>2793.084328125</v>
      </c>
      <c r="BU251" s="8">
        <f t="shared" si="447"/>
        <v>6783.2047968749994</v>
      </c>
      <c r="BV251" s="8">
        <f t="shared" si="448"/>
        <v>16048.690359374999</v>
      </c>
      <c r="BW251" s="37">
        <f t="shared" si="449"/>
        <v>192584.28431249998</v>
      </c>
      <c r="BX251" s="7" t="s">
        <v>213</v>
      </c>
    </row>
    <row r="252" spans="1:77" s="7" customFormat="1" ht="15" hidden="1" customHeight="1" x14ac:dyDescent="0.3">
      <c r="A252" s="47">
        <v>38</v>
      </c>
      <c r="B252" s="85" t="s">
        <v>265</v>
      </c>
      <c r="C252" s="32" t="s">
        <v>343</v>
      </c>
      <c r="D252" s="33" t="s">
        <v>60</v>
      </c>
      <c r="E252" s="136" t="s">
        <v>266</v>
      </c>
      <c r="F252" s="34">
        <v>84</v>
      </c>
      <c r="G252" s="30">
        <v>43308</v>
      </c>
      <c r="H252" s="30">
        <v>45134</v>
      </c>
      <c r="I252" s="34" t="s">
        <v>156</v>
      </c>
      <c r="J252" s="6" t="s">
        <v>310</v>
      </c>
      <c r="K252" s="6" t="s">
        <v>64</v>
      </c>
      <c r="L252" s="10">
        <v>12.01</v>
      </c>
      <c r="M252" s="6">
        <v>4.8099999999999996</v>
      </c>
      <c r="N252" s="29">
        <v>17697</v>
      </c>
      <c r="O252" s="8">
        <f t="shared" si="514"/>
        <v>85122.569999999992</v>
      </c>
      <c r="P252" s="6"/>
      <c r="Q252" s="6"/>
      <c r="R252" s="6"/>
      <c r="S252" s="6">
        <v>2</v>
      </c>
      <c r="T252" s="6"/>
      <c r="U252" s="6"/>
      <c r="V252" s="6">
        <f t="shared" si="429"/>
        <v>2</v>
      </c>
      <c r="W252" s="6">
        <f t="shared" si="429"/>
        <v>0</v>
      </c>
      <c r="X252" s="6">
        <f t="shared" si="429"/>
        <v>0</v>
      </c>
      <c r="Y252" s="8">
        <f t="shared" si="450"/>
        <v>0</v>
      </c>
      <c r="Z252" s="8">
        <f t="shared" si="507"/>
        <v>0</v>
      </c>
      <c r="AA252" s="8">
        <f t="shared" si="431"/>
        <v>0</v>
      </c>
      <c r="AB252" s="8">
        <f t="shared" si="432"/>
        <v>10640.321249999999</v>
      </c>
      <c r="AC252" s="8">
        <f t="shared" si="451"/>
        <v>0</v>
      </c>
      <c r="AD252" s="8">
        <f t="shared" si="452"/>
        <v>0</v>
      </c>
      <c r="AE252" s="8">
        <f t="shared" si="433"/>
        <v>10640.321249999999</v>
      </c>
      <c r="AF252" s="8">
        <f t="shared" si="453"/>
        <v>7980.2409374999988</v>
      </c>
      <c r="AG252" s="8">
        <f t="shared" si="434"/>
        <v>1862.05621875</v>
      </c>
      <c r="AH252" s="8">
        <f t="shared" si="518"/>
        <v>442.42500000000001</v>
      </c>
      <c r="AI252" s="8">
        <f t="shared" si="436"/>
        <v>20925.043406249999</v>
      </c>
      <c r="AJ252" s="11"/>
      <c r="AK252" s="35">
        <f t="shared" si="437"/>
        <v>0</v>
      </c>
      <c r="AL252" s="11"/>
      <c r="AM252" s="35">
        <f t="shared" si="500"/>
        <v>0</v>
      </c>
      <c r="AN252" s="35"/>
      <c r="AO252" s="35">
        <f t="shared" si="501"/>
        <v>0</v>
      </c>
      <c r="AP252" s="11"/>
      <c r="AQ252" s="35">
        <f t="shared" si="502"/>
        <v>0</v>
      </c>
      <c r="AR252" s="35"/>
      <c r="AS252" s="35">
        <f t="shared" si="503"/>
        <v>0</v>
      </c>
      <c r="AT252" s="36">
        <f t="shared" si="439"/>
        <v>0</v>
      </c>
      <c r="AU252" s="35">
        <f t="shared" si="439"/>
        <v>0</v>
      </c>
      <c r="AV252" s="36">
        <f t="shared" si="517"/>
        <v>0</v>
      </c>
      <c r="AW252" s="35">
        <f t="shared" si="517"/>
        <v>0</v>
      </c>
      <c r="AX252" s="12"/>
      <c r="AY252" s="13"/>
      <c r="AZ252" s="13"/>
      <c r="BA252" s="13"/>
      <c r="BB252" s="35">
        <f t="shared" ref="BB252:BB263" si="530">SUM(N252*AY252)*50%+(N252*AZ252)*60%+(N252*BA252)*60%</f>
        <v>0</v>
      </c>
      <c r="BC252" s="6"/>
      <c r="BD252" s="6"/>
      <c r="BE252" s="6"/>
      <c r="BF252" s="8">
        <f t="shared" si="519"/>
        <v>0</v>
      </c>
      <c r="BG252" s="50">
        <f t="shared" si="515"/>
        <v>2</v>
      </c>
      <c r="BH252" s="8">
        <f t="shared" si="455"/>
        <v>5586.1686562499999</v>
      </c>
      <c r="BI252" s="8"/>
      <c r="BJ252" s="8">
        <f t="shared" si="444"/>
        <v>0</v>
      </c>
      <c r="BK252" s="8">
        <v>2</v>
      </c>
      <c r="BL252" s="8">
        <f t="shared" si="527"/>
        <v>5586.1686562499999</v>
      </c>
      <c r="BM252" s="8"/>
      <c r="BN252" s="8"/>
      <c r="BO252" s="8"/>
      <c r="BP252" s="50"/>
      <c r="BQ252" s="8">
        <f t="shared" si="528"/>
        <v>0</v>
      </c>
      <c r="BR252" s="8">
        <f t="shared" si="529"/>
        <v>11172.3373125</v>
      </c>
      <c r="BS252" s="8">
        <f t="shared" si="445"/>
        <v>12944.802468749998</v>
      </c>
      <c r="BT252" s="8">
        <f t="shared" si="446"/>
        <v>5586.1686562499999</v>
      </c>
      <c r="BU252" s="8">
        <f t="shared" si="447"/>
        <v>13566.409593749999</v>
      </c>
      <c r="BV252" s="8">
        <f t="shared" si="448"/>
        <v>32097.380718749999</v>
      </c>
      <c r="BW252" s="37">
        <f t="shared" si="449"/>
        <v>385168.56862499996</v>
      </c>
      <c r="BX252" s="7" t="s">
        <v>213</v>
      </c>
    </row>
    <row r="253" spans="1:77" s="7" customFormat="1" ht="15" hidden="1" customHeight="1" x14ac:dyDescent="0.3">
      <c r="A253" s="47">
        <v>39</v>
      </c>
      <c r="B253" s="29" t="s">
        <v>265</v>
      </c>
      <c r="C253" s="14" t="s">
        <v>411</v>
      </c>
      <c r="D253" s="6" t="s">
        <v>60</v>
      </c>
      <c r="E253" s="93" t="s">
        <v>266</v>
      </c>
      <c r="F253" s="34">
        <v>84</v>
      </c>
      <c r="G253" s="30">
        <v>43308</v>
      </c>
      <c r="H253" s="30">
        <v>45134</v>
      </c>
      <c r="I253" s="34" t="s">
        <v>156</v>
      </c>
      <c r="J253" s="6" t="s">
        <v>310</v>
      </c>
      <c r="K253" s="6" t="s">
        <v>64</v>
      </c>
      <c r="L253" s="10">
        <v>12.01</v>
      </c>
      <c r="M253" s="6">
        <v>4.8099999999999996</v>
      </c>
      <c r="N253" s="29">
        <v>17697</v>
      </c>
      <c r="O253" s="8">
        <f t="shared" si="514"/>
        <v>85122.569999999992</v>
      </c>
      <c r="P253" s="6"/>
      <c r="Q253" s="6"/>
      <c r="R253" s="6"/>
      <c r="S253" s="6">
        <v>1</v>
      </c>
      <c r="T253" s="6"/>
      <c r="U253" s="6"/>
      <c r="V253" s="6">
        <f t="shared" si="429"/>
        <v>1</v>
      </c>
      <c r="W253" s="6">
        <f t="shared" si="429"/>
        <v>0</v>
      </c>
      <c r="X253" s="6">
        <f t="shared" si="429"/>
        <v>0</v>
      </c>
      <c r="Y253" s="8">
        <f t="shared" si="450"/>
        <v>0</v>
      </c>
      <c r="Z253" s="8">
        <f t="shared" si="507"/>
        <v>0</v>
      </c>
      <c r="AA253" s="8">
        <f t="shared" si="431"/>
        <v>0</v>
      </c>
      <c r="AB253" s="8">
        <f t="shared" si="432"/>
        <v>5320.1606249999995</v>
      </c>
      <c r="AC253" s="8">
        <f t="shared" si="451"/>
        <v>0</v>
      </c>
      <c r="AD253" s="8">
        <f t="shared" si="452"/>
        <v>0</v>
      </c>
      <c r="AE253" s="8">
        <f t="shared" si="433"/>
        <v>5320.1606249999995</v>
      </c>
      <c r="AF253" s="8">
        <f t="shared" si="453"/>
        <v>3990.1204687499994</v>
      </c>
      <c r="AG253" s="8">
        <f t="shared" si="434"/>
        <v>931.02810937499999</v>
      </c>
      <c r="AH253" s="8">
        <f t="shared" si="518"/>
        <v>221.21250000000001</v>
      </c>
      <c r="AI253" s="8">
        <f t="shared" si="436"/>
        <v>10462.521703124999</v>
      </c>
      <c r="AJ253" s="11"/>
      <c r="AK253" s="35">
        <f t="shared" si="437"/>
        <v>0</v>
      </c>
      <c r="AL253" s="11"/>
      <c r="AM253" s="35">
        <f t="shared" si="500"/>
        <v>0</v>
      </c>
      <c r="AN253" s="35"/>
      <c r="AO253" s="35">
        <f t="shared" si="501"/>
        <v>0</v>
      </c>
      <c r="AP253" s="11"/>
      <c r="AQ253" s="35">
        <f t="shared" si="502"/>
        <v>0</v>
      </c>
      <c r="AR253" s="35"/>
      <c r="AS253" s="35">
        <f t="shared" si="503"/>
        <v>0</v>
      </c>
      <c r="AT253" s="36">
        <f t="shared" si="439"/>
        <v>0</v>
      </c>
      <c r="AU253" s="35">
        <f t="shared" si="439"/>
        <v>0</v>
      </c>
      <c r="AV253" s="36">
        <f t="shared" si="517"/>
        <v>0</v>
      </c>
      <c r="AW253" s="35">
        <f t="shared" si="517"/>
        <v>0</v>
      </c>
      <c r="AX253" s="12"/>
      <c r="AY253" s="13"/>
      <c r="AZ253" s="13"/>
      <c r="BA253" s="13"/>
      <c r="BB253" s="35">
        <f t="shared" si="530"/>
        <v>0</v>
      </c>
      <c r="BC253" s="6"/>
      <c r="BD253" s="6"/>
      <c r="BE253" s="6"/>
      <c r="BF253" s="8">
        <f t="shared" si="519"/>
        <v>0</v>
      </c>
      <c r="BG253" s="50">
        <f t="shared" si="515"/>
        <v>1</v>
      </c>
      <c r="BH253" s="8">
        <f t="shared" si="455"/>
        <v>2793.084328125</v>
      </c>
      <c r="BI253" s="8"/>
      <c r="BJ253" s="8">
        <f t="shared" si="444"/>
        <v>0</v>
      </c>
      <c r="BK253" s="8">
        <v>1</v>
      </c>
      <c r="BL253" s="8">
        <f t="shared" si="527"/>
        <v>2793.084328125</v>
      </c>
      <c r="BM253" s="8"/>
      <c r="BN253" s="8"/>
      <c r="BO253" s="8"/>
      <c r="BP253" s="50"/>
      <c r="BQ253" s="8">
        <f t="shared" si="528"/>
        <v>0</v>
      </c>
      <c r="BR253" s="8">
        <f t="shared" si="529"/>
        <v>5586.1686562499999</v>
      </c>
      <c r="BS253" s="8">
        <f t="shared" si="445"/>
        <v>6472.4012343749991</v>
      </c>
      <c r="BT253" s="8">
        <f t="shared" si="446"/>
        <v>2793.084328125</v>
      </c>
      <c r="BU253" s="8">
        <f t="shared" si="447"/>
        <v>6783.2047968749994</v>
      </c>
      <c r="BV253" s="8">
        <f t="shared" si="448"/>
        <v>16048.690359374999</v>
      </c>
      <c r="BW253" s="37">
        <f t="shared" si="449"/>
        <v>192584.28431249998</v>
      </c>
      <c r="BX253" s="7" t="s">
        <v>213</v>
      </c>
    </row>
    <row r="254" spans="1:77" s="7" customFormat="1" ht="15" hidden="1" customHeight="1" x14ac:dyDescent="0.3">
      <c r="A254" s="47">
        <v>40</v>
      </c>
      <c r="B254" s="29" t="s">
        <v>265</v>
      </c>
      <c r="C254" s="14" t="s">
        <v>514</v>
      </c>
      <c r="D254" s="6" t="s">
        <v>60</v>
      </c>
      <c r="E254" s="93" t="s">
        <v>266</v>
      </c>
      <c r="F254" s="34">
        <v>84</v>
      </c>
      <c r="G254" s="30">
        <v>43308</v>
      </c>
      <c r="H254" s="30">
        <v>45134</v>
      </c>
      <c r="I254" s="34" t="s">
        <v>156</v>
      </c>
      <c r="J254" s="6" t="s">
        <v>310</v>
      </c>
      <c r="K254" s="6" t="s">
        <v>64</v>
      </c>
      <c r="L254" s="10">
        <v>12.01</v>
      </c>
      <c r="M254" s="6">
        <v>4.8099999999999996</v>
      </c>
      <c r="N254" s="29">
        <v>17697</v>
      </c>
      <c r="O254" s="8">
        <f t="shared" si="514"/>
        <v>85122.569999999992</v>
      </c>
      <c r="P254" s="6"/>
      <c r="Q254" s="6"/>
      <c r="R254" s="6"/>
      <c r="S254" s="6">
        <v>1</v>
      </c>
      <c r="T254" s="6"/>
      <c r="U254" s="6"/>
      <c r="V254" s="6">
        <f t="shared" si="429"/>
        <v>1</v>
      </c>
      <c r="W254" s="6">
        <f t="shared" si="429"/>
        <v>0</v>
      </c>
      <c r="X254" s="6">
        <f t="shared" si="429"/>
        <v>0</v>
      </c>
      <c r="Y254" s="8">
        <f t="shared" ref="Y254:Y255" si="531">SUM(O254/16*P254)</f>
        <v>0</v>
      </c>
      <c r="Z254" s="8">
        <f t="shared" si="507"/>
        <v>0</v>
      </c>
      <c r="AA254" s="8">
        <f t="shared" ref="AA254:AA255" si="532">SUM(O254/16*R254)</f>
        <v>0</v>
      </c>
      <c r="AB254" s="8">
        <f t="shared" si="432"/>
        <v>5320.1606249999995</v>
      </c>
      <c r="AC254" s="8">
        <f t="shared" ref="AC254:AC255" si="533">SUM(O254/16*T254)</f>
        <v>0</v>
      </c>
      <c r="AD254" s="8">
        <f t="shared" ref="AD254:AD255" si="534">SUM(O254/16*U254)</f>
        <v>0</v>
      </c>
      <c r="AE254" s="8">
        <f t="shared" si="433"/>
        <v>5320.1606249999995</v>
      </c>
      <c r="AF254" s="8">
        <f t="shared" si="453"/>
        <v>3990.1204687499994</v>
      </c>
      <c r="AG254" s="8">
        <f t="shared" si="434"/>
        <v>931.02810937499999</v>
      </c>
      <c r="AH254" s="8">
        <f t="shared" si="518"/>
        <v>221.21250000000001</v>
      </c>
      <c r="AI254" s="8">
        <f t="shared" si="436"/>
        <v>10462.521703124999</v>
      </c>
      <c r="AJ254" s="11"/>
      <c r="AK254" s="35">
        <f t="shared" si="437"/>
        <v>0</v>
      </c>
      <c r="AL254" s="11"/>
      <c r="AM254" s="35">
        <f t="shared" si="500"/>
        <v>0</v>
      </c>
      <c r="AN254" s="35"/>
      <c r="AO254" s="35">
        <f t="shared" si="501"/>
        <v>0</v>
      </c>
      <c r="AP254" s="11"/>
      <c r="AQ254" s="35">
        <f t="shared" si="502"/>
        <v>0</v>
      </c>
      <c r="AR254" s="35"/>
      <c r="AS254" s="35">
        <f t="shared" si="503"/>
        <v>0</v>
      </c>
      <c r="AT254" s="36">
        <f t="shared" si="439"/>
        <v>0</v>
      </c>
      <c r="AU254" s="35">
        <f t="shared" si="439"/>
        <v>0</v>
      </c>
      <c r="AV254" s="36">
        <f t="shared" si="517"/>
        <v>0</v>
      </c>
      <c r="AW254" s="35">
        <f t="shared" si="517"/>
        <v>0</v>
      </c>
      <c r="AX254" s="12"/>
      <c r="AY254" s="13"/>
      <c r="AZ254" s="13"/>
      <c r="BA254" s="13"/>
      <c r="BB254" s="35">
        <f t="shared" ref="BB254:BB255" si="535">SUM(N254*AY254)*50%+(N254*AZ254)*60%+(N254*BA254)*60%</f>
        <v>0</v>
      </c>
      <c r="BC254" s="6"/>
      <c r="BD254" s="6"/>
      <c r="BE254" s="6"/>
      <c r="BF254" s="8">
        <f t="shared" ref="BF254:BF255" si="536">SUM(N254*BC254*20%)+(N254*BD254)*30%</f>
        <v>0</v>
      </c>
      <c r="BG254" s="50">
        <f t="shared" si="515"/>
        <v>1</v>
      </c>
      <c r="BH254" s="8">
        <f t="shared" si="455"/>
        <v>2793.084328125</v>
      </c>
      <c r="BI254" s="8"/>
      <c r="BJ254" s="8">
        <f t="shared" si="444"/>
        <v>0</v>
      </c>
      <c r="BK254" s="8">
        <v>1</v>
      </c>
      <c r="BL254" s="8">
        <f t="shared" si="527"/>
        <v>2793.084328125</v>
      </c>
      <c r="BM254" s="8"/>
      <c r="BN254" s="8"/>
      <c r="BO254" s="8"/>
      <c r="BP254" s="50"/>
      <c r="BQ254" s="8">
        <f t="shared" si="528"/>
        <v>0</v>
      </c>
      <c r="BR254" s="8">
        <f t="shared" si="529"/>
        <v>5586.1686562499999</v>
      </c>
      <c r="BS254" s="8">
        <f t="shared" si="445"/>
        <v>6472.4012343749991</v>
      </c>
      <c r="BT254" s="8">
        <f t="shared" si="446"/>
        <v>2793.084328125</v>
      </c>
      <c r="BU254" s="8">
        <f t="shared" si="447"/>
        <v>6783.2047968749994</v>
      </c>
      <c r="BV254" s="8">
        <f t="shared" si="448"/>
        <v>16048.690359374999</v>
      </c>
      <c r="BW254" s="37">
        <f t="shared" si="449"/>
        <v>192584.28431249998</v>
      </c>
      <c r="BX254" s="7" t="s">
        <v>213</v>
      </c>
    </row>
    <row r="255" spans="1:77" s="7" customFormat="1" ht="15" hidden="1" customHeight="1" x14ac:dyDescent="0.3">
      <c r="A255" s="47">
        <v>41</v>
      </c>
      <c r="B255" s="29" t="s">
        <v>265</v>
      </c>
      <c r="C255" s="14" t="s">
        <v>513</v>
      </c>
      <c r="D255" s="6" t="s">
        <v>60</v>
      </c>
      <c r="E255" s="93" t="s">
        <v>266</v>
      </c>
      <c r="F255" s="34">
        <v>84</v>
      </c>
      <c r="G255" s="30">
        <v>43308</v>
      </c>
      <c r="H255" s="30">
        <v>45134</v>
      </c>
      <c r="I255" s="34" t="s">
        <v>156</v>
      </c>
      <c r="J255" s="6" t="s">
        <v>310</v>
      </c>
      <c r="K255" s="6" t="s">
        <v>64</v>
      </c>
      <c r="L255" s="10">
        <v>12.01</v>
      </c>
      <c r="M255" s="6">
        <v>4.8099999999999996</v>
      </c>
      <c r="N255" s="29">
        <v>17697</v>
      </c>
      <c r="O255" s="8">
        <f t="shared" si="514"/>
        <v>85122.569999999992</v>
      </c>
      <c r="P255" s="6"/>
      <c r="Q255" s="6"/>
      <c r="R255" s="6"/>
      <c r="S255" s="6">
        <v>1</v>
      </c>
      <c r="T255" s="6"/>
      <c r="U255" s="6"/>
      <c r="V255" s="6">
        <f t="shared" ref="V255:X255" si="537">SUM(P255+S255)</f>
        <v>1</v>
      </c>
      <c r="W255" s="6">
        <f t="shared" si="537"/>
        <v>0</v>
      </c>
      <c r="X255" s="6">
        <f t="shared" si="537"/>
        <v>0</v>
      </c>
      <c r="Y255" s="8">
        <f t="shared" si="531"/>
        <v>0</v>
      </c>
      <c r="Z255" s="8">
        <f t="shared" si="507"/>
        <v>0</v>
      </c>
      <c r="AA255" s="8">
        <f t="shared" si="532"/>
        <v>0</v>
      </c>
      <c r="AB255" s="8">
        <f t="shared" si="432"/>
        <v>5320.1606249999995</v>
      </c>
      <c r="AC255" s="8">
        <f t="shared" si="533"/>
        <v>0</v>
      </c>
      <c r="AD255" s="8">
        <f t="shared" si="534"/>
        <v>0</v>
      </c>
      <c r="AE255" s="8">
        <f t="shared" si="433"/>
        <v>5320.1606249999995</v>
      </c>
      <c r="AF255" s="8">
        <f t="shared" si="453"/>
        <v>3990.1204687499994</v>
      </c>
      <c r="AG255" s="8">
        <f t="shared" si="434"/>
        <v>931.02810937499999</v>
      </c>
      <c r="AH255" s="8">
        <f t="shared" si="518"/>
        <v>221.21250000000001</v>
      </c>
      <c r="AI255" s="8">
        <f t="shared" si="436"/>
        <v>10462.521703124999</v>
      </c>
      <c r="AJ255" s="11"/>
      <c r="AK255" s="35">
        <f t="shared" si="437"/>
        <v>0</v>
      </c>
      <c r="AL255" s="11"/>
      <c r="AM255" s="35">
        <f t="shared" si="500"/>
        <v>0</v>
      </c>
      <c r="AN255" s="35"/>
      <c r="AO255" s="35">
        <f t="shared" si="501"/>
        <v>0</v>
      </c>
      <c r="AP255" s="11"/>
      <c r="AQ255" s="35">
        <f t="shared" si="502"/>
        <v>0</v>
      </c>
      <c r="AR255" s="35"/>
      <c r="AS255" s="35">
        <f t="shared" si="503"/>
        <v>0</v>
      </c>
      <c r="AT255" s="36">
        <f t="shared" si="439"/>
        <v>0</v>
      </c>
      <c r="AU255" s="35">
        <f t="shared" si="439"/>
        <v>0</v>
      </c>
      <c r="AV255" s="36">
        <f t="shared" si="517"/>
        <v>0</v>
      </c>
      <c r="AW255" s="35">
        <f t="shared" si="517"/>
        <v>0</v>
      </c>
      <c r="AX255" s="12"/>
      <c r="AY255" s="13"/>
      <c r="AZ255" s="13"/>
      <c r="BA255" s="13"/>
      <c r="BB255" s="35">
        <f t="shared" si="535"/>
        <v>0</v>
      </c>
      <c r="BC255" s="6"/>
      <c r="BD255" s="6"/>
      <c r="BE255" s="6"/>
      <c r="BF255" s="8">
        <f t="shared" si="536"/>
        <v>0</v>
      </c>
      <c r="BG255" s="50">
        <f t="shared" si="515"/>
        <v>1</v>
      </c>
      <c r="BH255" s="8">
        <f t="shared" si="455"/>
        <v>2793.084328125</v>
      </c>
      <c r="BI255" s="8"/>
      <c r="BJ255" s="8">
        <f t="shared" si="444"/>
        <v>0</v>
      </c>
      <c r="BK255" s="8">
        <v>1</v>
      </c>
      <c r="BL255" s="8">
        <f t="shared" si="527"/>
        <v>2793.084328125</v>
      </c>
      <c r="BM255" s="8"/>
      <c r="BN255" s="8"/>
      <c r="BO255" s="8"/>
      <c r="BP255" s="50"/>
      <c r="BQ255" s="8">
        <f t="shared" si="528"/>
        <v>0</v>
      </c>
      <c r="BR255" s="8">
        <f t="shared" si="529"/>
        <v>5586.1686562499999</v>
      </c>
      <c r="BS255" s="8">
        <f t="shared" si="445"/>
        <v>6472.4012343749991</v>
      </c>
      <c r="BT255" s="8">
        <f t="shared" si="446"/>
        <v>2793.084328125</v>
      </c>
      <c r="BU255" s="8">
        <f t="shared" si="447"/>
        <v>6783.2047968749994</v>
      </c>
      <c r="BV255" s="8">
        <f t="shared" si="448"/>
        <v>16048.690359374999</v>
      </c>
      <c r="BW255" s="37">
        <f t="shared" si="449"/>
        <v>192584.28431249998</v>
      </c>
      <c r="BX255" s="7" t="s">
        <v>213</v>
      </c>
    </row>
    <row r="256" spans="1:77" s="9" customFormat="1" ht="15" hidden="1" customHeight="1" x14ac:dyDescent="0.3">
      <c r="A256" s="47">
        <v>42</v>
      </c>
      <c r="B256" s="14" t="s">
        <v>77</v>
      </c>
      <c r="C256" s="14" t="s">
        <v>342</v>
      </c>
      <c r="D256" s="6" t="s">
        <v>60</v>
      </c>
      <c r="E256" s="93" t="s">
        <v>315</v>
      </c>
      <c r="F256" s="14">
        <v>99</v>
      </c>
      <c r="G256" s="44">
        <v>43661</v>
      </c>
      <c r="H256" s="44">
        <v>45488</v>
      </c>
      <c r="I256" s="14" t="s">
        <v>156</v>
      </c>
      <c r="J256" s="6" t="s">
        <v>308</v>
      </c>
      <c r="K256" s="6" t="s">
        <v>67</v>
      </c>
      <c r="L256" s="10">
        <v>22.04</v>
      </c>
      <c r="M256" s="6">
        <v>5.12</v>
      </c>
      <c r="N256" s="29">
        <v>17697</v>
      </c>
      <c r="O256" s="8">
        <f t="shared" si="514"/>
        <v>90608.639999999999</v>
      </c>
      <c r="P256" s="6"/>
      <c r="Q256" s="6"/>
      <c r="R256" s="6"/>
      <c r="S256" s="6">
        <v>2</v>
      </c>
      <c r="T256" s="6"/>
      <c r="U256" s="6"/>
      <c r="V256" s="6">
        <f t="shared" si="429"/>
        <v>2</v>
      </c>
      <c r="W256" s="6">
        <f t="shared" si="429"/>
        <v>0</v>
      </c>
      <c r="X256" s="6">
        <f t="shared" si="429"/>
        <v>0</v>
      </c>
      <c r="Y256" s="8">
        <f t="shared" si="450"/>
        <v>0</v>
      </c>
      <c r="Z256" s="8">
        <f t="shared" si="507"/>
        <v>0</v>
      </c>
      <c r="AA256" s="8">
        <f t="shared" si="431"/>
        <v>0</v>
      </c>
      <c r="AB256" s="8">
        <f t="shared" si="432"/>
        <v>11326.08</v>
      </c>
      <c r="AC256" s="8">
        <f t="shared" si="451"/>
        <v>0</v>
      </c>
      <c r="AD256" s="8">
        <f t="shared" si="452"/>
        <v>0</v>
      </c>
      <c r="AE256" s="8">
        <f t="shared" si="433"/>
        <v>11326.08</v>
      </c>
      <c r="AF256" s="8">
        <f t="shared" si="453"/>
        <v>8494.56</v>
      </c>
      <c r="AG256" s="8">
        <f t="shared" si="434"/>
        <v>1982.0640000000001</v>
      </c>
      <c r="AH256" s="8">
        <f t="shared" si="435"/>
        <v>442.42500000000001</v>
      </c>
      <c r="AI256" s="8">
        <f t="shared" si="436"/>
        <v>22245.129000000001</v>
      </c>
      <c r="AJ256" s="11"/>
      <c r="AK256" s="35">
        <f t="shared" si="437"/>
        <v>0</v>
      </c>
      <c r="AL256" s="11"/>
      <c r="AM256" s="35">
        <f t="shared" si="500"/>
        <v>0</v>
      </c>
      <c r="AN256" s="35"/>
      <c r="AO256" s="35"/>
      <c r="AP256" s="11"/>
      <c r="AQ256" s="35">
        <f t="shared" si="502"/>
        <v>0</v>
      </c>
      <c r="AR256" s="11"/>
      <c r="AS256" s="35">
        <f t="shared" si="503"/>
        <v>0</v>
      </c>
      <c r="AT256" s="36">
        <f t="shared" si="439"/>
        <v>0</v>
      </c>
      <c r="AU256" s="35">
        <f t="shared" si="439"/>
        <v>0</v>
      </c>
      <c r="AV256" s="36">
        <f t="shared" si="517"/>
        <v>0</v>
      </c>
      <c r="AW256" s="35">
        <f t="shared" si="517"/>
        <v>0</v>
      </c>
      <c r="AX256" s="12"/>
      <c r="AY256" s="13"/>
      <c r="AZ256" s="13"/>
      <c r="BA256" s="13"/>
      <c r="BB256" s="35">
        <f t="shared" si="530"/>
        <v>0</v>
      </c>
      <c r="BC256" s="6"/>
      <c r="BD256" s="6"/>
      <c r="BE256" s="6"/>
      <c r="BF256" s="8">
        <f t="shared" si="519"/>
        <v>0</v>
      </c>
      <c r="BG256" s="50">
        <f t="shared" si="515"/>
        <v>2</v>
      </c>
      <c r="BH256" s="8">
        <f t="shared" si="455"/>
        <v>5946.192</v>
      </c>
      <c r="BI256" s="8"/>
      <c r="BJ256" s="8">
        <f t="shared" si="444"/>
        <v>0</v>
      </c>
      <c r="BK256" s="8">
        <f t="shared" si="520"/>
        <v>2</v>
      </c>
      <c r="BL256" s="8">
        <f>(AE256+AF256)*35%</f>
        <v>6937.2239999999993</v>
      </c>
      <c r="BM256" s="8"/>
      <c r="BN256" s="8"/>
      <c r="BO256" s="8"/>
      <c r="BP256" s="50"/>
      <c r="BQ256" s="8">
        <f t="shared" si="528"/>
        <v>0</v>
      </c>
      <c r="BR256" s="8">
        <f t="shared" si="529"/>
        <v>12883.415999999999</v>
      </c>
      <c r="BS256" s="8">
        <f t="shared" si="445"/>
        <v>13750.569</v>
      </c>
      <c r="BT256" s="8">
        <f t="shared" si="446"/>
        <v>5946.192</v>
      </c>
      <c r="BU256" s="8">
        <f t="shared" si="447"/>
        <v>15431.784</v>
      </c>
      <c r="BV256" s="8">
        <f t="shared" si="448"/>
        <v>35128.544999999998</v>
      </c>
      <c r="BW256" s="37">
        <f t="shared" si="449"/>
        <v>421542.54</v>
      </c>
      <c r="BX256" s="7" t="s">
        <v>212</v>
      </c>
      <c r="BY256" s="7"/>
    </row>
    <row r="257" spans="1:79" s="9" customFormat="1" ht="15" hidden="1" customHeight="1" x14ac:dyDescent="0.3">
      <c r="A257" s="47">
        <v>43</v>
      </c>
      <c r="B257" s="14" t="s">
        <v>77</v>
      </c>
      <c r="C257" s="14" t="s">
        <v>410</v>
      </c>
      <c r="D257" s="6" t="s">
        <v>60</v>
      </c>
      <c r="E257" s="93" t="s">
        <v>315</v>
      </c>
      <c r="F257" s="14">
        <v>99</v>
      </c>
      <c r="G257" s="44">
        <v>43661</v>
      </c>
      <c r="H257" s="44">
        <v>45488</v>
      </c>
      <c r="I257" s="14" t="s">
        <v>156</v>
      </c>
      <c r="J257" s="6" t="s">
        <v>308</v>
      </c>
      <c r="K257" s="6" t="s">
        <v>67</v>
      </c>
      <c r="L257" s="10">
        <v>22.04</v>
      </c>
      <c r="M257" s="6">
        <v>5.12</v>
      </c>
      <c r="N257" s="29">
        <v>17697</v>
      </c>
      <c r="O257" s="8">
        <f t="shared" si="514"/>
        <v>90608.639999999999</v>
      </c>
      <c r="P257" s="6"/>
      <c r="Q257" s="6"/>
      <c r="R257" s="6"/>
      <c r="S257" s="6">
        <v>1</v>
      </c>
      <c r="T257" s="6"/>
      <c r="U257" s="6"/>
      <c r="V257" s="6">
        <f t="shared" si="429"/>
        <v>1</v>
      </c>
      <c r="W257" s="6">
        <f t="shared" si="429"/>
        <v>0</v>
      </c>
      <c r="X257" s="6">
        <f t="shared" si="429"/>
        <v>0</v>
      </c>
      <c r="Y257" s="8">
        <f t="shared" si="450"/>
        <v>0</v>
      </c>
      <c r="Z257" s="8">
        <f t="shared" si="507"/>
        <v>0</v>
      </c>
      <c r="AA257" s="8">
        <f t="shared" si="431"/>
        <v>0</v>
      </c>
      <c r="AB257" s="8">
        <f t="shared" si="432"/>
        <v>5663.04</v>
      </c>
      <c r="AC257" s="8">
        <f t="shared" si="451"/>
        <v>0</v>
      </c>
      <c r="AD257" s="8">
        <f t="shared" si="452"/>
        <v>0</v>
      </c>
      <c r="AE257" s="8">
        <f t="shared" si="433"/>
        <v>5663.04</v>
      </c>
      <c r="AF257" s="8">
        <f t="shared" si="453"/>
        <v>4247.28</v>
      </c>
      <c r="AG257" s="8">
        <f t="shared" si="434"/>
        <v>991.03200000000004</v>
      </c>
      <c r="AH257" s="8">
        <f t="shared" si="435"/>
        <v>221.21250000000001</v>
      </c>
      <c r="AI257" s="8">
        <f t="shared" si="436"/>
        <v>11122.5645</v>
      </c>
      <c r="AJ257" s="11"/>
      <c r="AK257" s="35">
        <f t="shared" si="437"/>
        <v>0</v>
      </c>
      <c r="AL257" s="11"/>
      <c r="AM257" s="35">
        <f t="shared" si="500"/>
        <v>0</v>
      </c>
      <c r="AN257" s="35"/>
      <c r="AO257" s="35"/>
      <c r="AP257" s="11"/>
      <c r="AQ257" s="35">
        <f t="shared" si="502"/>
        <v>0</v>
      </c>
      <c r="AR257" s="11"/>
      <c r="AS257" s="35">
        <f t="shared" si="503"/>
        <v>0</v>
      </c>
      <c r="AT257" s="36">
        <f t="shared" si="439"/>
        <v>0</v>
      </c>
      <c r="AU257" s="35">
        <f t="shared" si="439"/>
        <v>0</v>
      </c>
      <c r="AV257" s="36">
        <f t="shared" si="517"/>
        <v>0</v>
      </c>
      <c r="AW257" s="35">
        <f t="shared" si="517"/>
        <v>0</v>
      </c>
      <c r="AX257" s="12"/>
      <c r="AY257" s="13"/>
      <c r="AZ257" s="13"/>
      <c r="BA257" s="13"/>
      <c r="BB257" s="35">
        <f t="shared" si="530"/>
        <v>0</v>
      </c>
      <c r="BC257" s="6"/>
      <c r="BD257" s="6"/>
      <c r="BE257" s="6"/>
      <c r="BF257" s="8">
        <f t="shared" si="519"/>
        <v>0</v>
      </c>
      <c r="BG257" s="50">
        <f t="shared" si="515"/>
        <v>1</v>
      </c>
      <c r="BH257" s="8">
        <f t="shared" si="455"/>
        <v>2973.096</v>
      </c>
      <c r="BI257" s="8"/>
      <c r="BJ257" s="8">
        <f t="shared" si="444"/>
        <v>0</v>
      </c>
      <c r="BK257" s="8">
        <f t="shared" si="520"/>
        <v>1</v>
      </c>
      <c r="BL257" s="8">
        <f>(AE257+AF257)*35%</f>
        <v>3468.6119999999996</v>
      </c>
      <c r="BM257" s="8"/>
      <c r="BN257" s="8"/>
      <c r="BO257" s="8"/>
      <c r="BP257" s="50"/>
      <c r="BQ257" s="8">
        <f t="shared" si="528"/>
        <v>0</v>
      </c>
      <c r="BR257" s="8">
        <f t="shared" si="529"/>
        <v>6441.7079999999996</v>
      </c>
      <c r="BS257" s="8">
        <f t="shared" si="445"/>
        <v>6875.2844999999998</v>
      </c>
      <c r="BT257" s="8">
        <f t="shared" si="446"/>
        <v>2973.096</v>
      </c>
      <c r="BU257" s="8">
        <f t="shared" si="447"/>
        <v>7715.8919999999998</v>
      </c>
      <c r="BV257" s="8">
        <f t="shared" si="448"/>
        <v>17564.272499999999</v>
      </c>
      <c r="BW257" s="37">
        <f t="shared" si="449"/>
        <v>210771.27</v>
      </c>
      <c r="BX257" s="7" t="s">
        <v>212</v>
      </c>
      <c r="BY257" s="7"/>
    </row>
    <row r="258" spans="1:79" s="7" customFormat="1" ht="15" hidden="1" customHeight="1" x14ac:dyDescent="0.3">
      <c r="A258" s="47">
        <v>44</v>
      </c>
      <c r="B258" s="14" t="s">
        <v>124</v>
      </c>
      <c r="C258" s="45" t="s">
        <v>400</v>
      </c>
      <c r="D258" s="6" t="s">
        <v>60</v>
      </c>
      <c r="E258" s="93" t="s">
        <v>69</v>
      </c>
      <c r="F258" s="34">
        <v>75</v>
      </c>
      <c r="G258" s="30">
        <v>43189</v>
      </c>
      <c r="H258" s="30">
        <v>45015</v>
      </c>
      <c r="I258" s="34" t="s">
        <v>68</v>
      </c>
      <c r="J258" s="6">
        <v>1</v>
      </c>
      <c r="K258" s="6" t="s">
        <v>67</v>
      </c>
      <c r="L258" s="10">
        <v>24.06</v>
      </c>
      <c r="M258" s="6">
        <v>5.12</v>
      </c>
      <c r="N258" s="29">
        <v>17697</v>
      </c>
      <c r="O258" s="8">
        <f t="shared" si="514"/>
        <v>90608.639999999999</v>
      </c>
      <c r="P258" s="6"/>
      <c r="Q258" s="6"/>
      <c r="R258" s="6"/>
      <c r="S258" s="6"/>
      <c r="T258" s="6">
        <v>1</v>
      </c>
      <c r="U258" s="6"/>
      <c r="V258" s="6">
        <f t="shared" si="429"/>
        <v>0</v>
      </c>
      <c r="W258" s="6">
        <f t="shared" si="429"/>
        <v>1</v>
      </c>
      <c r="X258" s="6">
        <f t="shared" si="429"/>
        <v>0</v>
      </c>
      <c r="Y258" s="8">
        <f t="shared" si="450"/>
        <v>0</v>
      </c>
      <c r="Z258" s="8">
        <f t="shared" si="507"/>
        <v>0</v>
      </c>
      <c r="AA258" s="8">
        <f t="shared" si="431"/>
        <v>0</v>
      </c>
      <c r="AB258" s="8">
        <f t="shared" si="432"/>
        <v>0</v>
      </c>
      <c r="AC258" s="8">
        <f t="shared" si="451"/>
        <v>5663.04</v>
      </c>
      <c r="AD258" s="8">
        <f t="shared" si="452"/>
        <v>0</v>
      </c>
      <c r="AE258" s="8">
        <f t="shared" si="433"/>
        <v>5663.04</v>
      </c>
      <c r="AF258" s="8">
        <f t="shared" si="453"/>
        <v>4247.28</v>
      </c>
      <c r="AG258" s="8">
        <f t="shared" si="434"/>
        <v>991.03200000000004</v>
      </c>
      <c r="AH258" s="8">
        <f t="shared" si="435"/>
        <v>221.21250000000001</v>
      </c>
      <c r="AI258" s="8">
        <f t="shared" si="436"/>
        <v>11122.5645</v>
      </c>
      <c r="AJ258" s="11"/>
      <c r="AK258" s="35">
        <f t="shared" si="437"/>
        <v>0</v>
      </c>
      <c r="AL258" s="11"/>
      <c r="AM258" s="35">
        <f t="shared" si="500"/>
        <v>0</v>
      </c>
      <c r="AN258" s="35">
        <f t="shared" ref="AN258:AO263" si="538">AJ258+AL258</f>
        <v>0</v>
      </c>
      <c r="AO258" s="35">
        <f t="shared" si="538"/>
        <v>0</v>
      </c>
      <c r="AP258" s="11"/>
      <c r="AQ258" s="35">
        <f t="shared" si="502"/>
        <v>0</v>
      </c>
      <c r="AR258" s="11"/>
      <c r="AS258" s="35">
        <f t="shared" si="503"/>
        <v>0</v>
      </c>
      <c r="AT258" s="36">
        <f t="shared" si="439"/>
        <v>0</v>
      </c>
      <c r="AU258" s="35">
        <f t="shared" si="439"/>
        <v>0</v>
      </c>
      <c r="AV258" s="36">
        <f t="shared" si="517"/>
        <v>0</v>
      </c>
      <c r="AW258" s="35">
        <f t="shared" si="517"/>
        <v>0</v>
      </c>
      <c r="AX258" s="12"/>
      <c r="AY258" s="12"/>
      <c r="AZ258" s="12"/>
      <c r="BA258" s="12"/>
      <c r="BB258" s="35"/>
      <c r="BC258" s="6"/>
      <c r="BD258" s="6"/>
      <c r="BE258" s="6"/>
      <c r="BF258" s="8">
        <f t="shared" si="519"/>
        <v>0</v>
      </c>
      <c r="BG258" s="50">
        <v>1</v>
      </c>
      <c r="BH258" s="8">
        <f t="shared" si="455"/>
        <v>2973.096</v>
      </c>
      <c r="BI258" s="8"/>
      <c r="BJ258" s="8">
        <f t="shared" si="444"/>
        <v>0</v>
      </c>
      <c r="BK258" s="8">
        <v>1</v>
      </c>
      <c r="BL258" s="8">
        <f t="shared" ref="BL258:BL259" si="539">(AE258+AF258)*40%</f>
        <v>3964.1280000000002</v>
      </c>
      <c r="BM258" s="8"/>
      <c r="BN258" s="8"/>
      <c r="BO258" s="8"/>
      <c r="BP258" s="50"/>
      <c r="BQ258" s="8">
        <f>7079/16*BP258</f>
        <v>0</v>
      </c>
      <c r="BR258" s="8">
        <f t="shared" ref="BR258:BR259" si="540">AW258+BB258+BF258+BH258+BJ258+BL258+BQ258+BM258+BN258</f>
        <v>6937.2240000000002</v>
      </c>
      <c r="BS258" s="8">
        <f t="shared" si="445"/>
        <v>6875.2844999999998</v>
      </c>
      <c r="BT258" s="8">
        <f t="shared" si="446"/>
        <v>2973.096</v>
      </c>
      <c r="BU258" s="8">
        <f t="shared" si="447"/>
        <v>8211.4079999999994</v>
      </c>
      <c r="BV258" s="8">
        <f t="shared" si="448"/>
        <v>18059.788500000002</v>
      </c>
      <c r="BW258" s="37">
        <f t="shared" si="449"/>
        <v>216717.46200000003</v>
      </c>
    </row>
    <row r="259" spans="1:79" s="7" customFormat="1" ht="15" hidden="1" customHeight="1" x14ac:dyDescent="0.3">
      <c r="A259" s="47">
        <v>45</v>
      </c>
      <c r="B259" s="14" t="s">
        <v>124</v>
      </c>
      <c r="C259" s="45" t="s">
        <v>401</v>
      </c>
      <c r="D259" s="6" t="s">
        <v>60</v>
      </c>
      <c r="E259" s="93" t="s">
        <v>69</v>
      </c>
      <c r="F259" s="34">
        <v>75</v>
      </c>
      <c r="G259" s="30">
        <v>43189</v>
      </c>
      <c r="H259" s="30">
        <v>45015</v>
      </c>
      <c r="I259" s="34" t="s">
        <v>68</v>
      </c>
      <c r="J259" s="6">
        <v>1</v>
      </c>
      <c r="K259" s="6" t="s">
        <v>67</v>
      </c>
      <c r="L259" s="10">
        <v>24.06</v>
      </c>
      <c r="M259" s="6">
        <v>5.12</v>
      </c>
      <c r="N259" s="29">
        <v>17697</v>
      </c>
      <c r="O259" s="8">
        <f t="shared" si="514"/>
        <v>90608.639999999999</v>
      </c>
      <c r="P259" s="6"/>
      <c r="Q259" s="6"/>
      <c r="R259" s="6"/>
      <c r="S259" s="6"/>
      <c r="T259" s="6">
        <v>1</v>
      </c>
      <c r="U259" s="6"/>
      <c r="V259" s="6">
        <f t="shared" si="429"/>
        <v>0</v>
      </c>
      <c r="W259" s="6">
        <f t="shared" si="429"/>
        <v>1</v>
      </c>
      <c r="X259" s="6">
        <f t="shared" si="429"/>
        <v>0</v>
      </c>
      <c r="Y259" s="8">
        <f t="shared" si="450"/>
        <v>0</v>
      </c>
      <c r="Z259" s="8">
        <f t="shared" si="507"/>
        <v>0</v>
      </c>
      <c r="AA259" s="8">
        <f t="shared" si="431"/>
        <v>0</v>
      </c>
      <c r="AB259" s="8">
        <f t="shared" si="432"/>
        <v>0</v>
      </c>
      <c r="AC259" s="8">
        <f t="shared" si="451"/>
        <v>5663.04</v>
      </c>
      <c r="AD259" s="8">
        <f t="shared" si="452"/>
        <v>0</v>
      </c>
      <c r="AE259" s="8">
        <f t="shared" si="433"/>
        <v>5663.04</v>
      </c>
      <c r="AF259" s="8">
        <f t="shared" si="453"/>
        <v>4247.28</v>
      </c>
      <c r="AG259" s="8">
        <f t="shared" si="434"/>
        <v>991.03200000000004</v>
      </c>
      <c r="AH259" s="8">
        <f t="shared" si="435"/>
        <v>221.21250000000001</v>
      </c>
      <c r="AI259" s="8">
        <f t="shared" si="436"/>
        <v>11122.5645</v>
      </c>
      <c r="AJ259" s="11"/>
      <c r="AK259" s="35">
        <f t="shared" si="437"/>
        <v>0</v>
      </c>
      <c r="AL259" s="11"/>
      <c r="AM259" s="35">
        <f t="shared" si="500"/>
        <v>0</v>
      </c>
      <c r="AN259" s="35">
        <f t="shared" si="538"/>
        <v>0</v>
      </c>
      <c r="AO259" s="35">
        <f t="shared" si="538"/>
        <v>0</v>
      </c>
      <c r="AP259" s="11"/>
      <c r="AQ259" s="35">
        <f t="shared" si="502"/>
        <v>0</v>
      </c>
      <c r="AR259" s="11"/>
      <c r="AS259" s="35">
        <f t="shared" si="503"/>
        <v>0</v>
      </c>
      <c r="AT259" s="36">
        <f t="shared" si="439"/>
        <v>0</v>
      </c>
      <c r="AU259" s="35">
        <f t="shared" si="439"/>
        <v>0</v>
      </c>
      <c r="AV259" s="36">
        <f t="shared" si="517"/>
        <v>0</v>
      </c>
      <c r="AW259" s="35">
        <f t="shared" si="517"/>
        <v>0</v>
      </c>
      <c r="AX259" s="12"/>
      <c r="AY259" s="12"/>
      <c r="AZ259" s="12"/>
      <c r="BA259" s="12"/>
      <c r="BB259" s="35"/>
      <c r="BC259" s="6"/>
      <c r="BD259" s="6"/>
      <c r="BE259" s="6"/>
      <c r="BF259" s="8">
        <f t="shared" si="519"/>
        <v>0</v>
      </c>
      <c r="BG259" s="50">
        <v>1</v>
      </c>
      <c r="BH259" s="8">
        <f t="shared" si="455"/>
        <v>2973.096</v>
      </c>
      <c r="BI259" s="8"/>
      <c r="BJ259" s="8">
        <f t="shared" si="444"/>
        <v>0</v>
      </c>
      <c r="BK259" s="8">
        <v>1</v>
      </c>
      <c r="BL259" s="8">
        <f t="shared" si="539"/>
        <v>3964.1280000000002</v>
      </c>
      <c r="BM259" s="8"/>
      <c r="BN259" s="8"/>
      <c r="BO259" s="8"/>
      <c r="BP259" s="50"/>
      <c r="BQ259" s="8">
        <f>7079/16*BP259</f>
        <v>0</v>
      </c>
      <c r="BR259" s="8">
        <f t="shared" si="540"/>
        <v>6937.2240000000002</v>
      </c>
      <c r="BS259" s="8">
        <f t="shared" si="445"/>
        <v>6875.2844999999998</v>
      </c>
      <c r="BT259" s="8">
        <f t="shared" si="446"/>
        <v>2973.096</v>
      </c>
      <c r="BU259" s="8">
        <f t="shared" si="447"/>
        <v>8211.4079999999994</v>
      </c>
      <c r="BV259" s="8">
        <f t="shared" si="448"/>
        <v>18059.788500000002</v>
      </c>
      <c r="BW259" s="37">
        <f t="shared" si="449"/>
        <v>216717.46200000003</v>
      </c>
    </row>
    <row r="260" spans="1:79" s="57" customFormat="1" ht="15" hidden="1" customHeight="1" x14ac:dyDescent="0.3">
      <c r="A260" s="47">
        <v>46</v>
      </c>
      <c r="B260" s="14" t="s">
        <v>203</v>
      </c>
      <c r="C260" s="14" t="s">
        <v>341</v>
      </c>
      <c r="D260" s="6" t="s">
        <v>60</v>
      </c>
      <c r="E260" s="93" t="s">
        <v>204</v>
      </c>
      <c r="F260" s="34">
        <v>121</v>
      </c>
      <c r="G260" s="30">
        <v>43189</v>
      </c>
      <c r="H260" s="30">
        <v>45015</v>
      </c>
      <c r="I260" s="34" t="s">
        <v>205</v>
      </c>
      <c r="J260" s="6" t="s">
        <v>309</v>
      </c>
      <c r="K260" s="6" t="s">
        <v>62</v>
      </c>
      <c r="L260" s="10">
        <v>20.09</v>
      </c>
      <c r="M260" s="10">
        <v>5.32</v>
      </c>
      <c r="N260" s="29">
        <v>17697</v>
      </c>
      <c r="O260" s="8">
        <f t="shared" si="514"/>
        <v>94148.040000000008</v>
      </c>
      <c r="P260" s="6"/>
      <c r="Q260" s="6"/>
      <c r="R260" s="6"/>
      <c r="S260" s="6"/>
      <c r="T260" s="6">
        <v>3</v>
      </c>
      <c r="U260" s="6">
        <v>1</v>
      </c>
      <c r="V260" s="6">
        <f t="shared" si="429"/>
        <v>0</v>
      </c>
      <c r="W260" s="6">
        <v>3</v>
      </c>
      <c r="X260" s="6">
        <f t="shared" si="429"/>
        <v>1</v>
      </c>
      <c r="Y260" s="8">
        <f t="shared" si="450"/>
        <v>0</v>
      </c>
      <c r="Z260" s="8">
        <f t="shared" si="507"/>
        <v>0</v>
      </c>
      <c r="AA260" s="8">
        <f t="shared" si="431"/>
        <v>0</v>
      </c>
      <c r="AB260" s="8">
        <f t="shared" si="432"/>
        <v>0</v>
      </c>
      <c r="AC260" s="8">
        <f t="shared" si="451"/>
        <v>17652.7575</v>
      </c>
      <c r="AD260" s="8">
        <f t="shared" si="452"/>
        <v>5884.2525000000005</v>
      </c>
      <c r="AE260" s="8">
        <f t="shared" si="433"/>
        <v>23537.010000000002</v>
      </c>
      <c r="AF260" s="8">
        <f t="shared" si="453"/>
        <v>17652.7575</v>
      </c>
      <c r="AG260" s="8">
        <f t="shared" si="434"/>
        <v>4118.9767500000007</v>
      </c>
      <c r="AH260" s="8">
        <f t="shared" si="435"/>
        <v>884.85</v>
      </c>
      <c r="AI260" s="8">
        <f t="shared" si="436"/>
        <v>46193.594250000002</v>
      </c>
      <c r="AJ260" s="11"/>
      <c r="AK260" s="35">
        <f>N260/18*AJ260*40%</f>
        <v>0</v>
      </c>
      <c r="AL260" s="11"/>
      <c r="AM260" s="35">
        <f>N260/18*AL260*50%</f>
        <v>0</v>
      </c>
      <c r="AN260" s="35">
        <f t="shared" si="538"/>
        <v>0</v>
      </c>
      <c r="AO260" s="35">
        <f t="shared" si="538"/>
        <v>0</v>
      </c>
      <c r="AP260" s="11"/>
      <c r="AQ260" s="35">
        <f>N260/18*AP260*50%</f>
        <v>0</v>
      </c>
      <c r="AR260" s="11"/>
      <c r="AS260" s="35">
        <f>N260/18*AR260*40%</f>
        <v>0</v>
      </c>
      <c r="AT260" s="36">
        <f t="shared" si="439"/>
        <v>0</v>
      </c>
      <c r="AU260" s="35">
        <f t="shared" si="439"/>
        <v>0</v>
      </c>
      <c r="AV260" s="36">
        <f t="shared" si="517"/>
        <v>0</v>
      </c>
      <c r="AW260" s="35">
        <f t="shared" si="517"/>
        <v>0</v>
      </c>
      <c r="AX260" s="12"/>
      <c r="AY260" s="13"/>
      <c r="AZ260" s="13"/>
      <c r="BA260" s="13"/>
      <c r="BB260" s="35">
        <f t="shared" si="530"/>
        <v>0</v>
      </c>
      <c r="BC260" s="6"/>
      <c r="BD260" s="6"/>
      <c r="BE260" s="6"/>
      <c r="BF260" s="8">
        <f t="shared" si="519"/>
        <v>0</v>
      </c>
      <c r="BG260" s="50">
        <f t="shared" si="515"/>
        <v>4</v>
      </c>
      <c r="BH260" s="8">
        <f t="shared" si="455"/>
        <v>12356.930249999999</v>
      </c>
      <c r="BI260" s="8"/>
      <c r="BJ260" s="8">
        <f t="shared" si="444"/>
        <v>0</v>
      </c>
      <c r="BK260" s="8">
        <f>V260+W260+X260</f>
        <v>4</v>
      </c>
      <c r="BL260" s="8">
        <f>(AE260+AF260)*40%</f>
        <v>16475.907000000003</v>
      </c>
      <c r="BM260" s="8"/>
      <c r="BN260" s="8"/>
      <c r="BO260" s="8"/>
      <c r="BP260" s="50"/>
      <c r="BQ260" s="8">
        <f>7079/18*BP260</f>
        <v>0</v>
      </c>
      <c r="BR260" s="8">
        <f>AW260+BB260+BF260+BH260+BJ260+BL260+BQ260</f>
        <v>28832.837250000004</v>
      </c>
      <c r="BS260" s="8">
        <f t="shared" si="445"/>
        <v>28540.836750000002</v>
      </c>
      <c r="BT260" s="8">
        <f t="shared" si="446"/>
        <v>12356.930249999999</v>
      </c>
      <c r="BU260" s="8">
        <f t="shared" si="447"/>
        <v>34128.664499999999</v>
      </c>
      <c r="BV260" s="8">
        <f t="shared" si="448"/>
        <v>75026.431500000006</v>
      </c>
      <c r="BW260" s="37">
        <f t="shared" si="449"/>
        <v>900317.17800000007</v>
      </c>
      <c r="BX260" s="7" t="s">
        <v>244</v>
      </c>
      <c r="BY260" s="7"/>
    </row>
    <row r="261" spans="1:79" s="7" customFormat="1" ht="15" hidden="1" customHeight="1" x14ac:dyDescent="0.3">
      <c r="A261" s="47">
        <v>47</v>
      </c>
      <c r="B261" s="14" t="s">
        <v>345</v>
      </c>
      <c r="C261" s="14" t="s">
        <v>419</v>
      </c>
      <c r="D261" s="6" t="s">
        <v>60</v>
      </c>
      <c r="E261" s="93" t="s">
        <v>237</v>
      </c>
      <c r="F261" s="34">
        <v>114</v>
      </c>
      <c r="G261" s="30">
        <v>44193</v>
      </c>
      <c r="H261" s="30">
        <v>46019</v>
      </c>
      <c r="I261" s="34" t="s">
        <v>156</v>
      </c>
      <c r="J261" s="6" t="s">
        <v>308</v>
      </c>
      <c r="K261" s="6" t="s">
        <v>67</v>
      </c>
      <c r="L261" s="10">
        <v>26.01</v>
      </c>
      <c r="M261" s="6">
        <v>5.2</v>
      </c>
      <c r="N261" s="29">
        <v>17697</v>
      </c>
      <c r="O261" s="8">
        <f t="shared" si="514"/>
        <v>92024.400000000009</v>
      </c>
      <c r="P261" s="6"/>
      <c r="Q261" s="6"/>
      <c r="R261" s="6"/>
      <c r="S261" s="6">
        <v>2</v>
      </c>
      <c r="T261" s="6"/>
      <c r="U261" s="6"/>
      <c r="V261" s="6">
        <f t="shared" si="429"/>
        <v>2</v>
      </c>
      <c r="W261" s="6">
        <f t="shared" si="429"/>
        <v>0</v>
      </c>
      <c r="X261" s="6">
        <f t="shared" si="429"/>
        <v>0</v>
      </c>
      <c r="Y261" s="8">
        <f t="shared" si="450"/>
        <v>0</v>
      </c>
      <c r="Z261" s="8">
        <f t="shared" si="507"/>
        <v>0</v>
      </c>
      <c r="AA261" s="8">
        <f t="shared" si="431"/>
        <v>0</v>
      </c>
      <c r="AB261" s="8">
        <f t="shared" si="432"/>
        <v>11503.050000000001</v>
      </c>
      <c r="AC261" s="8">
        <f t="shared" si="451"/>
        <v>0</v>
      </c>
      <c r="AD261" s="8">
        <f t="shared" si="452"/>
        <v>0</v>
      </c>
      <c r="AE261" s="8">
        <f t="shared" si="433"/>
        <v>11503.050000000001</v>
      </c>
      <c r="AF261" s="8">
        <f t="shared" si="453"/>
        <v>8627.2875000000004</v>
      </c>
      <c r="AG261" s="8">
        <f t="shared" si="434"/>
        <v>2013.0337500000003</v>
      </c>
      <c r="AH261" s="8">
        <f t="shared" si="435"/>
        <v>442.42500000000001</v>
      </c>
      <c r="AI261" s="8">
        <f t="shared" si="436"/>
        <v>22585.796249999999</v>
      </c>
      <c r="AJ261" s="11"/>
      <c r="AK261" s="35">
        <f>N261/16*AJ261*40%</f>
        <v>0</v>
      </c>
      <c r="AL261" s="11"/>
      <c r="AM261" s="35">
        <f>N261/16*AL261*50%</f>
        <v>0</v>
      </c>
      <c r="AN261" s="35">
        <f t="shared" si="538"/>
        <v>0</v>
      </c>
      <c r="AO261" s="35">
        <f t="shared" si="538"/>
        <v>0</v>
      </c>
      <c r="AP261" s="11"/>
      <c r="AQ261" s="35">
        <f>N261/16*AP261*50%</f>
        <v>0</v>
      </c>
      <c r="AR261" s="11"/>
      <c r="AS261" s="35">
        <f>N261/16*AR261*40%</f>
        <v>0</v>
      </c>
      <c r="AT261" s="36">
        <f t="shared" si="439"/>
        <v>0</v>
      </c>
      <c r="AU261" s="35">
        <f t="shared" si="439"/>
        <v>0</v>
      </c>
      <c r="AV261" s="36">
        <f t="shared" si="517"/>
        <v>0</v>
      </c>
      <c r="AW261" s="35">
        <f t="shared" si="517"/>
        <v>0</v>
      </c>
      <c r="AX261" s="12"/>
      <c r="AY261" s="13"/>
      <c r="AZ261" s="13"/>
      <c r="BA261" s="13"/>
      <c r="BB261" s="35">
        <f t="shared" si="530"/>
        <v>0</v>
      </c>
      <c r="BC261" s="6"/>
      <c r="BD261" s="6"/>
      <c r="BE261" s="6"/>
      <c r="BF261" s="8">
        <f t="shared" si="519"/>
        <v>0</v>
      </c>
      <c r="BG261" s="50">
        <f t="shared" si="515"/>
        <v>2</v>
      </c>
      <c r="BH261" s="8">
        <f t="shared" si="455"/>
        <v>6039.1012500000006</v>
      </c>
      <c r="BI261" s="8"/>
      <c r="BJ261" s="8">
        <f t="shared" si="444"/>
        <v>0</v>
      </c>
      <c r="BK261" s="8">
        <v>1</v>
      </c>
      <c r="BL261" s="8">
        <f t="shared" ref="BL261:BL263" si="541">(AE261+AF261)*35%</f>
        <v>7045.618125</v>
      </c>
      <c r="BM261" s="8"/>
      <c r="BN261" s="8"/>
      <c r="BO261" s="8"/>
      <c r="BP261" s="50"/>
      <c r="BQ261" s="8">
        <f>7079/18*BP261</f>
        <v>0</v>
      </c>
      <c r="BR261" s="8">
        <f>AW261+BB261+BF261+BH261+BJ261+BL261+BQ261</f>
        <v>13084.719375000001</v>
      </c>
      <c r="BS261" s="8">
        <f t="shared" si="445"/>
        <v>13958.508750000001</v>
      </c>
      <c r="BT261" s="8">
        <f t="shared" si="446"/>
        <v>6039.1012500000006</v>
      </c>
      <c r="BU261" s="8">
        <f t="shared" si="447"/>
        <v>15672.905624999999</v>
      </c>
      <c r="BV261" s="8">
        <f t="shared" si="448"/>
        <v>35670.515625</v>
      </c>
      <c r="BW261" s="37">
        <f t="shared" si="449"/>
        <v>428046.1875</v>
      </c>
      <c r="BX261" s="7" t="s">
        <v>208</v>
      </c>
    </row>
    <row r="262" spans="1:79" s="7" customFormat="1" ht="15" hidden="1" customHeight="1" x14ac:dyDescent="0.3">
      <c r="A262" s="47">
        <v>48</v>
      </c>
      <c r="B262" s="14" t="s">
        <v>345</v>
      </c>
      <c r="C262" s="14" t="s">
        <v>417</v>
      </c>
      <c r="D262" s="6" t="s">
        <v>60</v>
      </c>
      <c r="E262" s="93" t="s">
        <v>237</v>
      </c>
      <c r="F262" s="34">
        <v>114</v>
      </c>
      <c r="G262" s="30">
        <v>44193</v>
      </c>
      <c r="H262" s="30">
        <v>46019</v>
      </c>
      <c r="I262" s="34" t="s">
        <v>156</v>
      </c>
      <c r="J262" s="6" t="s">
        <v>308</v>
      </c>
      <c r="K262" s="6" t="s">
        <v>67</v>
      </c>
      <c r="L262" s="10">
        <v>26.01</v>
      </c>
      <c r="M262" s="6">
        <v>5.2</v>
      </c>
      <c r="N262" s="29">
        <v>17697</v>
      </c>
      <c r="O262" s="8">
        <f t="shared" si="514"/>
        <v>92024.400000000009</v>
      </c>
      <c r="P262" s="6"/>
      <c r="Q262" s="6"/>
      <c r="R262" s="6"/>
      <c r="S262" s="6">
        <v>1</v>
      </c>
      <c r="T262" s="6"/>
      <c r="U262" s="6"/>
      <c r="V262" s="6">
        <f t="shared" si="429"/>
        <v>1</v>
      </c>
      <c r="W262" s="6">
        <f t="shared" si="429"/>
        <v>0</v>
      </c>
      <c r="X262" s="6">
        <f t="shared" si="429"/>
        <v>0</v>
      </c>
      <c r="Y262" s="8">
        <f t="shared" si="450"/>
        <v>0</v>
      </c>
      <c r="Z262" s="8">
        <f t="shared" si="507"/>
        <v>0</v>
      </c>
      <c r="AA262" s="8">
        <f t="shared" si="431"/>
        <v>0</v>
      </c>
      <c r="AB262" s="8">
        <f t="shared" si="432"/>
        <v>5751.5250000000005</v>
      </c>
      <c r="AC262" s="8">
        <f t="shared" si="451"/>
        <v>0</v>
      </c>
      <c r="AD262" s="8">
        <f t="shared" si="452"/>
        <v>0</v>
      </c>
      <c r="AE262" s="8">
        <f t="shared" si="433"/>
        <v>5751.5250000000005</v>
      </c>
      <c r="AF262" s="8">
        <f t="shared" si="453"/>
        <v>4313.6437500000002</v>
      </c>
      <c r="AG262" s="8">
        <f t="shared" si="434"/>
        <v>1006.5168750000001</v>
      </c>
      <c r="AH262" s="8">
        <f t="shared" si="435"/>
        <v>221.21250000000001</v>
      </c>
      <c r="AI262" s="8">
        <f t="shared" si="436"/>
        <v>11292.898125</v>
      </c>
      <c r="AJ262" s="11"/>
      <c r="AK262" s="35">
        <f>N262/16*AJ262*40%</f>
        <v>0</v>
      </c>
      <c r="AL262" s="11"/>
      <c r="AM262" s="35">
        <f>N262/16*AL262*50%</f>
        <v>0</v>
      </c>
      <c r="AN262" s="35">
        <f t="shared" si="538"/>
        <v>0</v>
      </c>
      <c r="AO262" s="35">
        <f t="shared" si="538"/>
        <v>0</v>
      </c>
      <c r="AP262" s="11"/>
      <c r="AQ262" s="35">
        <f>N262/16*AP262*50%</f>
        <v>0</v>
      </c>
      <c r="AR262" s="11"/>
      <c r="AS262" s="35">
        <f>N262/16*AR262*40%</f>
        <v>0</v>
      </c>
      <c r="AT262" s="36">
        <f t="shared" si="439"/>
        <v>0</v>
      </c>
      <c r="AU262" s="35">
        <f t="shared" si="439"/>
        <v>0</v>
      </c>
      <c r="AV262" s="36">
        <f t="shared" si="517"/>
        <v>0</v>
      </c>
      <c r="AW262" s="35">
        <f t="shared" si="517"/>
        <v>0</v>
      </c>
      <c r="AX262" s="12"/>
      <c r="AY262" s="13"/>
      <c r="AZ262" s="13"/>
      <c r="BA262" s="13"/>
      <c r="BB262" s="35">
        <f t="shared" si="530"/>
        <v>0</v>
      </c>
      <c r="BC262" s="6"/>
      <c r="BD262" s="6"/>
      <c r="BE262" s="6"/>
      <c r="BF262" s="8">
        <f t="shared" si="519"/>
        <v>0</v>
      </c>
      <c r="BG262" s="50">
        <f t="shared" si="515"/>
        <v>1</v>
      </c>
      <c r="BH262" s="8">
        <f t="shared" si="455"/>
        <v>3019.5506250000003</v>
      </c>
      <c r="BI262" s="8"/>
      <c r="BJ262" s="8">
        <f t="shared" si="444"/>
        <v>0</v>
      </c>
      <c r="BK262" s="8">
        <v>1</v>
      </c>
      <c r="BL262" s="8">
        <f t="shared" si="541"/>
        <v>3522.8090625</v>
      </c>
      <c r="BM262" s="8"/>
      <c r="BN262" s="8"/>
      <c r="BO262" s="8"/>
      <c r="BP262" s="50"/>
      <c r="BQ262" s="8">
        <f>7079/18*BP262</f>
        <v>0</v>
      </c>
      <c r="BR262" s="8">
        <f>AW262+BB262+BF262+BH262+BJ262+BL262+BQ262</f>
        <v>6542.3596875000003</v>
      </c>
      <c r="BS262" s="8">
        <f t="shared" si="445"/>
        <v>6979.2543750000004</v>
      </c>
      <c r="BT262" s="8">
        <f t="shared" si="446"/>
        <v>3019.5506250000003</v>
      </c>
      <c r="BU262" s="8">
        <f t="shared" si="447"/>
        <v>7836.4528124999997</v>
      </c>
      <c r="BV262" s="8">
        <f t="shared" si="448"/>
        <v>17835.2578125</v>
      </c>
      <c r="BW262" s="37">
        <f t="shared" si="449"/>
        <v>214023.09375</v>
      </c>
      <c r="BX262" s="7" t="s">
        <v>208</v>
      </c>
    </row>
    <row r="263" spans="1:79" s="9" customFormat="1" ht="15" hidden="1" customHeight="1" x14ac:dyDescent="0.3">
      <c r="A263" s="47">
        <v>49</v>
      </c>
      <c r="B263" s="14" t="s">
        <v>345</v>
      </c>
      <c r="C263" s="14" t="s">
        <v>418</v>
      </c>
      <c r="D263" s="6" t="s">
        <v>60</v>
      </c>
      <c r="E263" s="93" t="s">
        <v>237</v>
      </c>
      <c r="F263" s="34">
        <v>114</v>
      </c>
      <c r="G263" s="30">
        <v>44193</v>
      </c>
      <c r="H263" s="30">
        <v>46019</v>
      </c>
      <c r="I263" s="34" t="s">
        <v>156</v>
      </c>
      <c r="J263" s="6" t="s">
        <v>308</v>
      </c>
      <c r="K263" s="6" t="s">
        <v>67</v>
      </c>
      <c r="L263" s="10">
        <v>26.01</v>
      </c>
      <c r="M263" s="6">
        <v>5.2</v>
      </c>
      <c r="N263" s="29">
        <v>17697</v>
      </c>
      <c r="O263" s="8">
        <f t="shared" si="514"/>
        <v>92024.400000000009</v>
      </c>
      <c r="P263" s="6"/>
      <c r="Q263" s="6"/>
      <c r="R263" s="6"/>
      <c r="S263" s="6">
        <v>1</v>
      </c>
      <c r="T263" s="6"/>
      <c r="U263" s="6"/>
      <c r="V263" s="6">
        <f t="shared" si="429"/>
        <v>1</v>
      </c>
      <c r="W263" s="6">
        <f t="shared" si="429"/>
        <v>0</v>
      </c>
      <c r="X263" s="6">
        <f t="shared" si="429"/>
        <v>0</v>
      </c>
      <c r="Y263" s="8">
        <f t="shared" si="450"/>
        <v>0</v>
      </c>
      <c r="Z263" s="8">
        <f t="shared" si="507"/>
        <v>0</v>
      </c>
      <c r="AA263" s="8">
        <f t="shared" si="431"/>
        <v>0</v>
      </c>
      <c r="AB263" s="8">
        <f t="shared" si="432"/>
        <v>5751.5250000000005</v>
      </c>
      <c r="AC263" s="8">
        <f t="shared" si="451"/>
        <v>0</v>
      </c>
      <c r="AD263" s="8">
        <f t="shared" si="452"/>
        <v>0</v>
      </c>
      <c r="AE263" s="8">
        <f t="shared" si="433"/>
        <v>5751.5250000000005</v>
      </c>
      <c r="AF263" s="8">
        <f t="shared" si="453"/>
        <v>4313.6437500000002</v>
      </c>
      <c r="AG263" s="8">
        <f t="shared" si="434"/>
        <v>1006.5168750000001</v>
      </c>
      <c r="AH263" s="8">
        <f t="shared" si="435"/>
        <v>221.21250000000001</v>
      </c>
      <c r="AI263" s="8">
        <f t="shared" si="436"/>
        <v>11292.898125</v>
      </c>
      <c r="AJ263" s="11"/>
      <c r="AK263" s="35">
        <f>N263/16*AJ263*40%</f>
        <v>0</v>
      </c>
      <c r="AL263" s="11"/>
      <c r="AM263" s="35">
        <f>N263/16*AL263*50%</f>
        <v>0</v>
      </c>
      <c r="AN263" s="35">
        <f t="shared" si="538"/>
        <v>0</v>
      </c>
      <c r="AO263" s="35">
        <f t="shared" si="538"/>
        <v>0</v>
      </c>
      <c r="AP263" s="11"/>
      <c r="AQ263" s="35">
        <f>N263/16*AP263*50%</f>
        <v>0</v>
      </c>
      <c r="AR263" s="11"/>
      <c r="AS263" s="35">
        <f>N263/16*AR263*40%</f>
        <v>0</v>
      </c>
      <c r="AT263" s="36">
        <f t="shared" si="439"/>
        <v>0</v>
      </c>
      <c r="AU263" s="35">
        <f t="shared" si="439"/>
        <v>0</v>
      </c>
      <c r="AV263" s="36">
        <f t="shared" si="517"/>
        <v>0</v>
      </c>
      <c r="AW263" s="35">
        <f t="shared" si="517"/>
        <v>0</v>
      </c>
      <c r="AX263" s="12"/>
      <c r="AY263" s="13"/>
      <c r="AZ263" s="13"/>
      <c r="BA263" s="13"/>
      <c r="BB263" s="35">
        <f t="shared" si="530"/>
        <v>0</v>
      </c>
      <c r="BC263" s="6"/>
      <c r="BD263" s="6"/>
      <c r="BE263" s="6"/>
      <c r="BF263" s="8">
        <f t="shared" si="519"/>
        <v>0</v>
      </c>
      <c r="BG263" s="50">
        <f t="shared" si="515"/>
        <v>1</v>
      </c>
      <c r="BH263" s="8">
        <f t="shared" si="455"/>
        <v>3019.5506250000003</v>
      </c>
      <c r="BI263" s="8"/>
      <c r="BJ263" s="8">
        <f t="shared" si="444"/>
        <v>0</v>
      </c>
      <c r="BK263" s="8">
        <f>V263+W263+X263</f>
        <v>1</v>
      </c>
      <c r="BL263" s="8">
        <f t="shared" si="541"/>
        <v>3522.8090625</v>
      </c>
      <c r="BM263" s="8"/>
      <c r="BN263" s="8"/>
      <c r="BO263" s="8"/>
      <c r="BP263" s="50"/>
      <c r="BQ263" s="8">
        <f>7079/18*BP263</f>
        <v>0</v>
      </c>
      <c r="BR263" s="8">
        <f>AW263+BB263+BF263+BH263+BJ263+BL263+BQ263</f>
        <v>6542.3596875000003</v>
      </c>
      <c r="BS263" s="8">
        <f t="shared" si="445"/>
        <v>6979.2543750000004</v>
      </c>
      <c r="BT263" s="8">
        <f t="shared" si="446"/>
        <v>3019.5506250000003</v>
      </c>
      <c r="BU263" s="8">
        <f t="shared" si="447"/>
        <v>7836.4528124999997</v>
      </c>
      <c r="BV263" s="8">
        <f t="shared" si="448"/>
        <v>17835.2578125</v>
      </c>
      <c r="BW263" s="37">
        <f t="shared" si="449"/>
        <v>214023.09375</v>
      </c>
      <c r="BX263" s="7" t="s">
        <v>208</v>
      </c>
      <c r="BY263" s="7"/>
    </row>
    <row r="264" spans="1:79" s="7" customFormat="1" ht="15" hidden="1" customHeight="1" x14ac:dyDescent="0.3">
      <c r="A264" s="186"/>
      <c r="B264" s="18" t="s">
        <v>126</v>
      </c>
      <c r="C264" s="17"/>
      <c r="D264" s="17"/>
      <c r="E264" s="29"/>
      <c r="F264" s="18"/>
      <c r="G264" s="19"/>
      <c r="H264" s="19"/>
      <c r="I264" s="18"/>
      <c r="J264" s="16"/>
      <c r="K264" s="17"/>
      <c r="L264" s="17"/>
      <c r="M264" s="17"/>
      <c r="N264" s="16"/>
      <c r="O264" s="24">
        <f>O214+O156+O133+O128+O93+O94</f>
        <v>19576794.349999998</v>
      </c>
      <c r="P264" s="24">
        <f>P214+P156+P133+P128+P93+P94</f>
        <v>217</v>
      </c>
      <c r="Q264" s="24">
        <v>228.5</v>
      </c>
      <c r="R264" s="24">
        <f t="shared" ref="R264:AW264" si="542">R214+R156+R133+R128+R93+R94</f>
        <v>166</v>
      </c>
      <c r="S264" s="24">
        <f t="shared" si="542"/>
        <v>229</v>
      </c>
      <c r="T264" s="24">
        <f t="shared" si="542"/>
        <v>450</v>
      </c>
      <c r="U264" s="24">
        <f t="shared" si="542"/>
        <v>39</v>
      </c>
      <c r="V264" s="24">
        <f t="shared" si="542"/>
        <v>446</v>
      </c>
      <c r="W264" s="24">
        <f t="shared" si="542"/>
        <v>678.5</v>
      </c>
      <c r="X264" s="24">
        <f t="shared" si="542"/>
        <v>205</v>
      </c>
      <c r="Y264" s="24">
        <f t="shared" si="542"/>
        <v>1089350.8875</v>
      </c>
      <c r="Z264" s="24">
        <f t="shared" si="542"/>
        <v>1314076.3865625001</v>
      </c>
      <c r="AA264" s="24">
        <f t="shared" si="542"/>
        <v>873899.98125000007</v>
      </c>
      <c r="AB264" s="24">
        <f t="shared" si="542"/>
        <v>1159873.9931249996</v>
      </c>
      <c r="AC264" s="24">
        <f t="shared" si="542"/>
        <v>2337819.1931249993</v>
      </c>
      <c r="AD264" s="24">
        <f t="shared" si="542"/>
        <v>195518.668125</v>
      </c>
      <c r="AE264" s="24">
        <f t="shared" si="542"/>
        <v>6970539.1096874997</v>
      </c>
      <c r="AF264" s="24">
        <f t="shared" si="542"/>
        <v>5227904.3322656257</v>
      </c>
      <c r="AG264" s="24">
        <f t="shared" si="542"/>
        <v>1219844.3441953121</v>
      </c>
      <c r="AH264" s="24">
        <f t="shared" si="542"/>
        <v>165244.31249999991</v>
      </c>
      <c r="AI264" s="24">
        <f t="shared" si="542"/>
        <v>13583532.09864844</v>
      </c>
      <c r="AJ264" s="24">
        <f t="shared" si="542"/>
        <v>158</v>
      </c>
      <c r="AK264" s="24">
        <f t="shared" si="542"/>
        <v>69460.350000000006</v>
      </c>
      <c r="AL264" s="24">
        <f t="shared" si="542"/>
        <v>40</v>
      </c>
      <c r="AM264" s="24">
        <f t="shared" si="542"/>
        <v>22121.25</v>
      </c>
      <c r="AN264" s="24">
        <f t="shared" si="542"/>
        <v>193</v>
      </c>
      <c r="AO264" s="24">
        <f t="shared" si="542"/>
        <v>91581.599999999991</v>
      </c>
      <c r="AP264" s="24">
        <f t="shared" si="542"/>
        <v>219</v>
      </c>
      <c r="AQ264" s="24">
        <f t="shared" si="542"/>
        <v>121113.84375</v>
      </c>
      <c r="AR264" s="24">
        <f t="shared" si="542"/>
        <v>175</v>
      </c>
      <c r="AS264" s="24">
        <f t="shared" si="542"/>
        <v>77424.375000000015</v>
      </c>
      <c r="AT264" s="24">
        <f t="shared" si="542"/>
        <v>384</v>
      </c>
      <c r="AU264" s="24">
        <f t="shared" si="542"/>
        <v>194667</v>
      </c>
      <c r="AV264" s="24">
        <f t="shared" si="542"/>
        <v>568</v>
      </c>
      <c r="AW264" s="24">
        <f t="shared" si="542"/>
        <v>286248.81874999992</v>
      </c>
      <c r="AX264" s="24">
        <f t="shared" ref="AX264:BW264" si="543">AX214+AX156+AX133+AX128+AX93+AX94</f>
        <v>0</v>
      </c>
      <c r="AY264" s="24">
        <f t="shared" si="543"/>
        <v>12</v>
      </c>
      <c r="AZ264" s="24">
        <f t="shared" si="543"/>
        <v>14</v>
      </c>
      <c r="BA264" s="24">
        <f t="shared" si="543"/>
        <v>4</v>
      </c>
      <c r="BB264" s="24">
        <f t="shared" si="543"/>
        <v>321200.25</v>
      </c>
      <c r="BC264" s="24">
        <f t="shared" si="543"/>
        <v>0</v>
      </c>
      <c r="BD264" s="24">
        <f t="shared" si="543"/>
        <v>0</v>
      </c>
      <c r="BE264" s="24">
        <f t="shared" si="543"/>
        <v>0</v>
      </c>
      <c r="BF264" s="24">
        <f t="shared" si="543"/>
        <v>0</v>
      </c>
      <c r="BG264" s="24">
        <f t="shared" si="543"/>
        <v>1303.5</v>
      </c>
      <c r="BH264" s="24">
        <f t="shared" si="543"/>
        <v>3605738.0451796874</v>
      </c>
      <c r="BI264" s="24">
        <f t="shared" si="543"/>
        <v>0</v>
      </c>
      <c r="BJ264" s="24">
        <f t="shared" si="543"/>
        <v>35394</v>
      </c>
      <c r="BK264" s="24">
        <f t="shared" si="543"/>
        <v>835</v>
      </c>
      <c r="BL264" s="24">
        <f t="shared" si="543"/>
        <v>2925837.1293046884</v>
      </c>
      <c r="BM264" s="24">
        <f t="shared" si="543"/>
        <v>0</v>
      </c>
      <c r="BN264" s="24">
        <f t="shared" si="543"/>
        <v>53091</v>
      </c>
      <c r="BO264" s="24">
        <f t="shared" si="543"/>
        <v>106182</v>
      </c>
      <c r="BP264" s="24">
        <f t="shared" si="543"/>
        <v>81</v>
      </c>
      <c r="BQ264" s="24">
        <f t="shared" si="543"/>
        <v>32297.125</v>
      </c>
      <c r="BR264" s="24">
        <f t="shared" si="543"/>
        <v>7366411.4371406268</v>
      </c>
      <c r="BS264" s="24">
        <f t="shared" si="543"/>
        <v>8387924.8913828107</v>
      </c>
      <c r="BT264" s="24">
        <f t="shared" si="543"/>
        <v>4248581.1139296871</v>
      </c>
      <c r="BU264" s="24">
        <f t="shared" si="543"/>
        <v>8213249.8361953162</v>
      </c>
      <c r="BV264" s="24">
        <f t="shared" si="543"/>
        <v>20967640.535789058</v>
      </c>
      <c r="BW264" s="24">
        <f t="shared" si="543"/>
        <v>251611686.42946872</v>
      </c>
      <c r="BX264" s="25"/>
    </row>
    <row r="265" spans="1:79" s="7" customFormat="1" ht="15" hidden="1" customHeight="1" x14ac:dyDescent="0.3">
      <c r="A265" s="63"/>
      <c r="B265" s="1"/>
      <c r="C265" s="61"/>
      <c r="D265" s="61"/>
      <c r="E265" s="4"/>
      <c r="F265" s="1"/>
      <c r="G265" s="153"/>
      <c r="H265" s="153"/>
      <c r="I265" s="1"/>
      <c r="J265" s="63"/>
      <c r="K265" s="61"/>
      <c r="L265" s="61"/>
      <c r="M265" s="61"/>
      <c r="N265" s="63"/>
      <c r="O265" s="154"/>
      <c r="P265" s="154"/>
      <c r="Q265" s="154"/>
      <c r="R265" s="154"/>
      <c r="S265" s="154"/>
      <c r="T265" s="154"/>
      <c r="U265" s="154"/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/>
      <c r="AF265" s="154"/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5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  <c r="BI265" s="154"/>
      <c r="BJ265" s="154"/>
      <c r="BK265" s="154"/>
      <c r="BL265" s="154"/>
      <c r="BM265" s="154"/>
      <c r="BN265" s="154"/>
      <c r="BO265" s="154"/>
      <c r="BP265" s="154"/>
      <c r="BQ265" s="154"/>
      <c r="BR265" s="154"/>
      <c r="BS265" s="154"/>
      <c r="BT265" s="154"/>
      <c r="BU265" s="154"/>
      <c r="BV265" s="154"/>
      <c r="BW265" s="154"/>
      <c r="BX265" s="25"/>
    </row>
    <row r="266" spans="1:79" s="7" customFormat="1" ht="15" hidden="1" customHeight="1" x14ac:dyDescent="0.3">
      <c r="A266" s="63"/>
      <c r="B266" s="1"/>
      <c r="C266" s="61"/>
      <c r="D266" s="61"/>
      <c r="E266" s="4"/>
      <c r="F266" s="1"/>
      <c r="G266" s="153"/>
      <c r="H266" s="153"/>
      <c r="I266" s="1"/>
      <c r="J266" s="63"/>
      <c r="K266" s="61"/>
      <c r="L266" s="61"/>
      <c r="M266" s="61"/>
      <c r="N266" s="63"/>
      <c r="O266" s="154"/>
      <c r="P266" s="154"/>
      <c r="Q266" s="154"/>
      <c r="R266" s="154"/>
      <c r="S266" s="154"/>
      <c r="T266" s="154"/>
      <c r="U266" s="15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/>
      <c r="AF266" s="154"/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5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  <c r="BI266" s="154"/>
      <c r="BJ266" s="154"/>
      <c r="BK266" s="154"/>
      <c r="BL266" s="154"/>
      <c r="BM266" s="154"/>
      <c r="BN266" s="154"/>
      <c r="BO266" s="154"/>
      <c r="BP266" s="154"/>
      <c r="BQ266" s="154"/>
      <c r="BR266" s="154"/>
      <c r="BS266" s="154"/>
      <c r="BT266" s="154"/>
      <c r="BU266" s="154"/>
      <c r="BV266" s="154"/>
      <c r="BW266" s="154"/>
      <c r="BX266" s="25"/>
    </row>
    <row r="267" spans="1:79" s="7" customFormat="1" ht="15" hidden="1" customHeight="1" x14ac:dyDescent="0.3">
      <c r="A267" s="2"/>
      <c r="B267" s="2"/>
      <c r="C267" s="2"/>
      <c r="D267" s="2"/>
      <c r="E267" s="4"/>
      <c r="F267" s="26"/>
      <c r="G267" s="26"/>
      <c r="H267" s="26"/>
      <c r="I267" s="26"/>
      <c r="J267" s="2"/>
      <c r="K267" s="2"/>
      <c r="L267" s="2"/>
      <c r="M267" s="3"/>
      <c r="N267" s="2"/>
      <c r="O267" s="145"/>
      <c r="P267" s="87"/>
      <c r="Q267" s="87"/>
      <c r="R267" s="87"/>
      <c r="S267" s="87"/>
      <c r="T267" s="87"/>
      <c r="U267" s="87"/>
      <c r="V267" s="87"/>
      <c r="W267" s="87"/>
      <c r="X267" s="87"/>
      <c r="Y267" s="87"/>
      <c r="Z267" s="87"/>
      <c r="AA267" s="87"/>
      <c r="AB267" s="87"/>
      <c r="AC267" s="87"/>
      <c r="AD267" s="87"/>
      <c r="AE267" s="87"/>
      <c r="AF267" s="87"/>
      <c r="AG267" s="87"/>
      <c r="AH267" s="87"/>
      <c r="AI267" s="87"/>
      <c r="AJ267" s="87"/>
      <c r="AK267" s="87"/>
      <c r="AL267" s="87"/>
      <c r="AM267" s="87"/>
      <c r="AN267" s="87"/>
      <c r="AO267" s="87"/>
      <c r="AP267" s="87"/>
      <c r="AQ267" s="87"/>
      <c r="AR267" s="87"/>
      <c r="AS267" s="87"/>
      <c r="AT267" s="87"/>
      <c r="AU267" s="87"/>
      <c r="AV267" s="87"/>
      <c r="AW267" s="87"/>
      <c r="AX267" s="87"/>
      <c r="AY267" s="87"/>
      <c r="AZ267" s="87"/>
      <c r="BA267" s="87"/>
      <c r="BB267" s="87"/>
      <c r="BC267" s="87"/>
      <c r="BD267" s="87"/>
      <c r="BE267" s="87"/>
      <c r="BF267" s="87"/>
      <c r="BG267" s="130"/>
      <c r="BH267" s="87"/>
      <c r="BI267" s="87"/>
      <c r="BJ267" s="87"/>
      <c r="BK267" s="87"/>
      <c r="BL267" s="87"/>
      <c r="BM267" s="87"/>
      <c r="BN267" s="87"/>
      <c r="BO267" s="87"/>
      <c r="BP267" s="130"/>
      <c r="BQ267" s="87"/>
      <c r="BR267" s="87"/>
      <c r="BS267" s="87"/>
      <c r="BT267" s="87"/>
      <c r="BU267" s="87"/>
      <c r="BV267" s="87"/>
      <c r="BW267" s="87"/>
      <c r="BX267" s="9"/>
      <c r="BY267" s="9"/>
      <c r="BZ267" s="9"/>
      <c r="CA267" s="9"/>
    </row>
    <row r="268" spans="1:79" s="7" customFormat="1" ht="15" hidden="1" customHeight="1" x14ac:dyDescent="0.3">
      <c r="A268" s="2"/>
      <c r="B268" s="177" t="s">
        <v>193</v>
      </c>
      <c r="C268" s="177" t="s">
        <v>180</v>
      </c>
      <c r="D268" s="177"/>
      <c r="E268" s="4"/>
      <c r="F268" s="26"/>
      <c r="G268" s="26"/>
      <c r="H268" s="26"/>
      <c r="I268" s="26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177" t="s">
        <v>257</v>
      </c>
      <c r="AD268" s="177"/>
      <c r="AE268" s="177"/>
      <c r="AF268" s="177"/>
      <c r="AG268" s="177"/>
      <c r="AH268" s="177"/>
      <c r="AI268" s="177" t="s">
        <v>368</v>
      </c>
      <c r="AJ268" s="177"/>
      <c r="AK268" s="177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131"/>
      <c r="BH268" s="2"/>
      <c r="BI268" s="2"/>
      <c r="BJ268" s="2"/>
      <c r="BK268" s="2"/>
      <c r="BL268" s="2"/>
      <c r="BM268" s="2"/>
      <c r="BN268" s="2"/>
      <c r="BO268" s="2"/>
      <c r="BP268" s="131"/>
      <c r="BQ268" s="2"/>
      <c r="BR268" s="2"/>
      <c r="BS268" s="2"/>
      <c r="BT268" s="2"/>
      <c r="BU268" s="2"/>
      <c r="BV268" s="2"/>
      <c r="BW268" s="2"/>
    </row>
    <row r="269" spans="1:79" s="7" customFormat="1" ht="15" hidden="1" customHeight="1" x14ac:dyDescent="0.3">
      <c r="A269" s="2"/>
      <c r="D269" s="177"/>
      <c r="E269" s="4"/>
      <c r="F269" s="26"/>
      <c r="G269" s="26"/>
      <c r="H269" s="26"/>
      <c r="I269" s="26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177"/>
      <c r="AD269" s="177"/>
      <c r="AE269" s="177"/>
      <c r="AF269" s="177"/>
      <c r="AG269" s="177"/>
      <c r="AH269" s="177"/>
      <c r="AI269" s="177"/>
      <c r="AJ269" s="177"/>
      <c r="AK269" s="177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131"/>
      <c r="BH269" s="2"/>
      <c r="BI269" s="2"/>
      <c r="BJ269" s="2"/>
      <c r="BK269" s="2"/>
      <c r="BL269" s="2"/>
      <c r="BM269" s="2"/>
      <c r="BN269" s="2"/>
      <c r="BO269" s="2"/>
      <c r="BP269" s="131"/>
      <c r="BQ269" s="2"/>
      <c r="BR269" s="2"/>
      <c r="BS269" s="2"/>
      <c r="BT269" s="2"/>
      <c r="BU269" s="2"/>
      <c r="BV269" s="2"/>
      <c r="BW269" s="2"/>
    </row>
    <row r="270" spans="1:79" s="7" customFormat="1" ht="15" hidden="1" customHeight="1" x14ac:dyDescent="0.3">
      <c r="A270" s="2"/>
      <c r="B270" s="177" t="s">
        <v>194</v>
      </c>
      <c r="C270" s="177" t="s">
        <v>283</v>
      </c>
      <c r="D270" s="177"/>
      <c r="E270" s="4"/>
      <c r="F270" s="26"/>
      <c r="G270" s="26"/>
      <c r="H270" s="26"/>
      <c r="I270" s="26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D270" s="177"/>
      <c r="AE270" s="177"/>
      <c r="AF270" s="177"/>
      <c r="AG270" s="177"/>
      <c r="AH270" s="177"/>
      <c r="AI270" s="177" t="s">
        <v>312</v>
      </c>
      <c r="AJ270" s="177"/>
      <c r="AK270" s="177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131"/>
      <c r="BH270" s="2"/>
      <c r="BI270" s="2"/>
      <c r="BJ270" s="2"/>
      <c r="BK270" s="2"/>
      <c r="BL270" s="2"/>
      <c r="BM270" s="2"/>
      <c r="BN270" s="2"/>
      <c r="BO270" s="2"/>
      <c r="BP270" s="131"/>
      <c r="BQ270" s="2"/>
      <c r="BR270" s="2"/>
      <c r="BS270" s="2"/>
      <c r="BT270" s="2"/>
      <c r="BU270" s="2"/>
      <c r="BV270" s="2"/>
      <c r="BW270" s="2"/>
    </row>
    <row r="271" spans="1:79" s="7" customFormat="1" ht="15" customHeight="1" x14ac:dyDescent="0.3">
      <c r="A271" s="27"/>
      <c r="C271" s="177"/>
      <c r="D271" s="177"/>
      <c r="E271" s="27"/>
      <c r="F271" s="28"/>
      <c r="G271" s="28"/>
      <c r="H271" s="28"/>
      <c r="I271" s="28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 t="s">
        <v>505</v>
      </c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132"/>
      <c r="BH271" s="27"/>
      <c r="BI271" s="27"/>
      <c r="BJ271" s="27"/>
      <c r="BK271" s="27"/>
      <c r="BL271" s="27"/>
      <c r="BM271" s="27"/>
      <c r="BN271" s="27"/>
      <c r="BO271" s="27"/>
      <c r="BP271" s="131"/>
      <c r="BQ271" s="27"/>
      <c r="BR271" s="27"/>
      <c r="BS271" s="27"/>
      <c r="BT271" s="27"/>
      <c r="BU271" s="27"/>
      <c r="BV271" s="27"/>
      <c r="BW271" s="27"/>
    </row>
    <row r="272" spans="1:79" s="7" customFormat="1" ht="15" customHeight="1" x14ac:dyDescent="0.3">
      <c r="A272" s="27"/>
      <c r="B272" s="177" t="s">
        <v>195</v>
      </c>
      <c r="C272" s="177" t="s">
        <v>493</v>
      </c>
      <c r="D272" s="177"/>
      <c r="E272" s="27"/>
      <c r="F272" s="28"/>
      <c r="G272" s="28"/>
      <c r="H272" s="28"/>
      <c r="I272" s="28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177" t="s">
        <v>196</v>
      </c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132"/>
      <c r="BH272" s="27"/>
      <c r="BI272" s="27"/>
      <c r="BJ272" s="27"/>
      <c r="BK272" s="27"/>
      <c r="BL272" s="27"/>
      <c r="BM272" s="27"/>
      <c r="BN272" s="27"/>
      <c r="BO272" s="27"/>
      <c r="BP272" s="131"/>
      <c r="BQ272" s="27"/>
      <c r="BR272" s="27"/>
      <c r="BS272" s="27"/>
      <c r="BT272" s="27"/>
      <c r="BU272" s="27"/>
      <c r="BV272" s="27"/>
      <c r="BW272" s="27"/>
    </row>
    <row r="273" spans="2:18" ht="15" customHeight="1" x14ac:dyDescent="0.3">
      <c r="B273" s="177"/>
      <c r="C273" s="177"/>
      <c r="D273" s="177"/>
      <c r="R273" s="27" t="s">
        <v>506</v>
      </c>
    </row>
    <row r="274" spans="2:18" ht="15" customHeight="1" x14ac:dyDescent="0.3">
      <c r="B274" s="177" t="s">
        <v>520</v>
      </c>
      <c r="C274" s="28"/>
    </row>
    <row r="275" spans="2:18" ht="51.75" customHeight="1" x14ac:dyDescent="0.3">
      <c r="L275" s="27" t="s">
        <v>508</v>
      </c>
      <c r="N275" s="27" t="s">
        <v>507</v>
      </c>
    </row>
  </sheetData>
  <autoFilter ref="A24:CE270">
    <filterColumn colId="1">
      <filters>
        <filter val="Шапанова Жанерке Асхатовна"/>
      </filters>
    </filterColumn>
  </autoFilter>
  <mergeCells count="63">
    <mergeCell ref="AX22:AX23"/>
    <mergeCell ref="AY22:BA22"/>
    <mergeCell ref="BB22:BB23"/>
    <mergeCell ref="B94:D94"/>
    <mergeCell ref="K19:K23"/>
    <mergeCell ref="L19:L23"/>
    <mergeCell ref="M19:M23"/>
    <mergeCell ref="N19:N23"/>
    <mergeCell ref="O19:O23"/>
    <mergeCell ref="F19:J20"/>
    <mergeCell ref="F21:F23"/>
    <mergeCell ref="G21:H22"/>
    <mergeCell ref="I21:I23"/>
    <mergeCell ref="J21:J23"/>
    <mergeCell ref="AT21:AU22"/>
    <mergeCell ref="P22:R22"/>
    <mergeCell ref="S22:U22"/>
    <mergeCell ref="V22:X22"/>
    <mergeCell ref="AJ22:AJ23"/>
    <mergeCell ref="AK22:AK23"/>
    <mergeCell ref="AL22:AM22"/>
    <mergeCell ref="AH19:AH23"/>
    <mergeCell ref="AI19:AI23"/>
    <mergeCell ref="Y21:AA22"/>
    <mergeCell ref="AB21:AD22"/>
    <mergeCell ref="AE21:AE23"/>
    <mergeCell ref="AP22:AQ22"/>
    <mergeCell ref="P19:X21"/>
    <mergeCell ref="AR22:AS22"/>
    <mergeCell ref="BR19:BR23"/>
    <mergeCell ref="BS19:BS23"/>
    <mergeCell ref="AN21:AO22"/>
    <mergeCell ref="AP21:AQ21"/>
    <mergeCell ref="AR21:AS21"/>
    <mergeCell ref="BL19:BL23"/>
    <mergeCell ref="BN19:BN23"/>
    <mergeCell ref="BO19:BO23"/>
    <mergeCell ref="BP19:BP23"/>
    <mergeCell ref="BQ19:BQ23"/>
    <mergeCell ref="Y19:AE20"/>
    <mergeCell ref="AF19:AF23"/>
    <mergeCell ref="AG19:AG23"/>
    <mergeCell ref="BU19:BU23"/>
    <mergeCell ref="BV19:BV23"/>
    <mergeCell ref="BW19:BW23"/>
    <mergeCell ref="AJ20:AO20"/>
    <mergeCell ref="AP20:AU20"/>
    <mergeCell ref="BK20:BK22"/>
    <mergeCell ref="AJ21:AK21"/>
    <mergeCell ref="AL21:AM21"/>
    <mergeCell ref="BJ19:BJ23"/>
    <mergeCell ref="AV19:AW22"/>
    <mergeCell ref="AX19:BB21"/>
    <mergeCell ref="BC19:BF22"/>
    <mergeCell ref="BG19:BG23"/>
    <mergeCell ref="BH19:BH23"/>
    <mergeCell ref="BI19:BI23"/>
    <mergeCell ref="AJ19:AU19"/>
    <mergeCell ref="A19:A23"/>
    <mergeCell ref="B19:B23"/>
    <mergeCell ref="C19:C23"/>
    <mergeCell ref="D19:D23"/>
    <mergeCell ref="E19:E23"/>
  </mergeCells>
  <pageMargins left="0" right="0" top="0" bottom="0" header="0" footer="0"/>
  <pageSetup paperSize="9" scale="50" fitToWidth="4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X10"/>
  <sheetViews>
    <sheetView workbookViewId="0">
      <selection activeCell="I25" sqref="I25"/>
    </sheetView>
  </sheetViews>
  <sheetFormatPr defaultRowHeight="15" x14ac:dyDescent="0.25"/>
  <cols>
    <col min="1" max="1" width="3.5703125" style="204" customWidth="1"/>
    <col min="2" max="2" width="33.5703125" style="204" customWidth="1"/>
    <col min="3" max="3" width="7.140625" style="204" customWidth="1"/>
    <col min="4" max="5" width="9.140625" style="204"/>
    <col min="6" max="6" width="7.28515625" style="204" customWidth="1"/>
    <col min="7" max="8" width="10.140625" style="204" bestFit="1" customWidth="1"/>
    <col min="9" max="9" width="9.28515625" style="204" bestFit="1" customWidth="1"/>
    <col min="10" max="10" width="6" style="204" customWidth="1"/>
    <col min="11" max="11" width="5.7109375" style="204" customWidth="1"/>
    <col min="12" max="12" width="5.140625" style="204" customWidth="1"/>
    <col min="13" max="14" width="5.7109375" style="204" customWidth="1"/>
    <col min="15" max="15" width="9.42578125" style="204" customWidth="1"/>
    <col min="16" max="16" width="6.5703125" style="204" customWidth="1"/>
    <col min="17" max="17" width="7.85546875" style="204" customWidth="1"/>
    <col min="18" max="18" width="7.7109375" style="204" customWidth="1"/>
    <col min="19" max="19" width="6.5703125" style="204" customWidth="1"/>
    <col min="20" max="20" width="6.42578125" style="204" customWidth="1"/>
    <col min="21" max="21" width="9.28515625" style="204" bestFit="1" customWidth="1"/>
    <col min="22" max="22" width="6.28515625" style="204" customWidth="1"/>
    <col min="23" max="23" width="6" style="204" customWidth="1"/>
    <col min="24" max="25" width="7" style="204" customWidth="1"/>
    <col min="26" max="27" width="6.42578125" style="204" customWidth="1"/>
    <col min="28" max="28" width="6.28515625" style="204" customWidth="1"/>
    <col min="29" max="29" width="6.140625" style="204" customWidth="1"/>
    <col min="30" max="30" width="6.85546875" style="204" customWidth="1"/>
    <col min="31" max="31" width="6.7109375" style="204" customWidth="1"/>
    <col min="32" max="32" width="6.85546875" style="204" customWidth="1"/>
    <col min="33" max="33" width="7.140625" style="204" customWidth="1"/>
    <col min="34" max="34" width="6.140625" style="204" customWidth="1"/>
    <col min="35" max="35" width="6.28515625" style="204" customWidth="1"/>
    <col min="36" max="36" width="6.42578125" style="204" customWidth="1"/>
    <col min="37" max="37" width="6.7109375" style="204" customWidth="1"/>
    <col min="38" max="38" width="8" style="204" customWidth="1"/>
    <col min="39" max="39" width="7" style="204" customWidth="1"/>
    <col min="40" max="56" width="9.28515625" style="204" bestFit="1" customWidth="1"/>
    <col min="57" max="57" width="9.140625" style="204"/>
    <col min="58" max="58" width="9.28515625" style="204" bestFit="1" customWidth="1"/>
    <col min="59" max="59" width="5.7109375" style="204" customWidth="1"/>
    <col min="60" max="60" width="6.42578125" style="204" customWidth="1"/>
    <col min="61" max="61" width="5.7109375" style="204" customWidth="1"/>
    <col min="62" max="62" width="6.28515625" style="204" customWidth="1"/>
    <col min="63" max="63" width="9.28515625" style="204" bestFit="1" customWidth="1"/>
    <col min="64" max="64" width="8.140625" style="204" customWidth="1"/>
    <col min="65" max="65" width="6.28515625" style="204" customWidth="1"/>
    <col min="66" max="66" width="8" style="204" customWidth="1"/>
    <col min="67" max="67" width="6.7109375" style="204" customWidth="1"/>
    <col min="68" max="68" width="7.28515625" style="204" customWidth="1"/>
    <col min="69" max="69" width="6.85546875" style="204" customWidth="1"/>
    <col min="70" max="70" width="7.140625" style="204" customWidth="1"/>
    <col min="71" max="71" width="6.7109375" style="204" customWidth="1"/>
    <col min="72" max="72" width="6.28515625" style="204" customWidth="1"/>
    <col min="73" max="73" width="7.42578125" style="204" customWidth="1"/>
    <col min="74" max="74" width="9" style="204" customWidth="1"/>
    <col min="75" max="75" width="8.42578125" style="204" customWidth="1"/>
  </cols>
  <sheetData>
    <row r="4" spans="1:76" ht="15" customHeight="1" thickBot="1" x14ac:dyDescent="0.3"/>
    <row r="5" spans="1:76" x14ac:dyDescent="0.25">
      <c r="A5" s="352" t="s">
        <v>21</v>
      </c>
      <c r="B5" s="355" t="s">
        <v>22</v>
      </c>
      <c r="C5" s="336" t="s">
        <v>23</v>
      </c>
      <c r="D5" s="358" t="s">
        <v>24</v>
      </c>
      <c r="E5" s="361" t="s">
        <v>25</v>
      </c>
      <c r="F5" s="314" t="s">
        <v>128</v>
      </c>
      <c r="G5" s="315"/>
      <c r="H5" s="315"/>
      <c r="I5" s="315"/>
      <c r="J5" s="316"/>
      <c r="K5" s="333" t="s">
        <v>27</v>
      </c>
      <c r="L5" s="336" t="s">
        <v>28</v>
      </c>
      <c r="M5" s="336" t="s">
        <v>222</v>
      </c>
      <c r="N5" s="336" t="s">
        <v>29</v>
      </c>
      <c r="O5" s="336" t="s">
        <v>30</v>
      </c>
      <c r="P5" s="400" t="s">
        <v>31</v>
      </c>
      <c r="Q5" s="401"/>
      <c r="R5" s="401"/>
      <c r="S5" s="401"/>
      <c r="T5" s="401"/>
      <c r="U5" s="401"/>
      <c r="V5" s="401"/>
      <c r="W5" s="401"/>
      <c r="X5" s="402"/>
      <c r="Y5" s="400" t="s">
        <v>32</v>
      </c>
      <c r="Z5" s="401"/>
      <c r="AA5" s="401"/>
      <c r="AB5" s="401"/>
      <c r="AC5" s="401"/>
      <c r="AD5" s="401"/>
      <c r="AE5" s="402"/>
      <c r="AF5" s="414">
        <v>0.75</v>
      </c>
      <c r="AG5" s="416">
        <v>0.1</v>
      </c>
      <c r="AH5" s="336" t="s">
        <v>33</v>
      </c>
      <c r="AI5" s="336" t="s">
        <v>34</v>
      </c>
      <c r="AJ5" s="386" t="s">
        <v>35</v>
      </c>
      <c r="AK5" s="390"/>
      <c r="AL5" s="390"/>
      <c r="AM5" s="390"/>
      <c r="AN5" s="390"/>
      <c r="AO5" s="390"/>
      <c r="AP5" s="390"/>
      <c r="AQ5" s="390"/>
      <c r="AR5" s="390"/>
      <c r="AS5" s="390"/>
      <c r="AT5" s="390"/>
      <c r="AU5" s="387"/>
      <c r="AV5" s="342" t="s">
        <v>36</v>
      </c>
      <c r="AW5" s="343"/>
      <c r="AX5" s="342" t="s">
        <v>37</v>
      </c>
      <c r="AY5" s="375"/>
      <c r="AZ5" s="375"/>
      <c r="BA5" s="375"/>
      <c r="BB5" s="343"/>
      <c r="BC5" s="377" t="s">
        <v>38</v>
      </c>
      <c r="BD5" s="378"/>
      <c r="BE5" s="378"/>
      <c r="BF5" s="379"/>
      <c r="BG5" s="336" t="s">
        <v>288</v>
      </c>
      <c r="BH5" s="336" t="s">
        <v>254</v>
      </c>
      <c r="BI5" s="336" t="s">
        <v>206</v>
      </c>
      <c r="BJ5" s="336" t="s">
        <v>255</v>
      </c>
      <c r="BK5" s="195"/>
      <c r="BL5" s="336" t="s">
        <v>207</v>
      </c>
      <c r="BM5" s="195"/>
      <c r="BN5" s="336" t="s">
        <v>365</v>
      </c>
      <c r="BO5" s="336" t="s">
        <v>462</v>
      </c>
      <c r="BP5" s="336" t="s">
        <v>248</v>
      </c>
      <c r="BQ5" s="336" t="s">
        <v>210</v>
      </c>
      <c r="BR5" s="336" t="s">
        <v>39</v>
      </c>
      <c r="BS5" s="336" t="s">
        <v>223</v>
      </c>
      <c r="BT5" s="195"/>
      <c r="BU5" s="336" t="s">
        <v>224</v>
      </c>
      <c r="BV5" s="364" t="s">
        <v>289</v>
      </c>
      <c r="BW5" s="367" t="s">
        <v>296</v>
      </c>
    </row>
    <row r="6" spans="1:76" x14ac:dyDescent="0.25">
      <c r="A6" s="353"/>
      <c r="B6" s="356"/>
      <c r="C6" s="337"/>
      <c r="D6" s="359"/>
      <c r="E6" s="362"/>
      <c r="F6" s="317"/>
      <c r="G6" s="318"/>
      <c r="H6" s="318"/>
      <c r="I6" s="318"/>
      <c r="J6" s="319"/>
      <c r="K6" s="334"/>
      <c r="L6" s="337"/>
      <c r="M6" s="337"/>
      <c r="N6" s="337"/>
      <c r="O6" s="337"/>
      <c r="P6" s="403"/>
      <c r="Q6" s="404"/>
      <c r="R6" s="404"/>
      <c r="S6" s="404"/>
      <c r="T6" s="404"/>
      <c r="U6" s="404"/>
      <c r="V6" s="404"/>
      <c r="W6" s="404"/>
      <c r="X6" s="405"/>
      <c r="Y6" s="406"/>
      <c r="Z6" s="407"/>
      <c r="AA6" s="407"/>
      <c r="AB6" s="407"/>
      <c r="AC6" s="407"/>
      <c r="AD6" s="407"/>
      <c r="AE6" s="408"/>
      <c r="AF6" s="356"/>
      <c r="AG6" s="417"/>
      <c r="AH6" s="337"/>
      <c r="AI6" s="337"/>
      <c r="AJ6" s="370" t="s">
        <v>42</v>
      </c>
      <c r="AK6" s="371"/>
      <c r="AL6" s="371"/>
      <c r="AM6" s="371"/>
      <c r="AN6" s="371"/>
      <c r="AO6" s="372"/>
      <c r="AP6" s="370" t="s">
        <v>133</v>
      </c>
      <c r="AQ6" s="371"/>
      <c r="AR6" s="371"/>
      <c r="AS6" s="371"/>
      <c r="AT6" s="371"/>
      <c r="AU6" s="372"/>
      <c r="AV6" s="373"/>
      <c r="AW6" s="374"/>
      <c r="AX6" s="373"/>
      <c r="AY6" s="376"/>
      <c r="AZ6" s="376"/>
      <c r="BA6" s="376"/>
      <c r="BB6" s="374"/>
      <c r="BC6" s="380"/>
      <c r="BD6" s="381"/>
      <c r="BE6" s="381"/>
      <c r="BF6" s="382"/>
      <c r="BG6" s="337"/>
      <c r="BH6" s="337"/>
      <c r="BI6" s="337"/>
      <c r="BJ6" s="337"/>
      <c r="BK6" s="337" t="s">
        <v>300</v>
      </c>
      <c r="BL6" s="337"/>
      <c r="BM6" s="196"/>
      <c r="BN6" s="337"/>
      <c r="BO6" s="337"/>
      <c r="BP6" s="337"/>
      <c r="BQ6" s="337"/>
      <c r="BR6" s="337"/>
      <c r="BS6" s="337"/>
      <c r="BT6" s="196"/>
      <c r="BU6" s="337"/>
      <c r="BV6" s="365"/>
      <c r="BW6" s="368"/>
    </row>
    <row r="7" spans="1:76" x14ac:dyDescent="0.25">
      <c r="A7" s="353"/>
      <c r="B7" s="356"/>
      <c r="C7" s="337"/>
      <c r="D7" s="359"/>
      <c r="E7" s="362"/>
      <c r="F7" s="339" t="s">
        <v>129</v>
      </c>
      <c r="G7" s="342" t="s">
        <v>130</v>
      </c>
      <c r="H7" s="343"/>
      <c r="I7" s="346" t="s">
        <v>68</v>
      </c>
      <c r="J7" s="349" t="s">
        <v>26</v>
      </c>
      <c r="K7" s="334"/>
      <c r="L7" s="337"/>
      <c r="M7" s="337"/>
      <c r="N7" s="337"/>
      <c r="O7" s="337"/>
      <c r="P7" s="406"/>
      <c r="Q7" s="407"/>
      <c r="R7" s="407"/>
      <c r="S7" s="407"/>
      <c r="T7" s="407"/>
      <c r="U7" s="407"/>
      <c r="V7" s="407"/>
      <c r="W7" s="407"/>
      <c r="X7" s="408"/>
      <c r="Y7" s="400" t="s">
        <v>40</v>
      </c>
      <c r="Z7" s="401"/>
      <c r="AA7" s="402"/>
      <c r="AB7" s="400" t="s">
        <v>41</v>
      </c>
      <c r="AC7" s="401"/>
      <c r="AD7" s="402"/>
      <c r="AE7" s="355" t="s">
        <v>4</v>
      </c>
      <c r="AF7" s="356"/>
      <c r="AG7" s="417"/>
      <c r="AH7" s="337"/>
      <c r="AI7" s="337"/>
      <c r="AJ7" s="398" t="s">
        <v>286</v>
      </c>
      <c r="AK7" s="399"/>
      <c r="AL7" s="398" t="s">
        <v>287</v>
      </c>
      <c r="AM7" s="399"/>
      <c r="AN7" s="391" t="s">
        <v>4</v>
      </c>
      <c r="AO7" s="392"/>
      <c r="AP7" s="386" t="s">
        <v>287</v>
      </c>
      <c r="AQ7" s="387"/>
      <c r="AR7" s="386" t="s">
        <v>286</v>
      </c>
      <c r="AS7" s="387"/>
      <c r="AT7" s="391" t="s">
        <v>4</v>
      </c>
      <c r="AU7" s="392"/>
      <c r="AV7" s="373"/>
      <c r="AW7" s="374"/>
      <c r="AX7" s="344"/>
      <c r="AY7" s="318"/>
      <c r="AZ7" s="318"/>
      <c r="BA7" s="318"/>
      <c r="BB7" s="345"/>
      <c r="BC7" s="380"/>
      <c r="BD7" s="381"/>
      <c r="BE7" s="381"/>
      <c r="BF7" s="382"/>
      <c r="BG7" s="337"/>
      <c r="BH7" s="337"/>
      <c r="BI7" s="337"/>
      <c r="BJ7" s="337"/>
      <c r="BK7" s="337"/>
      <c r="BL7" s="337"/>
      <c r="BM7" s="196"/>
      <c r="BN7" s="337"/>
      <c r="BO7" s="337"/>
      <c r="BP7" s="337"/>
      <c r="BQ7" s="337"/>
      <c r="BR7" s="337"/>
      <c r="BS7" s="337"/>
      <c r="BT7" s="196"/>
      <c r="BU7" s="337"/>
      <c r="BV7" s="365"/>
      <c r="BW7" s="368"/>
    </row>
    <row r="8" spans="1:76" ht="21.75" customHeight="1" x14ac:dyDescent="0.25">
      <c r="A8" s="353"/>
      <c r="B8" s="356"/>
      <c r="C8" s="337"/>
      <c r="D8" s="359"/>
      <c r="E8" s="362"/>
      <c r="F8" s="340"/>
      <c r="G8" s="344"/>
      <c r="H8" s="345"/>
      <c r="I8" s="347"/>
      <c r="J8" s="350"/>
      <c r="K8" s="334"/>
      <c r="L8" s="337"/>
      <c r="M8" s="337"/>
      <c r="N8" s="337"/>
      <c r="O8" s="337"/>
      <c r="P8" s="409" t="s">
        <v>43</v>
      </c>
      <c r="Q8" s="410"/>
      <c r="R8" s="411"/>
      <c r="S8" s="409" t="s">
        <v>44</v>
      </c>
      <c r="T8" s="410"/>
      <c r="U8" s="411"/>
      <c r="V8" s="409" t="s">
        <v>4</v>
      </c>
      <c r="W8" s="410"/>
      <c r="X8" s="411"/>
      <c r="Y8" s="406"/>
      <c r="Z8" s="407"/>
      <c r="AA8" s="408"/>
      <c r="AB8" s="406"/>
      <c r="AC8" s="407"/>
      <c r="AD8" s="408"/>
      <c r="AE8" s="356"/>
      <c r="AF8" s="356"/>
      <c r="AG8" s="417"/>
      <c r="AH8" s="337"/>
      <c r="AI8" s="337"/>
      <c r="AJ8" s="412" t="s">
        <v>45</v>
      </c>
      <c r="AK8" s="388" t="s">
        <v>46</v>
      </c>
      <c r="AL8" s="386" t="s">
        <v>134</v>
      </c>
      <c r="AM8" s="387"/>
      <c r="AN8" s="393"/>
      <c r="AO8" s="394"/>
      <c r="AP8" s="386" t="s">
        <v>135</v>
      </c>
      <c r="AQ8" s="387"/>
      <c r="AR8" s="386" t="s">
        <v>136</v>
      </c>
      <c r="AS8" s="387"/>
      <c r="AT8" s="393"/>
      <c r="AU8" s="394"/>
      <c r="AV8" s="344"/>
      <c r="AW8" s="345"/>
      <c r="AX8" s="346" t="s">
        <v>47</v>
      </c>
      <c r="AY8" s="395" t="s">
        <v>48</v>
      </c>
      <c r="AZ8" s="396"/>
      <c r="BA8" s="397"/>
      <c r="BB8" s="346" t="s">
        <v>46</v>
      </c>
      <c r="BC8" s="383"/>
      <c r="BD8" s="384"/>
      <c r="BE8" s="384"/>
      <c r="BF8" s="385"/>
      <c r="BG8" s="337"/>
      <c r="BH8" s="337"/>
      <c r="BI8" s="337"/>
      <c r="BJ8" s="337"/>
      <c r="BK8" s="337"/>
      <c r="BL8" s="337"/>
      <c r="BM8" s="196" t="s">
        <v>311</v>
      </c>
      <c r="BN8" s="337"/>
      <c r="BO8" s="337"/>
      <c r="BP8" s="337"/>
      <c r="BQ8" s="337"/>
      <c r="BR8" s="337"/>
      <c r="BS8" s="337"/>
      <c r="BT8" s="196"/>
      <c r="BU8" s="337"/>
      <c r="BV8" s="365"/>
      <c r="BW8" s="368"/>
    </row>
    <row r="9" spans="1:76" ht="35.25" customHeight="1" thickBot="1" x14ac:dyDescent="0.3">
      <c r="A9" s="354"/>
      <c r="B9" s="357"/>
      <c r="C9" s="338"/>
      <c r="D9" s="360"/>
      <c r="E9" s="363"/>
      <c r="F9" s="341"/>
      <c r="G9" s="205" t="s">
        <v>131</v>
      </c>
      <c r="H9" s="205" t="s">
        <v>132</v>
      </c>
      <c r="I9" s="348"/>
      <c r="J9" s="351"/>
      <c r="K9" s="335"/>
      <c r="L9" s="338"/>
      <c r="M9" s="338"/>
      <c r="N9" s="338"/>
      <c r="O9" s="338"/>
      <c r="P9" s="197" t="s">
        <v>49</v>
      </c>
      <c r="Q9" s="197" t="s">
        <v>50</v>
      </c>
      <c r="R9" s="197" t="s">
        <v>3</v>
      </c>
      <c r="S9" s="197" t="s">
        <v>49</v>
      </c>
      <c r="T9" s="197" t="s">
        <v>50</v>
      </c>
      <c r="U9" s="197" t="s">
        <v>3</v>
      </c>
      <c r="V9" s="197" t="s">
        <v>49</v>
      </c>
      <c r="W9" s="197" t="s">
        <v>50</v>
      </c>
      <c r="X9" s="197" t="s">
        <v>3</v>
      </c>
      <c r="Y9" s="197" t="s">
        <v>42</v>
      </c>
      <c r="Z9" s="197" t="s">
        <v>50</v>
      </c>
      <c r="AA9" s="197" t="s">
        <v>3</v>
      </c>
      <c r="AB9" s="197" t="s">
        <v>42</v>
      </c>
      <c r="AC9" s="197" t="s">
        <v>50</v>
      </c>
      <c r="AD9" s="197" t="s">
        <v>3</v>
      </c>
      <c r="AE9" s="415"/>
      <c r="AF9" s="415"/>
      <c r="AG9" s="418"/>
      <c r="AH9" s="419"/>
      <c r="AI9" s="419"/>
      <c r="AJ9" s="413"/>
      <c r="AK9" s="389"/>
      <c r="AL9" s="198" t="s">
        <v>51</v>
      </c>
      <c r="AM9" s="198" t="s">
        <v>46</v>
      </c>
      <c r="AN9" s="199" t="s">
        <v>137</v>
      </c>
      <c r="AO9" s="199" t="s">
        <v>46</v>
      </c>
      <c r="AP9" s="199" t="s">
        <v>51</v>
      </c>
      <c r="AQ9" s="199" t="s">
        <v>46</v>
      </c>
      <c r="AR9" s="199" t="s">
        <v>51</v>
      </c>
      <c r="AS9" s="199" t="s">
        <v>46</v>
      </c>
      <c r="AT9" s="199" t="s">
        <v>51</v>
      </c>
      <c r="AU9" s="199" t="s">
        <v>46</v>
      </c>
      <c r="AV9" s="200" t="s">
        <v>51</v>
      </c>
      <c r="AW9" s="200" t="s">
        <v>46</v>
      </c>
      <c r="AX9" s="348"/>
      <c r="AY9" s="201" t="s">
        <v>52</v>
      </c>
      <c r="AZ9" s="201" t="s">
        <v>53</v>
      </c>
      <c r="BA9" s="201" t="s">
        <v>54</v>
      </c>
      <c r="BB9" s="348"/>
      <c r="BC9" s="202">
        <v>0.2</v>
      </c>
      <c r="BD9" s="202">
        <v>0.3</v>
      </c>
      <c r="BE9" s="202"/>
      <c r="BF9" s="202" t="s">
        <v>46</v>
      </c>
      <c r="BG9" s="338"/>
      <c r="BH9" s="338"/>
      <c r="BI9" s="338"/>
      <c r="BJ9" s="338"/>
      <c r="BK9" s="203"/>
      <c r="BL9" s="338"/>
      <c r="BM9" s="203"/>
      <c r="BN9" s="338"/>
      <c r="BO9" s="338"/>
      <c r="BP9" s="338"/>
      <c r="BQ9" s="338"/>
      <c r="BR9" s="338"/>
      <c r="BS9" s="338"/>
      <c r="BT9" s="203" t="s">
        <v>295</v>
      </c>
      <c r="BU9" s="338"/>
      <c r="BV9" s="366"/>
      <c r="BW9" s="369"/>
    </row>
    <row r="10" spans="1:76" s="221" customFormat="1" ht="68.25" customHeight="1" x14ac:dyDescent="0.2">
      <c r="A10" s="206">
        <v>1</v>
      </c>
      <c r="B10" s="64" t="s">
        <v>277</v>
      </c>
      <c r="C10" s="207" t="s">
        <v>78</v>
      </c>
      <c r="D10" s="208" t="s">
        <v>60</v>
      </c>
      <c r="E10" s="209" t="s">
        <v>282</v>
      </c>
      <c r="F10" s="208">
        <v>121</v>
      </c>
      <c r="G10" s="210">
        <v>44389</v>
      </c>
      <c r="H10" s="210">
        <v>46215</v>
      </c>
      <c r="I10" s="209" t="s">
        <v>154</v>
      </c>
      <c r="J10" s="208" t="s">
        <v>320</v>
      </c>
      <c r="K10" s="208" t="s">
        <v>62</v>
      </c>
      <c r="L10" s="211">
        <v>31.04</v>
      </c>
      <c r="M10" s="211">
        <v>5.41</v>
      </c>
      <c r="N10" s="208">
        <v>17697</v>
      </c>
      <c r="O10" s="212">
        <f t="shared" ref="O10" si="0">N10*M10</f>
        <v>95740.77</v>
      </c>
      <c r="P10" s="208">
        <v>2</v>
      </c>
      <c r="Q10" s="208"/>
      <c r="R10" s="208"/>
      <c r="S10" s="208"/>
      <c r="T10" s="208"/>
      <c r="U10" s="208"/>
      <c r="V10" s="208">
        <f t="shared" ref="V10:X10" si="1">SUM(P10+S10)</f>
        <v>2</v>
      </c>
      <c r="W10" s="208">
        <f t="shared" si="1"/>
        <v>0</v>
      </c>
      <c r="X10" s="208">
        <f t="shared" si="1"/>
        <v>0</v>
      </c>
      <c r="Y10" s="213">
        <f t="shared" ref="Y10" si="2">SUM(O10/16*P10)</f>
        <v>11967.596250000001</v>
      </c>
      <c r="Z10" s="213">
        <f>SUM(O10/16*Q10)</f>
        <v>0</v>
      </c>
      <c r="AA10" s="213">
        <f t="shared" ref="AA10" si="3">SUM(O10/16*R10)</f>
        <v>0</v>
      </c>
      <c r="AB10" s="213">
        <f t="shared" ref="AB10" si="4">SUM(O10/16*S10)</f>
        <v>0</v>
      </c>
      <c r="AC10" s="213">
        <f t="shared" ref="AC10" si="5">SUM(O10/16*T10)</f>
        <v>0</v>
      </c>
      <c r="AD10" s="213">
        <f t="shared" ref="AD10" si="6">SUM(O10/16*U10)</f>
        <v>0</v>
      </c>
      <c r="AE10" s="213">
        <f>SUM(Y10:AD10)</f>
        <v>11967.596250000001</v>
      </c>
      <c r="AF10" s="213">
        <f>AE10*75%</f>
        <v>8975.6971874999999</v>
      </c>
      <c r="AG10" s="214">
        <f t="shared" ref="AG10" si="7">(AE10+AF10)*10%</f>
        <v>2094.3293437500001</v>
      </c>
      <c r="AH10" s="214">
        <f t="shared" ref="AH10" si="8">SUM(N10/16*S10+N10/16*T10+N10/16*U10)*20%</f>
        <v>0</v>
      </c>
      <c r="AI10" s="213">
        <f t="shared" ref="AI10" si="9">AH10+AG10+AF10+AE10</f>
        <v>23037.62278125</v>
      </c>
      <c r="AJ10" s="215"/>
      <c r="AK10" s="216">
        <f t="shared" ref="AK10" si="10">N10/16*AJ10*40%</f>
        <v>0</v>
      </c>
      <c r="AL10" s="215"/>
      <c r="AM10" s="216">
        <f>N10/16*AL10*50%</f>
        <v>0</v>
      </c>
      <c r="AN10" s="216">
        <f t="shared" ref="AN10:AO10" si="11">AJ10+AL10</f>
        <v>0</v>
      </c>
      <c r="AO10" s="216">
        <f t="shared" si="11"/>
        <v>0</v>
      </c>
      <c r="AP10" s="215"/>
      <c r="AQ10" s="216">
        <f t="shared" ref="AQ10" si="12">N10/16*AP10*50%</f>
        <v>0</v>
      </c>
      <c r="AR10" s="215"/>
      <c r="AS10" s="216">
        <f t="shared" ref="AS10" si="13">N10/16*AR10*40%</f>
        <v>0</v>
      </c>
      <c r="AT10" s="217">
        <f t="shared" ref="AT10:AU10" si="14">AP10+AR10</f>
        <v>0</v>
      </c>
      <c r="AU10" s="216">
        <f t="shared" si="14"/>
        <v>0</v>
      </c>
      <c r="AV10" s="217">
        <f t="shared" ref="AV10:AW10" si="15">AN10+AT10</f>
        <v>0</v>
      </c>
      <c r="AW10" s="216">
        <f t="shared" si="15"/>
        <v>0</v>
      </c>
      <c r="AX10" s="218"/>
      <c r="AY10" s="218"/>
      <c r="AZ10" s="218"/>
      <c r="BA10" s="218"/>
      <c r="BB10" s="216">
        <f t="shared" ref="BB10" si="16">SUM(N10*AY10)*50%+(N10*AZ10)*60%+(N10*BA10)*60%</f>
        <v>0</v>
      </c>
      <c r="BC10" s="208"/>
      <c r="BD10" s="208"/>
      <c r="BE10" s="208"/>
      <c r="BF10" s="213">
        <f>SUM(N10*BC10*20%)+(N10*BD10)*30%</f>
        <v>0</v>
      </c>
      <c r="BG10" s="212">
        <v>2</v>
      </c>
      <c r="BH10" s="213"/>
      <c r="BI10" s="213"/>
      <c r="BJ10" s="213">
        <f>(O10/18*BI10)*30%</f>
        <v>0</v>
      </c>
      <c r="BK10" s="213">
        <v>6</v>
      </c>
      <c r="BL10" s="213">
        <f>(AE10+AF10)*40%</f>
        <v>8377.3173750000005</v>
      </c>
      <c r="BM10" s="213"/>
      <c r="BN10" s="213"/>
      <c r="BO10" s="213"/>
      <c r="BP10" s="212"/>
      <c r="BQ10" s="213">
        <f t="shared" ref="BQ10" si="17">7079/16*BP10</f>
        <v>0</v>
      </c>
      <c r="BR10" s="213">
        <f>AW10+BB10+BF10+BH10+BJ10+BL10+BQ10+BM10</f>
        <v>8377.3173750000005</v>
      </c>
      <c r="BS10" s="213">
        <f t="shared" ref="BS10" si="18">AE10+AG10+AH10+BF10+BQ10</f>
        <v>14061.92559375</v>
      </c>
      <c r="BT10" s="213">
        <f t="shared" ref="BT10" si="19">AW10+BB10+BH10+BJ10</f>
        <v>0</v>
      </c>
      <c r="BU10" s="213">
        <f t="shared" ref="BU10" si="20">AF10+BL10</f>
        <v>17353.0145625</v>
      </c>
      <c r="BV10" s="213">
        <f t="shared" ref="BV10" si="21">SUM(AI10+BR10)</f>
        <v>31414.940156249999</v>
      </c>
      <c r="BW10" s="219">
        <f t="shared" ref="BW10" si="22">BV10*12</f>
        <v>376979.28187499999</v>
      </c>
      <c r="BX10" s="220" t="s">
        <v>521</v>
      </c>
    </row>
  </sheetData>
  <mergeCells count="62">
    <mergeCell ref="P5:X7"/>
    <mergeCell ref="P8:R8"/>
    <mergeCell ref="S8:U8"/>
    <mergeCell ref="V8:X8"/>
    <mergeCell ref="AJ8:AJ9"/>
    <mergeCell ref="Y5:AE6"/>
    <mergeCell ref="AF5:AF9"/>
    <mergeCell ref="AG5:AG9"/>
    <mergeCell ref="AH5:AH9"/>
    <mergeCell ref="AI5:AI9"/>
    <mergeCell ref="Y7:AA8"/>
    <mergeCell ref="AB7:AD8"/>
    <mergeCell ref="AE7:AE9"/>
    <mergeCell ref="AK8:AK9"/>
    <mergeCell ref="BR5:BR9"/>
    <mergeCell ref="BS5:BS9"/>
    <mergeCell ref="BU5:BU9"/>
    <mergeCell ref="BG5:BG9"/>
    <mergeCell ref="BH5:BH9"/>
    <mergeCell ref="BI5:BI9"/>
    <mergeCell ref="AJ5:AU5"/>
    <mergeCell ref="AN7:AO8"/>
    <mergeCell ref="AR8:AS8"/>
    <mergeCell ref="AX8:AX9"/>
    <mergeCell ref="AY8:BA8"/>
    <mergeCell ref="AJ6:AO6"/>
    <mergeCell ref="AJ7:AK7"/>
    <mergeCell ref="AL7:AM7"/>
    <mergeCell ref="AT7:AU8"/>
    <mergeCell ref="AL8:AM8"/>
    <mergeCell ref="AP8:AQ8"/>
    <mergeCell ref="BB8:BB9"/>
    <mergeCell ref="AP7:AQ7"/>
    <mergeCell ref="AR7:AS7"/>
    <mergeCell ref="BV5:BV9"/>
    <mergeCell ref="BW5:BW9"/>
    <mergeCell ref="AP6:AU6"/>
    <mergeCell ref="BK6:BK8"/>
    <mergeCell ref="BJ5:BJ9"/>
    <mergeCell ref="BL5:BL9"/>
    <mergeCell ref="BN5:BN9"/>
    <mergeCell ref="BO5:BO9"/>
    <mergeCell ref="BP5:BP9"/>
    <mergeCell ref="BQ5:BQ9"/>
    <mergeCell ref="AV5:AW8"/>
    <mergeCell ref="AX5:BB7"/>
    <mergeCell ref="BC5:BF8"/>
    <mergeCell ref="A5:A9"/>
    <mergeCell ref="B5:B9"/>
    <mergeCell ref="C5:C9"/>
    <mergeCell ref="D5:D9"/>
    <mergeCell ref="E5:E9"/>
    <mergeCell ref="F5:J6"/>
    <mergeCell ref="F7:F9"/>
    <mergeCell ref="G7:H8"/>
    <mergeCell ref="I7:I9"/>
    <mergeCell ref="J7:J9"/>
    <mergeCell ref="K5:K9"/>
    <mergeCell ref="L5:L9"/>
    <mergeCell ref="M5:M9"/>
    <mergeCell ref="N5:N9"/>
    <mergeCell ref="O5:O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тар 01.09.2022 с вакан (2)</vt:lpstr>
      <vt:lpstr>Допольнительно Сатыбалдина Г.М.</vt:lpstr>
      <vt:lpstr>'тар 01.09.2022 с вакан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2022-09-20T11:49:31Z</dcterms:modified>
</cp:coreProperties>
</file>